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180" windowHeight="8070"/>
  </bookViews>
  <sheets>
    <sheet name="Sheet1" sheetId="1" r:id="rId1"/>
    <sheet name="Sheet2" sheetId="2" r:id="rId2"/>
    <sheet name="Sheet3" sheetId="3" r:id="rId3"/>
  </sheets>
  <calcPr calcId="125725" concurrentCalc="0"/>
</workbook>
</file>

<file path=xl/calcChain.xml><?xml version="1.0" encoding="utf-8"?>
<calcChain xmlns="http://schemas.openxmlformats.org/spreadsheetml/2006/main">
  <c r="I3" i="1"/>
  <c r="J3"/>
  <c r="K3"/>
  <c r="L3"/>
  <c r="N3"/>
  <c r="O3"/>
  <c r="I4"/>
  <c r="J4"/>
  <c r="K4"/>
  <c r="L4"/>
  <c r="N4"/>
  <c r="O4"/>
  <c r="I5"/>
  <c r="J5"/>
  <c r="K5"/>
  <c r="L5"/>
  <c r="N5"/>
  <c r="O5"/>
  <c r="I6"/>
  <c r="J6"/>
  <c r="K6"/>
  <c r="L6"/>
  <c r="N6"/>
  <c r="O6"/>
  <c r="I7"/>
  <c r="J7"/>
  <c r="K7"/>
  <c r="L7"/>
  <c r="N7"/>
  <c r="O7"/>
  <c r="I8"/>
  <c r="J8"/>
  <c r="K8"/>
  <c r="L8"/>
  <c r="N8"/>
  <c r="O8"/>
  <c r="I9"/>
  <c r="J9"/>
  <c r="K9"/>
  <c r="L9"/>
  <c r="N9"/>
  <c r="O9"/>
  <c r="I10"/>
  <c r="J10"/>
  <c r="K10"/>
  <c r="L10"/>
  <c r="N10"/>
  <c r="O10"/>
  <c r="I11"/>
  <c r="J11"/>
  <c r="K11"/>
  <c r="L11"/>
  <c r="N11"/>
  <c r="O11"/>
  <c r="I12"/>
  <c r="J12"/>
  <c r="K12"/>
  <c r="L12"/>
  <c r="N12"/>
  <c r="O12"/>
  <c r="I13"/>
  <c r="J13"/>
  <c r="K13"/>
  <c r="L13"/>
  <c r="N13"/>
  <c r="O13"/>
  <c r="I14"/>
  <c r="J14"/>
  <c r="K14"/>
  <c r="L14"/>
  <c r="N14"/>
  <c r="O14"/>
  <c r="I15"/>
  <c r="J15"/>
  <c r="K15"/>
  <c r="L15"/>
  <c r="N15"/>
  <c r="O15"/>
  <c r="I16"/>
  <c r="J16"/>
  <c r="K16"/>
  <c r="L16"/>
  <c r="N16"/>
  <c r="O16"/>
  <c r="I17"/>
  <c r="J17"/>
  <c r="K17"/>
  <c r="L17"/>
  <c r="N17"/>
  <c r="O17"/>
  <c r="I18"/>
  <c r="J18"/>
  <c r="K18"/>
  <c r="L18"/>
  <c r="N18"/>
  <c r="O18"/>
  <c r="I19"/>
  <c r="J19"/>
  <c r="K19"/>
  <c r="L19"/>
  <c r="N19"/>
  <c r="O19"/>
  <c r="I20"/>
  <c r="J20"/>
  <c r="K20"/>
  <c r="L20"/>
  <c r="N20"/>
  <c r="O20"/>
  <c r="I21"/>
  <c r="J21"/>
  <c r="K21"/>
  <c r="L21"/>
  <c r="N21"/>
  <c r="O21"/>
  <c r="I22"/>
  <c r="J22"/>
  <c r="K22"/>
  <c r="L22"/>
  <c r="N22"/>
  <c r="O22"/>
  <c r="I2"/>
  <c r="J2"/>
  <c r="K2"/>
  <c r="L2"/>
  <c r="N2"/>
  <c r="O2"/>
  <c r="M3"/>
  <c r="P3"/>
  <c r="M4"/>
  <c r="P4"/>
  <c r="M5"/>
  <c r="P5"/>
  <c r="M6"/>
  <c r="P6"/>
  <c r="M7"/>
  <c r="P7"/>
  <c r="M8"/>
  <c r="P8"/>
  <c r="M9"/>
  <c r="P9"/>
  <c r="M10"/>
  <c r="P10"/>
  <c r="M11"/>
  <c r="P11"/>
  <c r="M12"/>
  <c r="P12"/>
  <c r="M13"/>
  <c r="P13"/>
  <c r="M14"/>
  <c r="P14"/>
  <c r="M15"/>
  <c r="P15"/>
  <c r="M16"/>
  <c r="P16"/>
  <c r="M17"/>
  <c r="P17"/>
  <c r="M18"/>
  <c r="P18"/>
  <c r="M19"/>
  <c r="P19"/>
  <c r="M20"/>
  <c r="P20"/>
  <c r="M21"/>
  <c r="P21"/>
  <c r="M22"/>
  <c r="P22"/>
  <c r="M2"/>
  <c r="P2"/>
  <c r="Q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"/>
  <c r="H22"/>
  <c r="H3"/>
  <c r="H4"/>
  <c r="H5"/>
  <c r="H6"/>
  <c r="H7"/>
  <c r="H8"/>
  <c r="H9"/>
  <c r="H10"/>
  <c r="H11"/>
  <c r="H12"/>
  <c r="H13"/>
  <c r="H14"/>
  <c r="H15"/>
  <c r="H16"/>
  <c r="H17"/>
  <c r="H18"/>
  <c r="H19"/>
  <c r="H2"/>
  <c r="H20"/>
  <c r="H21"/>
</calcChain>
</file>

<file path=xl/sharedStrings.xml><?xml version="1.0" encoding="utf-8"?>
<sst xmlns="http://schemas.openxmlformats.org/spreadsheetml/2006/main" count="62" uniqueCount="58">
  <si>
    <t>A (mm)</t>
  </si>
  <si>
    <t>B (mm)</t>
  </si>
  <si>
    <t>C (mm)</t>
  </si>
  <si>
    <t>D1 (mm)</t>
  </si>
  <si>
    <t>D2 (mm)</t>
  </si>
  <si>
    <t>Range Power (N)</t>
  </si>
  <si>
    <t>400718G</t>
  </si>
  <si>
    <t>100 - 600</t>
  </si>
  <si>
    <t>405018G</t>
  </si>
  <si>
    <t>100 - 1150</t>
  </si>
  <si>
    <t>404218G</t>
  </si>
  <si>
    <t>100 - 700</t>
  </si>
  <si>
    <t>403418G</t>
  </si>
  <si>
    <t>250 - 1000</t>
  </si>
  <si>
    <t>403422G</t>
  </si>
  <si>
    <t>600 - 900</t>
  </si>
  <si>
    <t>404222G</t>
  </si>
  <si>
    <t>100 - 1050</t>
  </si>
  <si>
    <t>400318G</t>
  </si>
  <si>
    <t>403918G</t>
  </si>
  <si>
    <t>200 - 900</t>
  </si>
  <si>
    <t>405118G</t>
  </si>
  <si>
    <t>190 - 500</t>
  </si>
  <si>
    <t>400218G</t>
  </si>
  <si>
    <t>400222G</t>
  </si>
  <si>
    <t>350 - 1500</t>
  </si>
  <si>
    <t>401818G</t>
  </si>
  <si>
    <t>175 - 700</t>
  </si>
  <si>
    <t>401822G</t>
  </si>
  <si>
    <t>1000 - 1300</t>
  </si>
  <si>
    <t>401828G</t>
  </si>
  <si>
    <t>800 - 1500</t>
  </si>
  <si>
    <t>401918G</t>
  </si>
  <si>
    <t>80 - 600</t>
  </si>
  <si>
    <t>404118G</t>
  </si>
  <si>
    <t>300 - 700</t>
  </si>
  <si>
    <t>404122G</t>
  </si>
  <si>
    <t>500 - 700</t>
  </si>
  <si>
    <t>402018G</t>
  </si>
  <si>
    <t>230 - 800</t>
  </si>
  <si>
    <t>402028G</t>
  </si>
  <si>
    <t>400418G</t>
  </si>
  <si>
    <t>200 - 400</t>
  </si>
  <si>
    <t>Cerrado Ocupa en horizontal hc (mm)</t>
  </si>
  <si>
    <t>a= De bisagra a Apoyo alto hc+128 (mm)</t>
  </si>
  <si>
    <t>Cos(Angulo MAX apertura asiento vs R)</t>
  </si>
  <si>
    <t>Angulo MAX apertura asiento vs R</t>
  </si>
  <si>
    <t>R= de bisagra a Apoyo bajo (fijo)</t>
  </si>
  <si>
    <t>ALONTEC Reference number</t>
  </si>
  <si>
    <t>Angulo de R con la horizontal (fijo)</t>
  </si>
  <si>
    <t>Ángulo de elevación del muelle cerrado (+mejora par) (º)</t>
  </si>
  <si>
    <t>Par teórico de apertura si muelle fuera de 100N (N*m)</t>
  </si>
  <si>
    <t>Relación= Extendido/Comprimido</t>
  </si>
  <si>
    <t>2 muelles LM</t>
  </si>
  <si>
    <t>Angulo teórico MAX apertura asiento vs horizontal (º)</t>
  </si>
  <si>
    <t>aprox. 73</t>
  </si>
  <si>
    <t>aprox. 65</t>
  </si>
  <si>
    <t>Angulo real MAX apertura asiento vs horizontal (+3º si apoyo debajo de agujero)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</si>
</sst>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scheme val="minor"/>
    </font>
    <font>
      <b/>
      <sz val="8"/>
      <color rgb="FFFFFFFF"/>
      <name val="Verdana"/>
      <family val="2"/>
    </font>
    <font>
      <sz val="8"/>
      <color rgb="FF000000"/>
      <name val="Verdana"/>
      <family val="2"/>
    </font>
    <font>
      <b/>
      <sz val="11"/>
      <color rgb="FFFF0000"/>
      <name val="Calibri"/>
      <family val="2"/>
      <scheme val="minor"/>
    </font>
    <font>
      <b/>
      <sz val="8"/>
      <color rgb="FF000000"/>
      <name val="Verdana"/>
      <family val="2"/>
    </font>
    <font>
      <b/>
      <sz val="11"/>
      <color rgb="FF7030A0"/>
      <name val="Calibri"/>
      <family val="2"/>
      <scheme val="minor"/>
    </font>
    <font>
      <strike/>
      <sz val="8"/>
      <color rgb="FF000000"/>
      <name val="Verdana"/>
      <family val="2"/>
    </font>
    <font>
      <strike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7030A0"/>
      <name val="Verdana"/>
      <family val="2"/>
    </font>
    <font>
      <b/>
      <strike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48A6E3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3" borderId="0" xfId="0" applyFont="1" applyFill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164" fontId="0" fillId="0" borderId="0" xfId="0" applyNumberFormat="1"/>
    <xf numFmtId="2" fontId="1" fillId="3" borderId="0" xfId="0" applyNumberFormat="1" applyFont="1" applyFill="1" applyAlignment="1">
      <alignment horizontal="center" wrapText="1"/>
    </xf>
    <xf numFmtId="2" fontId="0" fillId="0" borderId="0" xfId="0" applyNumberFormat="1"/>
    <xf numFmtId="0" fontId="5" fillId="7" borderId="0" xfId="0" applyFont="1" applyFill="1"/>
    <xf numFmtId="0" fontId="2" fillId="4" borderId="0" xfId="0" applyFont="1" applyFill="1" applyBorder="1" applyAlignment="1">
      <alignment horizontal="center" wrapText="1"/>
    </xf>
    <xf numFmtId="164" fontId="0" fillId="0" borderId="0" xfId="0" applyNumberFormat="1" applyBorder="1"/>
    <xf numFmtId="2" fontId="0" fillId="0" borderId="0" xfId="0" applyNumberFormat="1" applyBorder="1"/>
    <xf numFmtId="0" fontId="0" fillId="0" borderId="0" xfId="0" applyBorder="1"/>
    <xf numFmtId="0" fontId="2" fillId="2" borderId="0" xfId="0" applyFont="1" applyFill="1" applyBorder="1" applyAlignment="1">
      <alignment horizontal="center" wrapText="1"/>
    </xf>
    <xf numFmtId="0" fontId="2" fillId="5" borderId="0" xfId="0" applyFont="1" applyFill="1" applyBorder="1" applyAlignment="1">
      <alignment horizontal="center" wrapText="1"/>
    </xf>
    <xf numFmtId="164" fontId="0" fillId="5" borderId="0" xfId="0" applyNumberFormat="1" applyFill="1" applyBorder="1"/>
    <xf numFmtId="2" fontId="0" fillId="5" borderId="0" xfId="0" applyNumberFormat="1" applyFill="1" applyBorder="1"/>
    <xf numFmtId="2" fontId="3" fillId="5" borderId="0" xfId="0" applyNumberFormat="1" applyFont="1" applyFill="1" applyBorder="1"/>
    <xf numFmtId="0" fontId="0" fillId="5" borderId="0" xfId="0" applyFill="1" applyBorder="1"/>
    <xf numFmtId="2" fontId="5" fillId="7" borderId="0" xfId="0" applyNumberFormat="1" applyFont="1" applyFill="1" applyBorder="1"/>
    <xf numFmtId="0" fontId="6" fillId="2" borderId="0" xfId="0" applyFont="1" applyFill="1" applyBorder="1" applyAlignment="1">
      <alignment horizontal="center" wrapText="1"/>
    </xf>
    <xf numFmtId="164" fontId="7" fillId="0" borderId="0" xfId="0" applyNumberFormat="1" applyFont="1" applyBorder="1"/>
    <xf numFmtId="2" fontId="7" fillId="0" borderId="0" xfId="0" applyNumberFormat="1" applyFont="1" applyBorder="1"/>
    <xf numFmtId="0" fontId="7" fillId="0" borderId="0" xfId="0" applyFont="1" applyBorder="1"/>
    <xf numFmtId="2" fontId="8" fillId="8" borderId="0" xfId="0" applyNumberFormat="1" applyFont="1" applyFill="1" applyBorder="1"/>
    <xf numFmtId="0" fontId="9" fillId="5" borderId="0" xfId="0" applyFont="1" applyFill="1" applyBorder="1" applyAlignment="1">
      <alignment horizontal="center" wrapText="1"/>
    </xf>
    <xf numFmtId="2" fontId="10" fillId="0" borderId="0" xfId="0" applyNumberFormat="1" applyFont="1" applyBorder="1"/>
    <xf numFmtId="0" fontId="5" fillId="7" borderId="0" xfId="0" applyFont="1" applyFill="1" applyBorder="1"/>
    <xf numFmtId="0" fontId="4" fillId="5" borderId="0" xfId="0" applyFont="1" applyFill="1" applyBorder="1" applyAlignment="1">
      <alignment horizontal="center" wrapText="1"/>
    </xf>
    <xf numFmtId="0" fontId="3" fillId="5" borderId="0" xfId="0" applyFont="1" applyFill="1" applyBorder="1"/>
    <xf numFmtId="0" fontId="4" fillId="6" borderId="0" xfId="0" applyFont="1" applyFill="1" applyBorder="1" applyAlignment="1">
      <alignment horizontal="center" wrapText="1"/>
    </xf>
    <xf numFmtId="0" fontId="2" fillId="6" borderId="0" xfId="0" applyFont="1" applyFill="1" applyBorder="1" applyAlignment="1">
      <alignment horizontal="center" wrapText="1"/>
    </xf>
    <xf numFmtId="0" fontId="0" fillId="6" borderId="0" xfId="0" applyFill="1" applyBorder="1"/>
    <xf numFmtId="164" fontId="0" fillId="6" borderId="0" xfId="0" applyNumberFormat="1" applyFill="1" applyBorder="1"/>
    <xf numFmtId="2" fontId="0" fillId="6" borderId="0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2"/>
  <sheetViews>
    <sheetView tabSelected="1" workbookViewId="0">
      <pane ySplit="1" topLeftCell="A13" activePane="bottomLeft" state="frozen"/>
      <selection pane="bottomLeft" activeCell="R22" sqref="A1:R22"/>
    </sheetView>
  </sheetViews>
  <sheetFormatPr defaultRowHeight="15"/>
  <cols>
    <col min="1" max="1" width="10.42578125" bestFit="1" customWidth="1"/>
    <col min="2" max="2" width="8" bestFit="1" customWidth="1"/>
    <col min="3" max="4" width="7.85546875" bestFit="1" customWidth="1"/>
    <col min="5" max="6" width="9.140625" bestFit="1" customWidth="1"/>
    <col min="7" max="7" width="13.85546875" customWidth="1"/>
    <col min="9" max="9" width="10.28515625" style="6" customWidth="1"/>
    <col min="10" max="11" width="10.5703125" style="6" customWidth="1"/>
    <col min="12" max="13" width="9.140625" style="6" customWidth="1"/>
  </cols>
  <sheetData>
    <row r="1" spans="1:18" ht="117">
      <c r="A1" s="1" t="s">
        <v>48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52</v>
      </c>
      <c r="I1" s="5" t="s">
        <v>50</v>
      </c>
      <c r="J1" s="5" t="s">
        <v>43</v>
      </c>
      <c r="K1" s="5" t="s">
        <v>44</v>
      </c>
      <c r="L1" s="5" t="s">
        <v>47</v>
      </c>
      <c r="M1" s="5" t="s">
        <v>49</v>
      </c>
      <c r="N1" s="1" t="s">
        <v>45</v>
      </c>
      <c r="O1" s="1" t="s">
        <v>46</v>
      </c>
      <c r="P1" s="1" t="s">
        <v>51</v>
      </c>
      <c r="Q1" s="1" t="s">
        <v>54</v>
      </c>
      <c r="R1" s="1" t="s">
        <v>57</v>
      </c>
    </row>
    <row r="2" spans="1:18" hidden="1">
      <c r="A2" s="2" t="s">
        <v>6</v>
      </c>
      <c r="B2" s="2">
        <v>170</v>
      </c>
      <c r="C2" s="2">
        <v>120</v>
      </c>
      <c r="D2" s="2">
        <v>50</v>
      </c>
      <c r="E2" s="2">
        <v>8</v>
      </c>
      <c r="F2" s="2">
        <v>18</v>
      </c>
      <c r="G2" s="2" t="s">
        <v>7</v>
      </c>
      <c r="H2" s="4">
        <f>B2/C2</f>
        <v>1.4166666666666667</v>
      </c>
      <c r="I2" s="6" t="e">
        <f>180*ASIN(135/C2)/PI()</f>
        <v>#NUM!</v>
      </c>
      <c r="J2" s="6" t="e">
        <f>C2*COS(I2/PI())</f>
        <v>#NUM!</v>
      </c>
      <c r="K2" s="6" t="e">
        <f>J2+128</f>
        <v>#NUM!</v>
      </c>
      <c r="L2" s="6">
        <f>SQRT(128*128+105*105)</f>
        <v>165.55663683464942</v>
      </c>
      <c r="M2" s="6">
        <f>ATAN(-105/128)*180/PI()</f>
        <v>-39.362457115540117</v>
      </c>
      <c r="N2" t="e">
        <f>(K2^2+L2^2-B2^2)/(2*K2*L2)</f>
        <v>#NUM!</v>
      </c>
      <c r="O2" t="e">
        <f>ACOS(N2)*180/PI()</f>
        <v>#NUM!</v>
      </c>
      <c r="P2" t="e">
        <f>COS((90-I2+M2)*PI()/180)*100*L2/1000</f>
        <v>#NUM!</v>
      </c>
      <c r="Q2" s="6" t="e">
        <f>O2+M2</f>
        <v>#NUM!</v>
      </c>
    </row>
    <row r="3" spans="1:18" hidden="1">
      <c r="A3" s="3" t="s">
        <v>8</v>
      </c>
      <c r="B3" s="3">
        <v>198</v>
      </c>
      <c r="C3" s="3">
        <v>140</v>
      </c>
      <c r="D3" s="3">
        <v>58</v>
      </c>
      <c r="E3" s="3">
        <v>8</v>
      </c>
      <c r="F3" s="3">
        <v>18</v>
      </c>
      <c r="G3" s="3" t="s">
        <v>9</v>
      </c>
      <c r="H3" s="4">
        <f t="shared" ref="H3:H19" si="0">B3/C3</f>
        <v>1.4142857142857144</v>
      </c>
      <c r="I3" s="6">
        <f t="shared" ref="I3:I22" si="1">180*ASIN(135/C3)/PI()</f>
        <v>74.641114419177285</v>
      </c>
      <c r="J3" s="6">
        <f>C3*COS(I3*PI()/180)</f>
        <v>37.080992435478301</v>
      </c>
      <c r="K3" s="6">
        <f t="shared" ref="K3:K22" si="2">J3+128</f>
        <v>165.08099243547829</v>
      </c>
      <c r="L3" s="6">
        <f t="shared" ref="L3:L22" si="3">SQRT(128*128+105*105)</f>
        <v>165.55663683464942</v>
      </c>
      <c r="M3" s="6">
        <f t="shared" ref="M3:M22" si="4">ATAN(-105/128)*180/PI()</f>
        <v>-39.362457115540117</v>
      </c>
      <c r="N3">
        <f>(K3^2+L3^2-B3^2)/(2*K3*L3)</f>
        <v>0.28277699345050572</v>
      </c>
      <c r="O3">
        <f t="shared" ref="O3:O22" si="5">ACOS(N3)*180/PI()</f>
        <v>73.573985495456554</v>
      </c>
      <c r="P3">
        <f>COS((90-I3+M3)*PI()/180)*100*L3/1000</f>
        <v>15.123931575518014</v>
      </c>
      <c r="Q3" s="6">
        <f t="shared" ref="Q3:Q22" si="6">O3+M3</f>
        <v>34.211528379916437</v>
      </c>
    </row>
    <row r="4" spans="1:18" hidden="1">
      <c r="A4" s="2" t="s">
        <v>10</v>
      </c>
      <c r="B4" s="2">
        <v>225</v>
      </c>
      <c r="C4" s="2">
        <v>159</v>
      </c>
      <c r="D4" s="2">
        <v>66</v>
      </c>
      <c r="E4" s="2">
        <v>8</v>
      </c>
      <c r="F4" s="2">
        <v>18</v>
      </c>
      <c r="G4" s="2" t="s">
        <v>11</v>
      </c>
      <c r="H4" s="4">
        <f t="shared" si="0"/>
        <v>1.4150943396226414</v>
      </c>
      <c r="I4" s="6">
        <f t="shared" si="1"/>
        <v>58.109208198154299</v>
      </c>
      <c r="J4" s="6">
        <f t="shared" ref="J4:J22" si="7">C4*COS(I4*PI()/180)</f>
        <v>83.999999999999986</v>
      </c>
      <c r="K4" s="6">
        <f t="shared" si="2"/>
        <v>212</v>
      </c>
      <c r="L4" s="6">
        <f t="shared" si="3"/>
        <v>165.55663683464942</v>
      </c>
      <c r="M4" s="6">
        <f t="shared" si="4"/>
        <v>-39.362457115540117</v>
      </c>
      <c r="N4">
        <f t="shared" ref="N4:N22" si="8">(K4^2+L4^2-B4^2)/(2*K4*L4)</f>
        <v>0.30953324492843753</v>
      </c>
      <c r="O4">
        <f t="shared" si="5"/>
        <v>71.968896077416929</v>
      </c>
      <c r="P4">
        <f>COS((90-I4+M4)*PI()/180)*100*L4/1000</f>
        <v>16.415094339622641</v>
      </c>
      <c r="Q4" s="6">
        <f t="shared" si="6"/>
        <v>32.606438961876812</v>
      </c>
    </row>
    <row r="5" spans="1:18" hidden="1">
      <c r="A5" s="3" t="s">
        <v>12</v>
      </c>
      <c r="B5" s="3">
        <v>239</v>
      </c>
      <c r="C5" s="3">
        <v>159</v>
      </c>
      <c r="D5" s="3">
        <v>80</v>
      </c>
      <c r="E5" s="3">
        <v>8</v>
      </c>
      <c r="F5" s="3">
        <v>18</v>
      </c>
      <c r="G5" s="3" t="s">
        <v>13</v>
      </c>
      <c r="H5" s="4">
        <f t="shared" si="0"/>
        <v>1.5031446540880504</v>
      </c>
      <c r="I5" s="6">
        <f t="shared" si="1"/>
        <v>58.109208198154299</v>
      </c>
      <c r="J5" s="6">
        <f t="shared" si="7"/>
        <v>83.999999999999986</v>
      </c>
      <c r="K5" s="6">
        <f t="shared" si="2"/>
        <v>212</v>
      </c>
      <c r="L5" s="6">
        <f t="shared" si="3"/>
        <v>165.55663683464942</v>
      </c>
      <c r="M5" s="6">
        <f t="shared" si="4"/>
        <v>-39.362457115540117</v>
      </c>
      <c r="N5">
        <f t="shared" si="8"/>
        <v>0.21699237788797682</v>
      </c>
      <c r="O5">
        <f t="shared" si="5"/>
        <v>77.467557963176361</v>
      </c>
      <c r="P5">
        <f>COS((90-I5+M5)*PI()/180)*100*L5/1000</f>
        <v>16.415094339622641</v>
      </c>
      <c r="Q5" s="6">
        <f t="shared" si="6"/>
        <v>38.105100847636244</v>
      </c>
    </row>
    <row r="6" spans="1:18" hidden="1">
      <c r="A6" s="2" t="s">
        <v>14</v>
      </c>
      <c r="B6" s="2">
        <v>239</v>
      </c>
      <c r="C6" s="2">
        <v>159</v>
      </c>
      <c r="D6" s="2">
        <v>80</v>
      </c>
      <c r="E6" s="2">
        <v>10</v>
      </c>
      <c r="F6" s="2">
        <v>22</v>
      </c>
      <c r="G6" s="2" t="s">
        <v>15</v>
      </c>
      <c r="H6" s="4">
        <f t="shared" si="0"/>
        <v>1.5031446540880504</v>
      </c>
      <c r="I6" s="6">
        <f t="shared" si="1"/>
        <v>58.109208198154299</v>
      </c>
      <c r="J6" s="6">
        <f t="shared" si="7"/>
        <v>83.999999999999986</v>
      </c>
      <c r="K6" s="6">
        <f t="shared" si="2"/>
        <v>212</v>
      </c>
      <c r="L6" s="6">
        <f t="shared" si="3"/>
        <v>165.55663683464942</v>
      </c>
      <c r="M6" s="6">
        <f t="shared" si="4"/>
        <v>-39.362457115540117</v>
      </c>
      <c r="N6">
        <f t="shared" si="8"/>
        <v>0.21699237788797682</v>
      </c>
      <c r="O6">
        <f t="shared" si="5"/>
        <v>77.467557963176361</v>
      </c>
      <c r="P6">
        <f>COS((90-I6+M6)*PI()/180)*100*L6/1000</f>
        <v>16.415094339622641</v>
      </c>
      <c r="Q6" s="6">
        <f t="shared" si="6"/>
        <v>38.105100847636244</v>
      </c>
    </row>
    <row r="7" spans="1:18" hidden="1">
      <c r="A7" s="3" t="s">
        <v>16</v>
      </c>
      <c r="B7" s="3">
        <v>239</v>
      </c>
      <c r="C7" s="3">
        <v>165</v>
      </c>
      <c r="D7" s="3">
        <v>80</v>
      </c>
      <c r="E7" s="3">
        <v>10</v>
      </c>
      <c r="F7" s="3">
        <v>22</v>
      </c>
      <c r="G7" s="3" t="s">
        <v>17</v>
      </c>
      <c r="H7" s="4">
        <f t="shared" si="0"/>
        <v>1.4484848484848485</v>
      </c>
      <c r="I7" s="6">
        <f t="shared" si="1"/>
        <v>54.903198772415408</v>
      </c>
      <c r="J7" s="6">
        <f t="shared" si="7"/>
        <v>94.868329805051374</v>
      </c>
      <c r="K7" s="6">
        <f t="shared" si="2"/>
        <v>222.86832980505136</v>
      </c>
      <c r="L7" s="6">
        <f t="shared" si="3"/>
        <v>165.55663683464942</v>
      </c>
      <c r="M7" s="6">
        <f t="shared" si="4"/>
        <v>-39.362457115540117</v>
      </c>
      <c r="N7">
        <f t="shared" si="8"/>
        <v>0.27045712811377254</v>
      </c>
      <c r="O7">
        <f t="shared" si="5"/>
        <v>74.308529559835861</v>
      </c>
      <c r="P7">
        <f>COS((90-I7+M7)*PI()/180)*100*L7/1000</f>
        <v>16.509802805775998</v>
      </c>
      <c r="Q7" s="6">
        <f t="shared" si="6"/>
        <v>34.946072444295744</v>
      </c>
    </row>
    <row r="8" spans="1:18" hidden="1">
      <c r="A8" s="2" t="s">
        <v>18</v>
      </c>
      <c r="B8" s="2">
        <v>250</v>
      </c>
      <c r="C8" s="2">
        <v>165</v>
      </c>
      <c r="D8" s="2">
        <v>85</v>
      </c>
      <c r="E8" s="2">
        <v>8</v>
      </c>
      <c r="F8" s="2">
        <v>18</v>
      </c>
      <c r="G8" s="2" t="s">
        <v>17</v>
      </c>
      <c r="H8" s="4">
        <f t="shared" si="0"/>
        <v>1.5151515151515151</v>
      </c>
      <c r="I8" s="6">
        <f t="shared" si="1"/>
        <v>54.903198772415408</v>
      </c>
      <c r="J8" s="6">
        <f t="shared" si="7"/>
        <v>94.868329805051374</v>
      </c>
      <c r="K8" s="6">
        <f t="shared" si="2"/>
        <v>222.86832980505136</v>
      </c>
      <c r="L8" s="6">
        <f t="shared" si="3"/>
        <v>165.55663683464942</v>
      </c>
      <c r="M8" s="6">
        <f t="shared" si="4"/>
        <v>-39.362457115540117</v>
      </c>
      <c r="N8">
        <f t="shared" si="8"/>
        <v>0.19756567724343402</v>
      </c>
      <c r="O8">
        <f t="shared" si="5"/>
        <v>78.605357559668732</v>
      </c>
      <c r="P8" s="7">
        <f>COS((90-I8+M8)*PI()/180)*100*L8/1000</f>
        <v>16.509802805775998</v>
      </c>
      <c r="Q8" s="6">
        <f t="shared" si="6"/>
        <v>39.242900444128615</v>
      </c>
    </row>
    <row r="9" spans="1:18" hidden="1">
      <c r="A9" s="3" t="s">
        <v>19</v>
      </c>
      <c r="B9" s="3">
        <v>285</v>
      </c>
      <c r="C9" s="3">
        <v>190</v>
      </c>
      <c r="D9" s="3">
        <v>95</v>
      </c>
      <c r="E9" s="3">
        <v>8</v>
      </c>
      <c r="F9" s="3">
        <v>18</v>
      </c>
      <c r="G9" s="3" t="s">
        <v>20</v>
      </c>
      <c r="H9" s="4">
        <f t="shared" si="0"/>
        <v>1.5</v>
      </c>
      <c r="I9" s="6">
        <f t="shared" si="1"/>
        <v>45.277753975211411</v>
      </c>
      <c r="J9" s="6">
        <f t="shared" si="7"/>
        <v>133.69741957120939</v>
      </c>
      <c r="K9" s="6">
        <f t="shared" si="2"/>
        <v>261.69741957120937</v>
      </c>
      <c r="L9" s="6">
        <f t="shared" si="3"/>
        <v>165.55663683464942</v>
      </c>
      <c r="M9" s="6">
        <f t="shared" si="4"/>
        <v>-39.362457115540117</v>
      </c>
      <c r="N9">
        <f t="shared" si="8"/>
        <v>0.16929356353691494</v>
      </c>
      <c r="O9">
        <f t="shared" si="5"/>
        <v>80.253252101319632</v>
      </c>
      <c r="P9">
        <f>COS((90-I9+M9)*PI()/180)*100*L9/1000</f>
        <v>16.483278449987885</v>
      </c>
      <c r="Q9" s="6">
        <f t="shared" si="6"/>
        <v>40.890794985779515</v>
      </c>
    </row>
    <row r="10" spans="1:18" hidden="1">
      <c r="A10" s="2" t="s">
        <v>21</v>
      </c>
      <c r="B10" s="2">
        <v>300</v>
      </c>
      <c r="C10" s="2">
        <v>198</v>
      </c>
      <c r="D10" s="2">
        <v>102</v>
      </c>
      <c r="E10" s="2">
        <v>8</v>
      </c>
      <c r="F10" s="2">
        <v>18</v>
      </c>
      <c r="G10" s="2" t="s">
        <v>22</v>
      </c>
      <c r="H10" s="4">
        <f t="shared" si="0"/>
        <v>1.5151515151515151</v>
      </c>
      <c r="I10" s="6">
        <f t="shared" si="1"/>
        <v>42.985886080190383</v>
      </c>
      <c r="J10" s="6">
        <f t="shared" si="7"/>
        <v>144.84129245487975</v>
      </c>
      <c r="K10" s="6">
        <f t="shared" si="2"/>
        <v>272.84129245487975</v>
      </c>
      <c r="L10" s="6">
        <f t="shared" si="3"/>
        <v>165.55663683464942</v>
      </c>
      <c r="M10" s="6">
        <f t="shared" si="4"/>
        <v>-39.362457115540117</v>
      </c>
      <c r="N10">
        <f t="shared" si="8"/>
        <v>0.13118431129020638</v>
      </c>
      <c r="O10">
        <f t="shared" si="5"/>
        <v>82.461965514009904</v>
      </c>
      <c r="P10">
        <f>COS((90-I10+M10)*PI()/180)*100*L10/1000</f>
        <v>16.408250357455746</v>
      </c>
      <c r="Q10" s="6">
        <f t="shared" si="6"/>
        <v>43.099508398469787</v>
      </c>
    </row>
    <row r="11" spans="1:18" hidden="1">
      <c r="A11" s="3" t="s">
        <v>23</v>
      </c>
      <c r="B11" s="3">
        <v>340</v>
      </c>
      <c r="C11" s="3">
        <v>210</v>
      </c>
      <c r="D11" s="3">
        <v>130</v>
      </c>
      <c r="E11" s="3">
        <v>8</v>
      </c>
      <c r="F11" s="3">
        <v>18</v>
      </c>
      <c r="G11" s="3" t="s">
        <v>9</v>
      </c>
      <c r="H11" s="4">
        <f t="shared" si="0"/>
        <v>1.6190476190476191</v>
      </c>
      <c r="I11" s="6">
        <f t="shared" si="1"/>
        <v>40.005200884860237</v>
      </c>
      <c r="J11" s="6">
        <f t="shared" si="7"/>
        <v>160.8570794214541</v>
      </c>
      <c r="K11" s="6">
        <f t="shared" si="2"/>
        <v>288.8570794214541</v>
      </c>
      <c r="L11" s="6">
        <f t="shared" si="3"/>
        <v>165.55663683464942</v>
      </c>
      <c r="M11" s="6">
        <f t="shared" si="4"/>
        <v>-39.362457115540117</v>
      </c>
      <c r="N11">
        <f t="shared" si="8"/>
        <v>-4.9690175407078249E-2</v>
      </c>
      <c r="O11">
        <f t="shared" si="5"/>
        <v>92.848210247518253</v>
      </c>
      <c r="P11">
        <f>COS((90-I11+M11)*PI()/180)*100*L11/1000</f>
        <v>16.271425399644134</v>
      </c>
      <c r="Q11" s="6">
        <f t="shared" si="6"/>
        <v>53.485753131978136</v>
      </c>
    </row>
    <row r="12" spans="1:18" hidden="1">
      <c r="A12" s="2" t="s">
        <v>24</v>
      </c>
      <c r="B12" s="2">
        <v>340</v>
      </c>
      <c r="C12" s="2">
        <v>210</v>
      </c>
      <c r="D12" s="2">
        <v>130</v>
      </c>
      <c r="E12" s="2">
        <v>10</v>
      </c>
      <c r="F12" s="2">
        <v>22</v>
      </c>
      <c r="G12" s="2" t="s">
        <v>25</v>
      </c>
      <c r="H12" s="4">
        <f t="shared" si="0"/>
        <v>1.6190476190476191</v>
      </c>
      <c r="I12" s="6">
        <f t="shared" si="1"/>
        <v>40.005200884860237</v>
      </c>
      <c r="J12" s="6">
        <f t="shared" si="7"/>
        <v>160.8570794214541</v>
      </c>
      <c r="K12" s="6">
        <f t="shared" si="2"/>
        <v>288.8570794214541</v>
      </c>
      <c r="L12" s="6">
        <f t="shared" si="3"/>
        <v>165.55663683464942</v>
      </c>
      <c r="M12" s="6">
        <f t="shared" si="4"/>
        <v>-39.362457115540117</v>
      </c>
      <c r="N12">
        <f t="shared" si="8"/>
        <v>-4.9690175407078249E-2</v>
      </c>
      <c r="O12">
        <f t="shared" si="5"/>
        <v>92.848210247518253</v>
      </c>
      <c r="P12">
        <f>COS((90-I12+M12)*PI()/180)*100*L12/1000</f>
        <v>16.271425399644134</v>
      </c>
      <c r="Q12" s="6">
        <f t="shared" si="6"/>
        <v>53.485753131978136</v>
      </c>
    </row>
    <row r="13" spans="1:18">
      <c r="A13" s="12" t="s">
        <v>26</v>
      </c>
      <c r="B13" s="12">
        <v>400</v>
      </c>
      <c r="C13" s="12">
        <v>245</v>
      </c>
      <c r="D13" s="12">
        <v>155</v>
      </c>
      <c r="E13" s="12">
        <v>8</v>
      </c>
      <c r="F13" s="12">
        <v>18</v>
      </c>
      <c r="G13" s="12" t="s">
        <v>27</v>
      </c>
      <c r="H13" s="9">
        <f t="shared" si="0"/>
        <v>1.6326530612244898</v>
      </c>
      <c r="I13" s="18">
        <f t="shared" si="1"/>
        <v>33.437045429915415</v>
      </c>
      <c r="J13" s="10">
        <f t="shared" si="7"/>
        <v>204.45048300260876</v>
      </c>
      <c r="K13" s="10">
        <f t="shared" si="2"/>
        <v>332.45048300260873</v>
      </c>
      <c r="L13" s="10">
        <f t="shared" si="3"/>
        <v>165.55663683464942</v>
      </c>
      <c r="M13" s="10">
        <f t="shared" si="4"/>
        <v>-39.362457115540117</v>
      </c>
      <c r="N13" s="11">
        <f t="shared" si="8"/>
        <v>-0.20047168768693638</v>
      </c>
      <c r="O13" s="11">
        <f t="shared" si="5"/>
        <v>101.56454339283276</v>
      </c>
      <c r="P13" s="26">
        <f>COS((90-I13+M13)*PI()/180)*100*L13/1000</f>
        <v>15.815224781744455</v>
      </c>
      <c r="Q13" s="10">
        <f t="shared" si="6"/>
        <v>62.202086277292644</v>
      </c>
      <c r="R13" t="s">
        <v>56</v>
      </c>
    </row>
    <row r="14" spans="1:18">
      <c r="A14" s="8" t="s">
        <v>28</v>
      </c>
      <c r="B14" s="8">
        <v>400</v>
      </c>
      <c r="C14" s="8">
        <v>245</v>
      </c>
      <c r="D14" s="8">
        <v>155</v>
      </c>
      <c r="E14" s="8">
        <v>10</v>
      </c>
      <c r="F14" s="8">
        <v>22</v>
      </c>
      <c r="G14" s="8" t="s">
        <v>29</v>
      </c>
      <c r="H14" s="9">
        <f t="shared" si="0"/>
        <v>1.6326530612244898</v>
      </c>
      <c r="I14" s="10">
        <f t="shared" si="1"/>
        <v>33.437045429915415</v>
      </c>
      <c r="J14" s="10">
        <f t="shared" si="7"/>
        <v>204.45048300260876</v>
      </c>
      <c r="K14" s="10">
        <f t="shared" si="2"/>
        <v>332.45048300260873</v>
      </c>
      <c r="L14" s="10">
        <f t="shared" si="3"/>
        <v>165.55663683464942</v>
      </c>
      <c r="M14" s="10">
        <f t="shared" si="4"/>
        <v>-39.362457115540117</v>
      </c>
      <c r="N14" s="11">
        <f t="shared" si="8"/>
        <v>-0.20047168768693638</v>
      </c>
      <c r="O14" s="11">
        <f t="shared" si="5"/>
        <v>101.56454339283276</v>
      </c>
      <c r="P14" s="11">
        <f>COS((90-I14+M14)*PI()/180)*100*L14/1000</f>
        <v>15.815224781744455</v>
      </c>
      <c r="Q14" s="10">
        <f t="shared" si="6"/>
        <v>62.202086277292644</v>
      </c>
      <c r="R14" t="s">
        <v>56</v>
      </c>
    </row>
    <row r="15" spans="1:18" hidden="1">
      <c r="A15" s="12" t="s">
        <v>30</v>
      </c>
      <c r="B15" s="19">
        <v>400</v>
      </c>
      <c r="C15" s="19">
        <v>355</v>
      </c>
      <c r="D15" s="19">
        <v>145</v>
      </c>
      <c r="E15" s="19">
        <v>14</v>
      </c>
      <c r="F15" s="19">
        <v>28</v>
      </c>
      <c r="G15" s="19" t="s">
        <v>31</v>
      </c>
      <c r="H15" s="20">
        <f t="shared" si="0"/>
        <v>1.1267605633802817</v>
      </c>
      <c r="I15" s="21">
        <f t="shared" si="1"/>
        <v>22.351132281570504</v>
      </c>
      <c r="J15" s="21">
        <f t="shared" si="7"/>
        <v>328.32910318764004</v>
      </c>
      <c r="K15" s="21">
        <f t="shared" si="2"/>
        <v>456.32910318764004</v>
      </c>
      <c r="L15" s="21">
        <f t="shared" si="3"/>
        <v>165.55663683464942</v>
      </c>
      <c r="M15" s="21">
        <f t="shared" si="4"/>
        <v>-39.362457115540117</v>
      </c>
      <c r="N15" s="22">
        <f t="shared" si="8"/>
        <v>0.50064156829218331</v>
      </c>
      <c r="O15" s="22">
        <f t="shared" si="5"/>
        <v>59.957545098388529</v>
      </c>
      <c r="P15" s="22">
        <f>COS((90-I15+M15)*PI()/180)*100*L15/1000</f>
        <v>14.578748122451326</v>
      </c>
      <c r="Q15" s="25">
        <f t="shared" si="6"/>
        <v>20.595087982848412</v>
      </c>
    </row>
    <row r="16" spans="1:18">
      <c r="A16" s="27" t="s">
        <v>32</v>
      </c>
      <c r="B16" s="13">
        <v>435</v>
      </c>
      <c r="C16" s="13">
        <v>260</v>
      </c>
      <c r="D16" s="13">
        <v>175</v>
      </c>
      <c r="E16" s="13">
        <v>8</v>
      </c>
      <c r="F16" s="13">
        <v>18</v>
      </c>
      <c r="G16" s="24" t="s">
        <v>33</v>
      </c>
      <c r="H16" s="14">
        <f t="shared" si="0"/>
        <v>1.6730769230769231</v>
      </c>
      <c r="I16" s="15">
        <f t="shared" si="1"/>
        <v>31.280667152048448</v>
      </c>
      <c r="J16" s="16">
        <f t="shared" si="7"/>
        <v>222.20486043288972</v>
      </c>
      <c r="K16" s="15">
        <f t="shared" si="2"/>
        <v>350.20486043288975</v>
      </c>
      <c r="L16" s="15">
        <f t="shared" si="3"/>
        <v>165.55663683464942</v>
      </c>
      <c r="M16" s="15">
        <f t="shared" si="4"/>
        <v>-39.362457115540117</v>
      </c>
      <c r="N16" s="17">
        <f t="shared" si="8"/>
        <v>-0.33781828024204419</v>
      </c>
      <c r="O16" s="17">
        <f t="shared" si="5"/>
        <v>109.74400753706855</v>
      </c>
      <c r="P16" s="28">
        <f>COS((90-I16+M16)*PI()/180)*100*L16/1000</f>
        <v>15.619811671328238</v>
      </c>
      <c r="Q16" s="16">
        <f t="shared" si="6"/>
        <v>70.381550421528431</v>
      </c>
      <c r="R16" t="s">
        <v>55</v>
      </c>
    </row>
    <row r="17" spans="1:17" hidden="1">
      <c r="A17" s="12" t="s">
        <v>34</v>
      </c>
      <c r="B17" s="12">
        <v>485</v>
      </c>
      <c r="C17" s="12">
        <v>285</v>
      </c>
      <c r="D17" s="12">
        <v>200</v>
      </c>
      <c r="E17" s="12">
        <v>8</v>
      </c>
      <c r="F17" s="12">
        <v>18</v>
      </c>
      <c r="G17" s="12" t="s">
        <v>35</v>
      </c>
      <c r="H17" s="9">
        <f t="shared" si="0"/>
        <v>1.7017543859649122</v>
      </c>
      <c r="I17" s="10">
        <f t="shared" si="1"/>
        <v>28.273713631365041</v>
      </c>
      <c r="J17" s="10">
        <f t="shared" si="7"/>
        <v>250.99800796022268</v>
      </c>
      <c r="K17" s="25">
        <f t="shared" si="2"/>
        <v>378.99800796022271</v>
      </c>
      <c r="L17" s="10">
        <f t="shared" si="3"/>
        <v>165.55663683464942</v>
      </c>
      <c r="M17" s="10">
        <f t="shared" si="4"/>
        <v>-39.362457115540117</v>
      </c>
      <c r="N17" s="11">
        <f t="shared" si="8"/>
        <v>-0.51140218267273907</v>
      </c>
      <c r="O17" s="11">
        <f t="shared" si="5"/>
        <v>120.75727363734346</v>
      </c>
      <c r="P17" s="11">
        <f>COS((90-I17+M17)*PI()/180)*100*L17/1000</f>
        <v>15.31045292485031</v>
      </c>
      <c r="Q17" s="10">
        <f t="shared" si="6"/>
        <v>81.394816521803335</v>
      </c>
    </row>
    <row r="18" spans="1:17" hidden="1">
      <c r="A18" s="8" t="s">
        <v>36</v>
      </c>
      <c r="B18" s="8">
        <v>485</v>
      </c>
      <c r="C18" s="8">
        <v>285</v>
      </c>
      <c r="D18" s="8">
        <v>200</v>
      </c>
      <c r="E18" s="8">
        <v>10</v>
      </c>
      <c r="F18" s="8">
        <v>22</v>
      </c>
      <c r="G18" s="8" t="s">
        <v>37</v>
      </c>
      <c r="H18" s="9">
        <f t="shared" si="0"/>
        <v>1.7017543859649122</v>
      </c>
      <c r="I18" s="10">
        <f t="shared" si="1"/>
        <v>28.273713631365041</v>
      </c>
      <c r="J18" s="10">
        <f t="shared" si="7"/>
        <v>250.99800796022268</v>
      </c>
      <c r="K18" s="25">
        <f t="shared" si="2"/>
        <v>378.99800796022271</v>
      </c>
      <c r="L18" s="10">
        <f t="shared" si="3"/>
        <v>165.55663683464942</v>
      </c>
      <c r="M18" s="10">
        <f t="shared" si="4"/>
        <v>-39.362457115540117</v>
      </c>
      <c r="N18" s="11">
        <f t="shared" si="8"/>
        <v>-0.51140218267273907</v>
      </c>
      <c r="O18" s="11">
        <f t="shared" si="5"/>
        <v>120.75727363734346</v>
      </c>
      <c r="P18" s="11">
        <f>COS((90-I18+M18)*PI()/180)*100*L18/1000</f>
        <v>15.31045292485031</v>
      </c>
      <c r="Q18" s="10">
        <f t="shared" si="6"/>
        <v>81.394816521803335</v>
      </c>
    </row>
    <row r="19" spans="1:17" hidden="1">
      <c r="A19" s="12" t="s">
        <v>38</v>
      </c>
      <c r="B19" s="12">
        <v>500</v>
      </c>
      <c r="C19" s="12">
        <v>295</v>
      </c>
      <c r="D19" s="12">
        <v>205</v>
      </c>
      <c r="E19" s="12">
        <v>8</v>
      </c>
      <c r="F19" s="12">
        <v>18</v>
      </c>
      <c r="G19" s="12" t="s">
        <v>39</v>
      </c>
      <c r="H19" s="9">
        <f t="shared" si="0"/>
        <v>1.6949152542372881</v>
      </c>
      <c r="I19" s="10">
        <f t="shared" si="1"/>
        <v>27.234095485801667</v>
      </c>
      <c r="J19" s="10">
        <f t="shared" si="7"/>
        <v>262.29754097208001</v>
      </c>
      <c r="K19" s="25">
        <f t="shared" si="2"/>
        <v>390.29754097208001</v>
      </c>
      <c r="L19" s="10">
        <f t="shared" si="3"/>
        <v>165.55663683464942</v>
      </c>
      <c r="M19" s="10">
        <f t="shared" si="4"/>
        <v>-39.362457115540117</v>
      </c>
      <c r="N19" s="11">
        <f t="shared" si="8"/>
        <v>-0.54366140625360893</v>
      </c>
      <c r="O19" s="11">
        <f t="shared" si="5"/>
        <v>122.93323620584647</v>
      </c>
      <c r="P19" s="11">
        <f>COS((90-I19+M19)*PI()/180)*100*L19/1000</f>
        <v>15.193641288836748</v>
      </c>
      <c r="Q19" s="23">
        <f t="shared" si="6"/>
        <v>83.57077909030636</v>
      </c>
    </row>
    <row r="20" spans="1:17">
      <c r="A20" s="8" t="s">
        <v>40</v>
      </c>
      <c r="B20" s="8">
        <v>500</v>
      </c>
      <c r="C20" s="8">
        <v>305</v>
      </c>
      <c r="D20" s="8">
        <v>195</v>
      </c>
      <c r="E20" s="8">
        <v>14</v>
      </c>
      <c r="F20" s="8">
        <v>28</v>
      </c>
      <c r="G20" s="8" t="s">
        <v>31</v>
      </c>
      <c r="H20" s="9">
        <f t="shared" ref="H20:H22" si="9">B20/C20</f>
        <v>1.639344262295082</v>
      </c>
      <c r="I20" s="10">
        <f t="shared" si="1"/>
        <v>26.271355852992205</v>
      </c>
      <c r="J20" s="10">
        <f t="shared" si="7"/>
        <v>273.49588662354688</v>
      </c>
      <c r="K20" s="10">
        <f t="shared" si="2"/>
        <v>401.49588662354688</v>
      </c>
      <c r="L20" s="10">
        <f t="shared" si="3"/>
        <v>165.55663683464942</v>
      </c>
      <c r="M20" s="10">
        <f t="shared" si="4"/>
        <v>-39.362457115540117</v>
      </c>
      <c r="N20" s="11">
        <f t="shared" si="8"/>
        <v>-0.46180057105291183</v>
      </c>
      <c r="O20" s="11">
        <f t="shared" si="5"/>
        <v>117.50335622627928</v>
      </c>
      <c r="P20" s="11">
        <f>COS((90-I20+M20)*PI()/180)*100*L20/1000</f>
        <v>15.081005932941778</v>
      </c>
      <c r="Q20" s="10">
        <f t="shared" si="6"/>
        <v>78.140899110739156</v>
      </c>
    </row>
    <row r="21" spans="1:17">
      <c r="A21" s="12" t="s">
        <v>41</v>
      </c>
      <c r="B21" s="12">
        <v>515</v>
      </c>
      <c r="C21" s="12">
        <v>300</v>
      </c>
      <c r="D21" s="12">
        <v>215</v>
      </c>
      <c r="E21" s="12">
        <v>8</v>
      </c>
      <c r="F21" s="12">
        <v>18</v>
      </c>
      <c r="G21" s="12" t="s">
        <v>42</v>
      </c>
      <c r="H21" s="9">
        <f t="shared" si="9"/>
        <v>1.7166666666666666</v>
      </c>
      <c r="I21" s="10">
        <f t="shared" si="1"/>
        <v>26.743683950403003</v>
      </c>
      <c r="J21" s="10">
        <f t="shared" si="7"/>
        <v>267.90856649237628</v>
      </c>
      <c r="K21" s="10">
        <f t="shared" si="2"/>
        <v>395.90856649237628</v>
      </c>
      <c r="L21" s="10">
        <f t="shared" si="3"/>
        <v>165.55663683464942</v>
      </c>
      <c r="M21" s="10">
        <f t="shared" si="4"/>
        <v>-39.362457115540117</v>
      </c>
      <c r="N21" s="11">
        <f t="shared" si="8"/>
        <v>-0.61844570399197096</v>
      </c>
      <c r="O21" s="11">
        <f t="shared" si="5"/>
        <v>128.20272017366315</v>
      </c>
      <c r="P21" s="11">
        <f>COS((90-I21+M21)*PI()/180)*100*L21/1000</f>
        <v>15.136799827233169</v>
      </c>
      <c r="Q21" s="18">
        <f t="shared" si="6"/>
        <v>88.840263058123043</v>
      </c>
    </row>
    <row r="22" spans="1:17" ht="22.5">
      <c r="A22" s="29" t="s">
        <v>53</v>
      </c>
      <c r="B22" s="30">
        <v>480</v>
      </c>
      <c r="C22" s="30">
        <v>320</v>
      </c>
      <c r="D22" s="30">
        <v>160</v>
      </c>
      <c r="E22" s="31"/>
      <c r="F22" s="31"/>
      <c r="G22" s="30">
        <v>100</v>
      </c>
      <c r="H22" s="32">
        <f t="shared" si="9"/>
        <v>1.5</v>
      </c>
      <c r="I22" s="33">
        <f t="shared" si="1"/>
        <v>24.953020787727496</v>
      </c>
      <c r="J22" s="33">
        <f t="shared" si="7"/>
        <v>290.12928152808013</v>
      </c>
      <c r="K22" s="33">
        <f t="shared" si="2"/>
        <v>418.12928152808013</v>
      </c>
      <c r="L22" s="33">
        <f t="shared" si="3"/>
        <v>165.55663683464942</v>
      </c>
      <c r="M22" s="33">
        <f t="shared" si="4"/>
        <v>-39.362457115540117</v>
      </c>
      <c r="N22" s="31">
        <f t="shared" si="8"/>
        <v>-0.20338952067149033</v>
      </c>
      <c r="O22" s="31">
        <f t="shared" si="5"/>
        <v>101.73523934312031</v>
      </c>
      <c r="P22" s="31">
        <f>COS((90-I22+M22)*PI()/180)*100*L22/1000</f>
        <v>14.91986705014013</v>
      </c>
      <c r="Q22" s="33">
        <f t="shared" si="6"/>
        <v>62.372782227580196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3" sqref="G23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 García Pérez</dc:creator>
  <cp:lastModifiedBy>Raúl García Pérez</cp:lastModifiedBy>
  <dcterms:created xsi:type="dcterms:W3CDTF">2013-03-13T14:44:16Z</dcterms:created>
  <dcterms:modified xsi:type="dcterms:W3CDTF">2013-03-14T12:05:35Z</dcterms:modified>
</cp:coreProperties>
</file>