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Condominio" sheetId="1" r:id="rId1"/>
    <sheet name="Condominio Formulas" sheetId="3" r:id="rId2"/>
  </sheets>
  <definedNames>
    <definedName name="_xlnm._FilterDatabase" localSheetId="0" hidden="1">Condominio!$B$5:$L$40</definedName>
    <definedName name="_xlnm._FilterDatabase" localSheetId="1" hidden="1">'Condominio Formulas'!$B$5:$L$40</definedName>
  </definedNames>
  <calcPr calcId="144525"/>
</workbook>
</file>

<file path=xl/calcChain.xml><?xml version="1.0" encoding="utf-8"?>
<calcChain xmlns="http://schemas.openxmlformats.org/spreadsheetml/2006/main">
  <c r="U38" i="3" l="1"/>
  <c r="U36" i="3"/>
  <c r="U34" i="3"/>
  <c r="U32" i="3"/>
  <c r="U30" i="3"/>
  <c r="U28" i="3"/>
  <c r="U26" i="3"/>
  <c r="U24" i="3"/>
  <c r="U22" i="3"/>
  <c r="U20" i="3"/>
  <c r="U18" i="3"/>
  <c r="U16" i="3"/>
  <c r="U14" i="3"/>
  <c r="U12" i="3"/>
  <c r="J40" i="3"/>
  <c r="H40" i="3"/>
  <c r="L33" i="3"/>
  <c r="L34" i="3"/>
  <c r="L35" i="3"/>
  <c r="L36" i="3"/>
  <c r="L37" i="3"/>
  <c r="L38" i="3"/>
  <c r="L39" i="3"/>
  <c r="L32" i="3"/>
  <c r="L26" i="3"/>
  <c r="L27" i="3"/>
  <c r="L28" i="3"/>
  <c r="L29" i="3"/>
  <c r="L30" i="3"/>
  <c r="L25" i="3"/>
  <c r="L18" i="3"/>
  <c r="L19" i="3"/>
  <c r="L20" i="3"/>
  <c r="L21" i="3"/>
  <c r="L22" i="3"/>
  <c r="L23" i="3"/>
  <c r="L17" i="3"/>
  <c r="L8" i="3"/>
  <c r="L9" i="3"/>
  <c r="L10" i="3"/>
  <c r="L11" i="3"/>
  <c r="L12" i="3"/>
  <c r="L13" i="3"/>
  <c r="L14" i="3"/>
  <c r="L15" i="3"/>
  <c r="L7" i="3"/>
  <c r="K33" i="3"/>
  <c r="K34" i="3"/>
  <c r="K35" i="3"/>
  <c r="K36" i="3"/>
  <c r="K37" i="3"/>
  <c r="K38" i="3"/>
  <c r="K39" i="3"/>
  <c r="K32" i="3"/>
  <c r="K26" i="3"/>
  <c r="K27" i="3"/>
  <c r="K28" i="3"/>
  <c r="K29" i="3"/>
  <c r="K30" i="3"/>
  <c r="K25" i="3"/>
  <c r="K18" i="3"/>
  <c r="K19" i="3"/>
  <c r="K20" i="3"/>
  <c r="K21" i="3"/>
  <c r="K22" i="3"/>
  <c r="K23" i="3"/>
  <c r="K17" i="3"/>
  <c r="K8" i="3"/>
  <c r="K9" i="3"/>
  <c r="K10" i="3"/>
  <c r="K11" i="3"/>
  <c r="K12" i="3"/>
  <c r="K13" i="3"/>
  <c r="K14" i="3"/>
  <c r="K15" i="3"/>
  <c r="J7" i="3"/>
  <c r="K7" i="3" s="1"/>
  <c r="J33" i="3"/>
  <c r="J34" i="3"/>
  <c r="J35" i="3"/>
  <c r="J36" i="3"/>
  <c r="J37" i="3"/>
  <c r="J38" i="3"/>
  <c r="J39" i="3"/>
  <c r="J32" i="3"/>
  <c r="J26" i="3"/>
  <c r="J27" i="3"/>
  <c r="J28" i="3"/>
  <c r="J29" i="3"/>
  <c r="J30" i="3"/>
  <c r="J25" i="3"/>
  <c r="J18" i="3"/>
  <c r="J19" i="3"/>
  <c r="J20" i="3"/>
  <c r="J21" i="3"/>
  <c r="J22" i="3"/>
  <c r="J23" i="3"/>
  <c r="J17" i="3"/>
  <c r="J8" i="3"/>
  <c r="J9" i="3"/>
  <c r="J10" i="3"/>
  <c r="J11" i="3"/>
  <c r="J12" i="3"/>
  <c r="J13" i="3"/>
  <c r="J14" i="3"/>
  <c r="J15" i="3"/>
  <c r="H33" i="3"/>
  <c r="H34" i="3"/>
  <c r="H35" i="3"/>
  <c r="H36" i="3"/>
  <c r="H37" i="3"/>
  <c r="H38" i="3"/>
  <c r="H39" i="3"/>
  <c r="H32" i="3"/>
  <c r="H26" i="3"/>
  <c r="H27" i="3"/>
  <c r="H28" i="3"/>
  <c r="H29" i="3"/>
  <c r="H30" i="3"/>
  <c r="H25" i="3"/>
  <c r="H18" i="3"/>
  <c r="H19" i="3"/>
  <c r="H20" i="3"/>
  <c r="H21" i="3"/>
  <c r="H22" i="3"/>
  <c r="H23" i="3"/>
  <c r="H17" i="3"/>
  <c r="H8" i="3"/>
  <c r="H9" i="3"/>
  <c r="H10" i="3"/>
  <c r="H11" i="3"/>
  <c r="H12" i="3"/>
  <c r="H13" i="3"/>
  <c r="H14" i="3"/>
  <c r="H15" i="3"/>
  <c r="H7" i="3"/>
  <c r="F40" i="3"/>
  <c r="F33" i="3"/>
  <c r="F34" i="3"/>
  <c r="F35" i="3"/>
  <c r="F36" i="3"/>
  <c r="F37" i="3"/>
  <c r="F38" i="3"/>
  <c r="F39" i="3"/>
  <c r="F32" i="3"/>
  <c r="F26" i="3"/>
  <c r="F27" i="3"/>
  <c r="F28" i="3"/>
  <c r="F29" i="3"/>
  <c r="F30" i="3"/>
  <c r="F25" i="3"/>
  <c r="F18" i="3"/>
  <c r="F19" i="3"/>
  <c r="F20" i="3"/>
  <c r="F21" i="3"/>
  <c r="F22" i="3"/>
  <c r="F23" i="3"/>
  <c r="F17" i="3"/>
  <c r="F8" i="3"/>
  <c r="F9" i="3"/>
  <c r="F10" i="3"/>
  <c r="F11" i="3"/>
  <c r="F12" i="3"/>
  <c r="F13" i="3"/>
  <c r="F14" i="3"/>
  <c r="F15" i="3"/>
  <c r="F7" i="3"/>
</calcChain>
</file>

<file path=xl/sharedStrings.xml><?xml version="1.0" encoding="utf-8"?>
<sst xmlns="http://schemas.openxmlformats.org/spreadsheetml/2006/main" count="168" uniqueCount="95">
  <si>
    <t>Proyecto: Condominio "Los Rosales"</t>
  </si>
  <si>
    <t>Uibicacion : Magdalena del Mar</t>
  </si>
  <si>
    <t>Cambio al día (dólar)</t>
  </si>
  <si>
    <t>Codigo</t>
  </si>
  <si>
    <t>Datos</t>
  </si>
  <si>
    <t>Frente</t>
  </si>
  <si>
    <t>Fondo</t>
  </si>
  <si>
    <t>Area
del Dpto</t>
  </si>
  <si>
    <r>
      <t>Costo x
 m</t>
    </r>
    <r>
      <rPr>
        <b/>
        <vertAlign val="superscript"/>
        <sz val="11"/>
        <rFont val="Arial"/>
        <family val="2"/>
      </rPr>
      <t>2</t>
    </r>
  </si>
  <si>
    <t>Valor 
del Dpto (ME)</t>
  </si>
  <si>
    <t>%
Inicial</t>
  </si>
  <si>
    <t>Cuota
Inicial</t>
  </si>
  <si>
    <t>Saldo (ME)</t>
  </si>
  <si>
    <t>Saldo (MN)</t>
  </si>
  <si>
    <t>LS-001</t>
  </si>
  <si>
    <t>Arias Carlos</t>
  </si>
  <si>
    <t>LS-002</t>
  </si>
  <si>
    <t>Alva Ana</t>
  </si>
  <si>
    <t>LS-003</t>
  </si>
  <si>
    <t>Bonilla Pedro</t>
  </si>
  <si>
    <t>LS-004</t>
  </si>
  <si>
    <t>Castillo Manuel</t>
  </si>
  <si>
    <t>LS-005</t>
  </si>
  <si>
    <t>Castro Carmen</t>
  </si>
  <si>
    <t>LS-006</t>
  </si>
  <si>
    <t>Cornejo Hugo</t>
  </si>
  <si>
    <t>LS-007</t>
  </si>
  <si>
    <t>Cotrina Juan</t>
  </si>
  <si>
    <t>LS-008</t>
  </si>
  <si>
    <t>Davila Ana</t>
  </si>
  <si>
    <t>LS-009</t>
  </si>
  <si>
    <t>Dulanto Marcos</t>
  </si>
  <si>
    <t>LS-010</t>
  </si>
  <si>
    <t>Espinoza Anibal</t>
  </si>
  <si>
    <t>LS-011</t>
  </si>
  <si>
    <t>Farias Rosa</t>
  </si>
  <si>
    <t>LS-012</t>
  </si>
  <si>
    <t>Flores Jose</t>
  </si>
  <si>
    <t>LS-013</t>
  </si>
  <si>
    <t>Gomez Ivan</t>
  </si>
  <si>
    <t>LS-014</t>
  </si>
  <si>
    <t>Hinostroza Jesus</t>
  </si>
  <si>
    <t>LS-015</t>
  </si>
  <si>
    <t>Infantes Angel</t>
  </si>
  <si>
    <t>LS-016</t>
  </si>
  <si>
    <t>Llerena Zoila</t>
  </si>
  <si>
    <t>LS-017</t>
  </si>
  <si>
    <t>Madrid Jaime</t>
  </si>
  <si>
    <t>LS-018</t>
  </si>
  <si>
    <t>Peralta Veronica</t>
  </si>
  <si>
    <t>LS-019</t>
  </si>
  <si>
    <t>Ponte Raul</t>
  </si>
  <si>
    <t>LS-020</t>
  </si>
  <si>
    <t>Quiroz Felix</t>
  </si>
  <si>
    <t>LS-021</t>
  </si>
  <si>
    <t>Robles Nancy</t>
  </si>
  <si>
    <t>LS-022</t>
  </si>
  <si>
    <t>Santos Gerardo</t>
  </si>
  <si>
    <t>LS-023</t>
  </si>
  <si>
    <t>Sotelo Oscar</t>
  </si>
  <si>
    <t>LS-024</t>
  </si>
  <si>
    <t>Soto Beatriz</t>
  </si>
  <si>
    <t>LS-025</t>
  </si>
  <si>
    <t>Suarez Rita</t>
  </si>
  <si>
    <t>LS-026</t>
  </si>
  <si>
    <t>Tello Rafael</t>
  </si>
  <si>
    <t>LS-027</t>
  </si>
  <si>
    <t>Vargas Juan</t>
  </si>
  <si>
    <t>LS-028</t>
  </si>
  <si>
    <t>Vega Joel</t>
  </si>
  <si>
    <t>LS-029</t>
  </si>
  <si>
    <t>Yauri Daniel</t>
  </si>
  <si>
    <t>LS-030</t>
  </si>
  <si>
    <t>Zavala Luis</t>
  </si>
  <si>
    <t>Total</t>
  </si>
  <si>
    <t>NIVEL A</t>
  </si>
  <si>
    <t>NIVEL B</t>
  </si>
  <si>
    <t>NIVEL C</t>
  </si>
  <si>
    <t>NIVEL D</t>
  </si>
  <si>
    <t>Preguntas:</t>
  </si>
  <si>
    <t>1. ¿Cuántos condominios hay?</t>
  </si>
  <si>
    <t>2. ¿Cuál es la suma de todos los frentes?</t>
  </si>
  <si>
    <t>3. ¿Cuál es el promedio de Cuota inicial en el Nivel A y Nivel C?</t>
  </si>
  <si>
    <t>4. ¿Cuál es el valor minimo en el Nivel A,C,D?</t>
  </si>
  <si>
    <t>5. ¿Cuántos valores numericos hay en los niveles A,B?</t>
  </si>
  <si>
    <t>7. ¿Calcule el promedio de los valores maximos de % inicial en los niveles A,B,C,D?</t>
  </si>
  <si>
    <t>6. ¿Calcule la suma de los promedios de Saldo (MN) en los niveles A,B,D?</t>
  </si>
  <si>
    <t>8. ¿Cuántos numeros hay en % Inicial y Saldo (ME) de los niveles A,B,D?</t>
  </si>
  <si>
    <t>9. ¿Calcule el valor maximo de la suma de Area Dpto en los niveles A,B,C,D?</t>
  </si>
  <si>
    <t>10. ¿Calcule el valor numerico mas alto en el nivel A?</t>
  </si>
  <si>
    <t>11. ¿Calcule el valor maximo de los promedios de Valor Dpto en los niveles A,C,D?</t>
  </si>
  <si>
    <t>12. ¿Cuál es el promedio de la suma de los frentes en los niveles A,B,C,D?</t>
  </si>
  <si>
    <t>13. ¿Cuál es el valor minimo de la suma de las Areas Dpto. en los niveles A,C,D?</t>
  </si>
  <si>
    <t>14. ¿Cuál es la minima cuota inicial?</t>
  </si>
  <si>
    <t>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</si>
</sst>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164" formatCode="_ [$€-2]\ * #,##0.00_ ;_ [$€-2]\ * \-#,##0.00_ ;_ [$€-2]\ * &quot;-&quot;??_ ;_ @_ "/>
    <numFmt numFmtId="165" formatCode="_-[$$-340A]\ * #,##0.00_-;\-[$$-340A]\ * #,##0.00_-;_-[$$-340A]\ * &quot;-&quot;??_-;_-@_-"/>
    <numFmt numFmtId="166" formatCode="_ [$$-2C0A]\ * #,##0.00_ ;_ [$$-2C0A]\ * \-#,##0.00_ ;_ [$$-2C0A]\ * &quot;-&quot;??_ ;_ @_ "/>
    <numFmt numFmtId="167" formatCode="_-[$$-1004]* #,##0.00_ ;_-[$$-1004]* \-#,##0.00\ ;_-[$$-1004]* &quot;-&quot;??_ ;_-@_ "/>
  </numFmts>
  <fonts count="8" x14ac:knownFonts="1">
    <font>
      <sz val="10"/>
      <name val="Arial"/>
    </font>
    <font>
      <b/>
      <sz val="11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2" xfId="0" applyFill="1" applyBorder="1"/>
    <xf numFmtId="9" fontId="0" fillId="0" borderId="0" xfId="0" applyNumberFormat="1" applyBorder="1"/>
    <xf numFmtId="0" fontId="3" fillId="4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8" xfId="0" applyFill="1" applyBorder="1"/>
    <xf numFmtId="9" fontId="0" fillId="0" borderId="9" xfId="2" applyFont="1" applyBorder="1"/>
    <xf numFmtId="44" fontId="0" fillId="5" borderId="11" xfId="0" applyNumberFormat="1" applyFill="1" applyBorder="1"/>
    <xf numFmtId="0" fontId="0" fillId="0" borderId="6" xfId="0" applyBorder="1" applyAlignment="1">
      <alignment horizontal="center"/>
    </xf>
    <xf numFmtId="9" fontId="0" fillId="0" borderId="13" xfId="2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ill="1"/>
    <xf numFmtId="164" fontId="0" fillId="0" borderId="0" xfId="0" applyNumberFormat="1"/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44" fontId="3" fillId="4" borderId="23" xfId="1" applyFont="1" applyFill="1" applyBorder="1" applyAlignment="1">
      <alignment horizontal="center" vertical="center" wrapText="1"/>
    </xf>
    <xf numFmtId="44" fontId="0" fillId="5" borderId="8" xfId="0" applyNumberFormat="1" applyFill="1" applyBorder="1"/>
    <xf numFmtId="0" fontId="0" fillId="0" borderId="12" xfId="0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44" fontId="3" fillId="0" borderId="23" xfId="1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7" xfId="0" applyFill="1" applyBorder="1"/>
    <xf numFmtId="0" fontId="0" fillId="0" borderId="8" xfId="0" applyNumberFormat="1" applyFill="1" applyBorder="1"/>
    <xf numFmtId="9" fontId="0" fillId="0" borderId="9" xfId="2" applyFont="1" applyFill="1" applyBorder="1"/>
    <xf numFmtId="0" fontId="0" fillId="0" borderId="10" xfId="0" applyNumberFormat="1" applyFill="1" applyBorder="1"/>
    <xf numFmtId="0" fontId="0" fillId="0" borderId="6" xfId="0" applyFill="1" applyBorder="1"/>
    <xf numFmtId="0" fontId="0" fillId="0" borderId="12" xfId="0" applyFill="1" applyBorder="1"/>
    <xf numFmtId="9" fontId="0" fillId="0" borderId="13" xfId="2" applyFont="1" applyFill="1" applyBorder="1"/>
    <xf numFmtId="0" fontId="0" fillId="0" borderId="11" xfId="0" applyNumberFormat="1" applyFill="1" applyBorder="1"/>
    <xf numFmtId="0" fontId="0" fillId="0" borderId="14" xfId="0" applyFill="1" applyBorder="1"/>
    <xf numFmtId="0" fontId="0" fillId="0" borderId="15" xfId="0" applyNumberFormat="1" applyFill="1" applyBorder="1"/>
    <xf numFmtId="9" fontId="0" fillId="0" borderId="16" xfId="2" applyFont="1" applyFill="1" applyBorder="1"/>
    <xf numFmtId="0" fontId="0" fillId="0" borderId="17" xfId="0" applyNumberFormat="1" applyFill="1" applyBorder="1"/>
    <xf numFmtId="0" fontId="0" fillId="0" borderId="18" xfId="0" applyNumberFormat="1" applyFill="1" applyBorder="1"/>
    <xf numFmtId="0" fontId="0" fillId="0" borderId="19" xfId="0" applyNumberFormat="1" applyFill="1" applyBorder="1"/>
    <xf numFmtId="0" fontId="3" fillId="0" borderId="20" xfId="0" applyFont="1" applyFill="1" applyBorder="1"/>
    <xf numFmtId="0" fontId="0" fillId="0" borderId="21" xfId="0" applyFill="1" applyBorder="1"/>
    <xf numFmtId="0" fontId="3" fillId="0" borderId="21" xfId="0" applyFont="1" applyFill="1" applyBorder="1"/>
    <xf numFmtId="0" fontId="6" fillId="0" borderId="0" xfId="0" applyFont="1" applyAlignment="1">
      <alignment horizontal="left"/>
    </xf>
    <xf numFmtId="0" fontId="5" fillId="0" borderId="0" xfId="0" applyFont="1"/>
    <xf numFmtId="0" fontId="0" fillId="0" borderId="2" xfId="0" applyFill="1" applyBorder="1"/>
    <xf numFmtId="0" fontId="0" fillId="0" borderId="3" xfId="0" applyFill="1" applyBorder="1"/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0" fillId="0" borderId="11" xfId="0" applyFill="1" applyBorder="1"/>
    <xf numFmtId="0" fontId="0" fillId="0" borderId="30" xfId="0" applyBorder="1"/>
    <xf numFmtId="0" fontId="0" fillId="0" borderId="18" xfId="0" applyBorder="1" applyAlignment="1">
      <alignment horizontal="center"/>
    </xf>
    <xf numFmtId="0" fontId="0" fillId="0" borderId="31" xfId="0" applyFill="1" applyBorder="1"/>
    <xf numFmtId="9" fontId="0" fillId="0" borderId="32" xfId="2" applyFont="1" applyBorder="1"/>
    <xf numFmtId="2" fontId="0" fillId="5" borderId="8" xfId="0" applyNumberFormat="1" applyFill="1" applyBorder="1"/>
    <xf numFmtId="2" fontId="0" fillId="5" borderId="11" xfId="0" applyNumberFormat="1" applyFill="1" applyBorder="1"/>
    <xf numFmtId="2" fontId="0" fillId="5" borderId="31" xfId="0" applyNumberFormat="1" applyFill="1" applyBorder="1"/>
    <xf numFmtId="165" fontId="0" fillId="5" borderId="8" xfId="0" applyNumberFormat="1" applyFill="1" applyBorder="1"/>
    <xf numFmtId="165" fontId="0" fillId="5" borderId="11" xfId="0" applyNumberFormat="1" applyFill="1" applyBorder="1"/>
    <xf numFmtId="165" fontId="0" fillId="5" borderId="31" xfId="0" applyNumberFormat="1" applyFill="1" applyBorder="1"/>
    <xf numFmtId="165" fontId="0" fillId="2" borderId="28" xfId="0" applyNumberFormat="1" applyFill="1" applyBorder="1"/>
    <xf numFmtId="2" fontId="0" fillId="2" borderId="28" xfId="0" applyNumberFormat="1" applyFill="1" applyBorder="1"/>
    <xf numFmtId="166" fontId="0" fillId="5" borderId="10" xfId="0" applyNumberFormat="1" applyFill="1" applyBorder="1"/>
    <xf numFmtId="166" fontId="0" fillId="5" borderId="8" xfId="0" applyNumberFormat="1" applyFill="1" applyBorder="1"/>
    <xf numFmtId="166" fontId="0" fillId="5" borderId="11" xfId="0" applyNumberFormat="1" applyFill="1" applyBorder="1"/>
    <xf numFmtId="166" fontId="0" fillId="5" borderId="29" xfId="0" applyNumberFormat="1" applyFill="1" applyBorder="1"/>
    <xf numFmtId="166" fontId="0" fillId="5" borderId="33" xfId="0" applyNumberFormat="1" applyFill="1" applyBorder="1"/>
    <xf numFmtId="166" fontId="0" fillId="5" borderId="26" xfId="0" applyNumberFormat="1" applyFill="1" applyBorder="1"/>
    <xf numFmtId="167" fontId="0" fillId="3" borderId="3" xfId="0" applyNumberFormat="1" applyFill="1" applyBorder="1"/>
    <xf numFmtId="167" fontId="0" fillId="2" borderId="25" xfId="0" applyNumberFormat="1" applyFill="1" applyBorder="1"/>
    <xf numFmtId="44" fontId="0" fillId="5" borderId="26" xfId="0" applyNumberFormat="1" applyFill="1" applyBorder="1"/>
    <xf numFmtId="0" fontId="0" fillId="0" borderId="3" xfId="0" applyBorder="1"/>
    <xf numFmtId="0" fontId="3" fillId="0" borderId="1" xfId="0" applyFont="1" applyFill="1" applyBorder="1"/>
    <xf numFmtId="0" fontId="3" fillId="2" borderId="1" xfId="0" applyFont="1" applyFill="1" applyBorder="1" applyAlignment="1">
      <alignment vertical="center"/>
    </xf>
    <xf numFmtId="0" fontId="0" fillId="6" borderId="3" xfId="0" applyFill="1" applyBorder="1"/>
    <xf numFmtId="166" fontId="0" fillId="6" borderId="3" xfId="0" applyNumberFormat="1" applyFill="1" applyBorder="1"/>
    <xf numFmtId="44" fontId="0" fillId="6" borderId="3" xfId="0" applyNumberFormat="1" applyFill="1" applyBorder="1"/>
    <xf numFmtId="9" fontId="0" fillId="6" borderId="3" xfId="0" applyNumberFormat="1" applyFill="1" applyBorder="1"/>
    <xf numFmtId="165" fontId="0" fillId="6" borderId="3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1</xdr:row>
      <xdr:rowOff>0</xdr:rowOff>
    </xdr:from>
    <xdr:to>
      <xdr:col>18</xdr:col>
      <xdr:colOff>514350</xdr:colOff>
      <xdr:row>5</xdr:row>
      <xdr:rowOff>38100</xdr:rowOff>
    </xdr:to>
    <xdr:sp macro="" textlink="">
      <xdr:nvSpPr>
        <xdr:cNvPr id="2" name="1 Rectángulo"/>
        <xdr:cNvSpPr/>
      </xdr:nvSpPr>
      <xdr:spPr>
        <a:xfrm>
          <a:off x="8296275" y="333375"/>
          <a:ext cx="4781550" cy="115252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Formulas</a:t>
          </a:r>
          <a:r>
            <a:rPr lang="es-PE" sz="1100" b="1" baseline="0"/>
            <a:t>:</a:t>
          </a:r>
        </a:p>
        <a:p>
          <a:pPr algn="l"/>
          <a:r>
            <a:rPr lang="es-PE" sz="1100" b="1" baseline="0"/>
            <a:t>Area del Dpto = Frente * Fondo</a:t>
          </a:r>
        </a:p>
        <a:p>
          <a:pPr algn="l"/>
          <a:r>
            <a:rPr lang="es-PE" sz="1100" b="1"/>
            <a:t>Valor</a:t>
          </a:r>
          <a:r>
            <a:rPr lang="es-PE" sz="1100" b="1" baseline="0"/>
            <a:t> del Dpto (M.E.) = Area del Dpto * Costo</a:t>
          </a:r>
        </a:p>
        <a:p>
          <a:pPr algn="l"/>
          <a:r>
            <a:rPr lang="es-PE" sz="1100" b="1" baseline="0"/>
            <a:t> Cuota Inicial = (% inicial * Valor del Dpto) * 0.10</a:t>
          </a:r>
        </a:p>
        <a:p>
          <a:pPr algn="l"/>
          <a:r>
            <a:rPr lang="es-PE" sz="1100" b="1" baseline="0"/>
            <a:t>Saldo (Moneda Extranjera) = Valor del Dpto - Cuota inicial</a:t>
          </a:r>
        </a:p>
        <a:p>
          <a:pPr algn="l"/>
          <a:r>
            <a:rPr lang="es-PE" sz="1100" b="1" baseline="0"/>
            <a:t>Saldo (Moneda Nacional) = Saldo (M.E.) * Cambio  </a:t>
          </a:r>
          <a:endParaRPr lang="es-PE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workbookViewId="0">
      <selection activeCell="F8" sqref="F8"/>
    </sheetView>
  </sheetViews>
  <sheetFormatPr baseColWidth="10" defaultRowHeight="12.75" x14ac:dyDescent="0.2"/>
  <cols>
    <col min="1" max="1" width="2.140625" customWidth="1"/>
    <col min="2" max="2" width="7.42578125" customWidth="1"/>
    <col min="3" max="3" width="15.28515625" bestFit="1" customWidth="1"/>
    <col min="4" max="4" width="6.85546875" bestFit="1" customWidth="1"/>
    <col min="5" max="5" width="6.7109375" bestFit="1" customWidth="1"/>
    <col min="6" max="6" width="8.85546875" customWidth="1"/>
    <col min="7" max="7" width="9.140625" customWidth="1"/>
    <col min="8" max="8" width="9.42578125" customWidth="1"/>
    <col min="9" max="9" width="8.5703125" customWidth="1"/>
    <col min="10" max="10" width="12" customWidth="1"/>
    <col min="11" max="11" width="13.85546875" customWidth="1"/>
    <col min="12" max="12" width="16.140625" customWidth="1"/>
  </cols>
  <sheetData>
    <row r="1" spans="1:21" ht="15.75" x14ac:dyDescent="0.25">
      <c r="A1" s="47" t="s">
        <v>0</v>
      </c>
      <c r="B1" s="48"/>
      <c r="C1" s="1"/>
      <c r="D1" s="1"/>
      <c r="E1" s="1"/>
      <c r="F1" s="1"/>
      <c r="G1" s="1"/>
      <c r="H1" s="1"/>
      <c r="I1" s="1"/>
      <c r="J1" s="1"/>
      <c r="K1" s="1"/>
    </row>
    <row r="2" spans="1:21" ht="16.5" thickBot="1" x14ac:dyDescent="0.3">
      <c r="A2" s="47"/>
      <c r="B2" s="48"/>
      <c r="C2" s="1"/>
      <c r="D2" s="1"/>
      <c r="E2" s="1"/>
      <c r="F2" s="1"/>
      <c r="G2" s="1"/>
      <c r="H2" s="1"/>
      <c r="I2" s="1"/>
      <c r="J2" s="1"/>
      <c r="K2" s="1"/>
    </row>
    <row r="3" spans="1:21" ht="18" customHeight="1" thickBot="1" x14ac:dyDescent="0.25">
      <c r="A3" s="3" t="s">
        <v>1</v>
      </c>
      <c r="B3" s="48"/>
      <c r="C3" s="3"/>
      <c r="D3" s="48"/>
      <c r="E3" s="48"/>
      <c r="F3" s="48"/>
      <c r="I3" s="78" t="s">
        <v>2</v>
      </c>
      <c r="J3" s="49"/>
      <c r="K3" s="50">
        <v>3.15</v>
      </c>
    </row>
    <row r="4" spans="1:21" ht="13.5" thickBot="1" x14ac:dyDescent="0.25">
      <c r="I4" s="6"/>
    </row>
    <row r="5" spans="1:21" s="4" customFormat="1" ht="39" thickBot="1" x14ac:dyDescent="0.25">
      <c r="B5" s="25" t="s">
        <v>3</v>
      </c>
      <c r="C5" s="25" t="s">
        <v>4</v>
      </c>
      <c r="D5" s="25" t="s">
        <v>5</v>
      </c>
      <c r="E5" s="26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8" t="s">
        <v>13</v>
      </c>
    </row>
    <row r="6" spans="1:21" s="4" customFormat="1" ht="13.5" thickBot="1" x14ac:dyDescent="0.25">
      <c r="B6" s="85" t="s">
        <v>75</v>
      </c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1:21" x14ac:dyDescent="0.2">
      <c r="B7" s="29" t="s">
        <v>14</v>
      </c>
      <c r="C7" s="29" t="s">
        <v>15</v>
      </c>
      <c r="D7" s="29">
        <v>5</v>
      </c>
      <c r="E7" s="30">
        <v>15</v>
      </c>
      <c r="F7" s="31"/>
      <c r="G7" s="11">
        <v>260</v>
      </c>
      <c r="H7" s="31"/>
      <c r="I7" s="32">
        <v>0.35</v>
      </c>
      <c r="J7" s="33"/>
      <c r="K7" s="31"/>
      <c r="L7" s="31"/>
    </row>
    <row r="8" spans="1:21" x14ac:dyDescent="0.2">
      <c r="B8" s="29"/>
      <c r="C8" s="34" t="s">
        <v>17</v>
      </c>
      <c r="D8" s="34">
        <v>4</v>
      </c>
      <c r="E8" s="35">
        <v>18</v>
      </c>
      <c r="F8" s="31"/>
      <c r="G8" s="11">
        <v>240</v>
      </c>
      <c r="H8" s="31"/>
      <c r="I8" s="36">
        <v>0.2</v>
      </c>
      <c r="J8" s="33"/>
      <c r="K8" s="37"/>
      <c r="L8" s="37"/>
    </row>
    <row r="9" spans="1:21" x14ac:dyDescent="0.2">
      <c r="B9" s="29"/>
      <c r="C9" s="34" t="s">
        <v>19</v>
      </c>
      <c r="D9" s="34">
        <v>6</v>
      </c>
      <c r="E9" s="35">
        <v>15</v>
      </c>
      <c r="F9" s="31"/>
      <c r="G9" s="11">
        <v>280</v>
      </c>
      <c r="H9" s="31"/>
      <c r="I9" s="36">
        <v>0.15</v>
      </c>
      <c r="J9" s="33"/>
      <c r="K9" s="37"/>
      <c r="L9" s="37"/>
    </row>
    <row r="10" spans="1:21" x14ac:dyDescent="0.2">
      <c r="B10" s="29"/>
      <c r="C10" s="34" t="s">
        <v>21</v>
      </c>
      <c r="D10" s="34">
        <v>5</v>
      </c>
      <c r="E10" s="35">
        <v>18</v>
      </c>
      <c r="F10" s="31"/>
      <c r="G10" s="11">
        <v>260</v>
      </c>
      <c r="H10" s="31"/>
      <c r="I10" s="36">
        <v>0.2</v>
      </c>
      <c r="J10" s="33"/>
      <c r="K10" s="37"/>
      <c r="L10" s="37"/>
      <c r="N10" s="3" t="s">
        <v>79</v>
      </c>
      <c r="U10" s="3" t="s">
        <v>94</v>
      </c>
    </row>
    <row r="11" spans="1:21" ht="13.5" thickBot="1" x14ac:dyDescent="0.25">
      <c r="B11" s="29"/>
      <c r="C11" s="34" t="s">
        <v>23</v>
      </c>
      <c r="D11" s="34">
        <v>4</v>
      </c>
      <c r="E11" s="35">
        <v>16</v>
      </c>
      <c r="F11" s="31"/>
      <c r="G11" s="11">
        <v>240</v>
      </c>
      <c r="H11" s="31"/>
      <c r="I11" s="36">
        <v>0.1</v>
      </c>
      <c r="J11" s="33"/>
      <c r="K11" s="37"/>
      <c r="L11" s="37"/>
    </row>
    <row r="12" spans="1:21" ht="13.5" thickBot="1" x14ac:dyDescent="0.25">
      <c r="B12" s="29"/>
      <c r="C12" s="34" t="s">
        <v>25</v>
      </c>
      <c r="D12" s="34">
        <v>4</v>
      </c>
      <c r="E12" s="35">
        <v>16</v>
      </c>
      <c r="F12" s="31"/>
      <c r="G12" s="11">
        <v>240</v>
      </c>
      <c r="H12" s="31"/>
      <c r="I12" s="36">
        <v>0.15</v>
      </c>
      <c r="J12" s="33"/>
      <c r="K12" s="37"/>
      <c r="L12" s="37"/>
      <c r="N12" s="3" t="s">
        <v>80</v>
      </c>
      <c r="U12" s="77"/>
    </row>
    <row r="13" spans="1:21" ht="13.5" thickBot="1" x14ac:dyDescent="0.25">
      <c r="B13" s="29"/>
      <c r="C13" s="34" t="s">
        <v>27</v>
      </c>
      <c r="D13" s="34">
        <v>5</v>
      </c>
      <c r="E13" s="35">
        <v>20</v>
      </c>
      <c r="F13" s="31"/>
      <c r="G13" s="11">
        <v>260</v>
      </c>
      <c r="H13" s="31"/>
      <c r="I13" s="36">
        <v>0.2</v>
      </c>
      <c r="J13" s="33"/>
      <c r="K13" s="37"/>
      <c r="L13" s="37"/>
      <c r="N13" s="3"/>
    </row>
    <row r="14" spans="1:21" ht="13.5" thickBot="1" x14ac:dyDescent="0.25">
      <c r="B14" s="29"/>
      <c r="C14" s="34" t="s">
        <v>29</v>
      </c>
      <c r="D14" s="34">
        <v>3</v>
      </c>
      <c r="E14" s="35">
        <v>16</v>
      </c>
      <c r="F14" s="31"/>
      <c r="G14" s="11">
        <v>40</v>
      </c>
      <c r="H14" s="31"/>
      <c r="I14" s="36">
        <v>0.25</v>
      </c>
      <c r="J14" s="33"/>
      <c r="K14" s="37"/>
      <c r="L14" s="37"/>
      <c r="N14" s="3" t="s">
        <v>81</v>
      </c>
      <c r="U14" s="77"/>
    </row>
    <row r="15" spans="1:21" ht="13.5" thickBot="1" x14ac:dyDescent="0.25">
      <c r="B15" s="29"/>
      <c r="C15" s="34" t="s">
        <v>31</v>
      </c>
      <c r="D15" s="34">
        <v>3.5</v>
      </c>
      <c r="E15" s="35">
        <v>15</v>
      </c>
      <c r="F15" s="31"/>
      <c r="G15" s="11">
        <v>230</v>
      </c>
      <c r="H15" s="31"/>
      <c r="I15" s="36">
        <v>0.3</v>
      </c>
      <c r="J15" s="33"/>
      <c r="K15" s="37"/>
      <c r="L15" s="37"/>
      <c r="N15" s="3"/>
    </row>
    <row r="16" spans="1:21" ht="13.5" thickBot="1" x14ac:dyDescent="0.25">
      <c r="B16" s="85" t="s">
        <v>76</v>
      </c>
      <c r="C16" s="86"/>
      <c r="D16" s="86"/>
      <c r="E16" s="86"/>
      <c r="F16" s="86"/>
      <c r="G16" s="86"/>
      <c r="H16" s="86"/>
      <c r="I16" s="86"/>
      <c r="J16" s="86"/>
      <c r="K16" s="86"/>
      <c r="L16" s="87"/>
      <c r="N16" s="3" t="s">
        <v>82</v>
      </c>
      <c r="U16" s="77"/>
    </row>
    <row r="17" spans="2:21" ht="13.5" thickBot="1" x14ac:dyDescent="0.25">
      <c r="B17" s="29" t="s">
        <v>32</v>
      </c>
      <c r="C17" s="34" t="s">
        <v>33</v>
      </c>
      <c r="D17" s="34">
        <v>5</v>
      </c>
      <c r="E17" s="35">
        <v>15</v>
      </c>
      <c r="F17" s="31"/>
      <c r="G17" s="11">
        <v>260</v>
      </c>
      <c r="H17" s="31"/>
      <c r="I17" s="36">
        <v>0.1</v>
      </c>
      <c r="J17" s="33"/>
      <c r="K17" s="37"/>
      <c r="L17" s="37"/>
      <c r="N17" s="3"/>
    </row>
    <row r="18" spans="2:21" ht="13.5" thickBot="1" x14ac:dyDescent="0.25">
      <c r="B18" s="29"/>
      <c r="C18" s="34" t="s">
        <v>35</v>
      </c>
      <c r="D18" s="34">
        <v>6</v>
      </c>
      <c r="E18" s="35">
        <v>18</v>
      </c>
      <c r="F18" s="31"/>
      <c r="G18" s="11">
        <v>280</v>
      </c>
      <c r="H18" s="31"/>
      <c r="I18" s="36">
        <v>0.3</v>
      </c>
      <c r="J18" s="33"/>
      <c r="K18" s="37"/>
      <c r="L18" s="37"/>
      <c r="N18" s="3" t="s">
        <v>83</v>
      </c>
      <c r="U18" s="77"/>
    </row>
    <row r="19" spans="2:21" ht="13.5" thickBot="1" x14ac:dyDescent="0.25">
      <c r="B19" s="29"/>
      <c r="C19" s="34" t="s">
        <v>37</v>
      </c>
      <c r="D19" s="34">
        <v>4.5</v>
      </c>
      <c r="E19" s="35">
        <v>10</v>
      </c>
      <c r="F19" s="31"/>
      <c r="G19" s="11">
        <v>250</v>
      </c>
      <c r="H19" s="31"/>
      <c r="I19" s="36">
        <v>0.1</v>
      </c>
      <c r="J19" s="33"/>
      <c r="K19" s="37"/>
      <c r="L19" s="37"/>
      <c r="N19" s="3"/>
    </row>
    <row r="20" spans="2:21" ht="13.5" thickBot="1" x14ac:dyDescent="0.25">
      <c r="B20" s="29"/>
      <c r="C20" s="34" t="s">
        <v>39</v>
      </c>
      <c r="D20" s="34">
        <v>6</v>
      </c>
      <c r="E20" s="35">
        <v>20</v>
      </c>
      <c r="F20" s="31"/>
      <c r="G20" s="11">
        <v>280</v>
      </c>
      <c r="H20" s="31"/>
      <c r="I20" s="36">
        <v>0.25</v>
      </c>
      <c r="J20" s="33"/>
      <c r="K20" s="37"/>
      <c r="L20" s="37"/>
      <c r="N20" s="3" t="s">
        <v>84</v>
      </c>
      <c r="U20" s="77"/>
    </row>
    <row r="21" spans="2:21" ht="13.5" thickBot="1" x14ac:dyDescent="0.25">
      <c r="B21" s="29"/>
      <c r="C21" s="34" t="s">
        <v>41</v>
      </c>
      <c r="D21" s="34">
        <v>4.5</v>
      </c>
      <c r="E21" s="35">
        <v>15</v>
      </c>
      <c r="F21" s="31"/>
      <c r="G21" s="11">
        <v>250</v>
      </c>
      <c r="H21" s="31"/>
      <c r="I21" s="36">
        <v>0.3</v>
      </c>
      <c r="J21" s="33"/>
      <c r="K21" s="37"/>
      <c r="L21" s="37"/>
      <c r="N21" s="3"/>
    </row>
    <row r="22" spans="2:21" ht="13.5" thickBot="1" x14ac:dyDescent="0.25">
      <c r="B22" s="29"/>
      <c r="C22" s="34" t="s">
        <v>43</v>
      </c>
      <c r="D22" s="34">
        <v>5</v>
      </c>
      <c r="E22" s="35">
        <v>18</v>
      </c>
      <c r="F22" s="31"/>
      <c r="G22" s="11">
        <v>260</v>
      </c>
      <c r="H22" s="31"/>
      <c r="I22" s="36">
        <v>0.35</v>
      </c>
      <c r="J22" s="33"/>
      <c r="K22" s="37"/>
      <c r="L22" s="37"/>
      <c r="N22" s="3" t="s">
        <v>86</v>
      </c>
      <c r="U22" s="77"/>
    </row>
    <row r="23" spans="2:21" ht="13.5" thickBot="1" x14ac:dyDescent="0.25">
      <c r="B23" s="29"/>
      <c r="C23" s="34" t="s">
        <v>45</v>
      </c>
      <c r="D23" s="34">
        <v>6</v>
      </c>
      <c r="E23" s="35">
        <v>18</v>
      </c>
      <c r="F23" s="31"/>
      <c r="G23" s="11">
        <v>280</v>
      </c>
      <c r="H23" s="31"/>
      <c r="I23" s="36">
        <v>0.15</v>
      </c>
      <c r="J23" s="33"/>
      <c r="K23" s="37"/>
      <c r="L23" s="37"/>
      <c r="N23" s="3"/>
    </row>
    <row r="24" spans="2:21" ht="13.5" thickBot="1" x14ac:dyDescent="0.25">
      <c r="B24" s="85" t="s">
        <v>77</v>
      </c>
      <c r="C24" s="86"/>
      <c r="D24" s="86"/>
      <c r="E24" s="86"/>
      <c r="F24" s="86"/>
      <c r="G24" s="86"/>
      <c r="H24" s="86"/>
      <c r="I24" s="86"/>
      <c r="J24" s="86"/>
      <c r="K24" s="86"/>
      <c r="L24" s="87"/>
      <c r="N24" s="3" t="s">
        <v>85</v>
      </c>
      <c r="U24" s="77"/>
    </row>
    <row r="25" spans="2:21" ht="13.5" thickBot="1" x14ac:dyDescent="0.25">
      <c r="B25" s="29" t="s">
        <v>46</v>
      </c>
      <c r="C25" s="34" t="s">
        <v>47</v>
      </c>
      <c r="D25" s="34">
        <v>5</v>
      </c>
      <c r="E25" s="35">
        <v>18</v>
      </c>
      <c r="F25" s="31"/>
      <c r="G25" s="11">
        <v>260</v>
      </c>
      <c r="H25" s="31"/>
      <c r="I25" s="36">
        <v>0.2</v>
      </c>
      <c r="J25" s="33"/>
      <c r="K25" s="37"/>
      <c r="L25" s="37"/>
      <c r="N25" s="3"/>
    </row>
    <row r="26" spans="2:21" ht="13.5" thickBot="1" x14ac:dyDescent="0.25">
      <c r="B26" s="29"/>
      <c r="C26" s="34" t="s">
        <v>49</v>
      </c>
      <c r="D26" s="34">
        <v>4.5</v>
      </c>
      <c r="E26" s="35">
        <v>16</v>
      </c>
      <c r="F26" s="31"/>
      <c r="G26" s="11">
        <v>250</v>
      </c>
      <c r="H26" s="31"/>
      <c r="I26" s="36">
        <v>0.3</v>
      </c>
      <c r="J26" s="33"/>
      <c r="K26" s="37"/>
      <c r="L26" s="37"/>
      <c r="N26" s="3" t="s">
        <v>87</v>
      </c>
      <c r="U26" s="77"/>
    </row>
    <row r="27" spans="2:21" ht="13.5" thickBot="1" x14ac:dyDescent="0.25">
      <c r="B27" s="29"/>
      <c r="C27" s="34" t="s">
        <v>51</v>
      </c>
      <c r="D27" s="34">
        <v>5.5</v>
      </c>
      <c r="E27" s="35">
        <v>15</v>
      </c>
      <c r="F27" s="31"/>
      <c r="G27" s="11">
        <v>270</v>
      </c>
      <c r="H27" s="31"/>
      <c r="I27" s="36">
        <v>0.15</v>
      </c>
      <c r="J27" s="33"/>
      <c r="K27" s="37"/>
      <c r="L27" s="37"/>
      <c r="N27" s="3"/>
    </row>
    <row r="28" spans="2:21" ht="13.5" thickBot="1" x14ac:dyDescent="0.25">
      <c r="B28" s="29"/>
      <c r="C28" s="34" t="s">
        <v>53</v>
      </c>
      <c r="D28" s="34">
        <v>4.5</v>
      </c>
      <c r="E28" s="35">
        <v>18</v>
      </c>
      <c r="F28" s="31"/>
      <c r="G28" s="11">
        <v>250</v>
      </c>
      <c r="H28" s="31"/>
      <c r="I28" s="36">
        <v>0.2</v>
      </c>
      <c r="J28" s="33"/>
      <c r="K28" s="37"/>
      <c r="L28" s="37"/>
      <c r="N28" s="3" t="s">
        <v>88</v>
      </c>
      <c r="U28" s="77"/>
    </row>
    <row r="29" spans="2:21" ht="13.5" thickBot="1" x14ac:dyDescent="0.25">
      <c r="B29" s="29"/>
      <c r="C29" s="34" t="s">
        <v>55</v>
      </c>
      <c r="D29" s="34">
        <v>5</v>
      </c>
      <c r="E29" s="35">
        <v>18</v>
      </c>
      <c r="F29" s="31"/>
      <c r="G29" s="11">
        <v>260</v>
      </c>
      <c r="H29" s="31"/>
      <c r="I29" s="36">
        <v>0.36</v>
      </c>
      <c r="J29" s="33"/>
      <c r="K29" s="37"/>
      <c r="L29" s="37"/>
      <c r="N29" s="3"/>
    </row>
    <row r="30" spans="2:21" ht="13.5" thickBot="1" x14ac:dyDescent="0.25">
      <c r="B30" s="29"/>
      <c r="C30" s="34" t="s">
        <v>57</v>
      </c>
      <c r="D30" s="34">
        <v>6</v>
      </c>
      <c r="E30" s="35">
        <v>18</v>
      </c>
      <c r="F30" s="31"/>
      <c r="G30" s="11">
        <v>280</v>
      </c>
      <c r="H30" s="31"/>
      <c r="I30" s="36">
        <v>0.3</v>
      </c>
      <c r="J30" s="33"/>
      <c r="K30" s="37"/>
      <c r="L30" s="37"/>
      <c r="N30" s="3" t="s">
        <v>89</v>
      </c>
      <c r="U30" s="77"/>
    </row>
    <row r="31" spans="2:21" ht="13.5" thickBot="1" x14ac:dyDescent="0.25">
      <c r="B31" s="85" t="s">
        <v>78</v>
      </c>
      <c r="C31" s="86"/>
      <c r="D31" s="86"/>
      <c r="E31" s="86"/>
      <c r="F31" s="86"/>
      <c r="G31" s="86"/>
      <c r="H31" s="86"/>
      <c r="I31" s="86"/>
      <c r="J31" s="86"/>
      <c r="K31" s="86"/>
      <c r="L31" s="87"/>
      <c r="N31" s="3"/>
    </row>
    <row r="32" spans="2:21" ht="13.5" thickBot="1" x14ac:dyDescent="0.25">
      <c r="B32" s="29" t="s">
        <v>58</v>
      </c>
      <c r="C32" s="34" t="s">
        <v>59</v>
      </c>
      <c r="D32" s="34">
        <v>6.5</v>
      </c>
      <c r="E32" s="35">
        <v>15</v>
      </c>
      <c r="F32" s="31"/>
      <c r="G32" s="11">
        <v>290</v>
      </c>
      <c r="H32" s="31"/>
      <c r="I32" s="36">
        <v>0.2</v>
      </c>
      <c r="J32" s="33"/>
      <c r="K32" s="37"/>
      <c r="L32" s="37"/>
      <c r="N32" s="3" t="s">
        <v>90</v>
      </c>
      <c r="U32" s="77"/>
    </row>
    <row r="33" spans="2:21" ht="13.5" thickBot="1" x14ac:dyDescent="0.25">
      <c r="B33" s="29"/>
      <c r="C33" s="34" t="s">
        <v>61</v>
      </c>
      <c r="D33" s="34">
        <v>5</v>
      </c>
      <c r="E33" s="35">
        <v>18</v>
      </c>
      <c r="F33" s="31"/>
      <c r="G33" s="11">
        <v>260</v>
      </c>
      <c r="H33" s="31"/>
      <c r="I33" s="36">
        <v>0.2</v>
      </c>
      <c r="J33" s="33"/>
      <c r="K33" s="37"/>
      <c r="L33" s="37"/>
      <c r="N33" s="3"/>
    </row>
    <row r="34" spans="2:21" ht="13.5" thickBot="1" x14ac:dyDescent="0.25">
      <c r="B34" s="29"/>
      <c r="C34" s="34" t="s">
        <v>63</v>
      </c>
      <c r="D34" s="34">
        <v>4</v>
      </c>
      <c r="E34" s="35">
        <v>16</v>
      </c>
      <c r="F34" s="31"/>
      <c r="G34" s="11">
        <v>240</v>
      </c>
      <c r="H34" s="31"/>
      <c r="I34" s="36">
        <v>0.15</v>
      </c>
      <c r="J34" s="33"/>
      <c r="K34" s="37"/>
      <c r="L34" s="37"/>
      <c r="N34" s="3" t="s">
        <v>91</v>
      </c>
      <c r="U34" s="77"/>
    </row>
    <row r="35" spans="2:21" ht="13.5" thickBot="1" x14ac:dyDescent="0.25">
      <c r="B35" s="29"/>
      <c r="C35" s="34" t="s">
        <v>65</v>
      </c>
      <c r="D35" s="34">
        <v>4</v>
      </c>
      <c r="E35" s="35">
        <v>16</v>
      </c>
      <c r="F35" s="31"/>
      <c r="G35" s="11">
        <v>240</v>
      </c>
      <c r="H35" s="31"/>
      <c r="I35" s="36">
        <v>0.1</v>
      </c>
      <c r="J35" s="33"/>
      <c r="K35" s="37"/>
      <c r="L35" s="37"/>
      <c r="N35" s="3"/>
    </row>
    <row r="36" spans="2:21" ht="13.5" thickBot="1" x14ac:dyDescent="0.25">
      <c r="B36" s="29"/>
      <c r="C36" s="34" t="s">
        <v>67</v>
      </c>
      <c r="D36" s="34">
        <v>3.5</v>
      </c>
      <c r="E36" s="35">
        <v>18</v>
      </c>
      <c r="F36" s="31"/>
      <c r="G36" s="11">
        <v>230</v>
      </c>
      <c r="H36" s="31"/>
      <c r="I36" s="36">
        <v>0.2</v>
      </c>
      <c r="J36" s="33"/>
      <c r="K36" s="37"/>
      <c r="L36" s="37"/>
      <c r="N36" s="3" t="s">
        <v>92</v>
      </c>
      <c r="U36" s="77"/>
    </row>
    <row r="37" spans="2:21" ht="13.5" thickBot="1" x14ac:dyDescent="0.25">
      <c r="B37" s="29"/>
      <c r="C37" s="34" t="s">
        <v>69</v>
      </c>
      <c r="D37" s="34">
        <v>5</v>
      </c>
      <c r="E37" s="35">
        <v>18</v>
      </c>
      <c r="F37" s="31"/>
      <c r="G37" s="11">
        <v>260</v>
      </c>
      <c r="H37" s="31"/>
      <c r="I37" s="36">
        <v>0.3</v>
      </c>
      <c r="J37" s="33"/>
      <c r="K37" s="37"/>
      <c r="L37" s="37"/>
      <c r="N37" s="3"/>
    </row>
    <row r="38" spans="2:21" ht="13.5" thickBot="1" x14ac:dyDescent="0.25">
      <c r="B38" s="29"/>
      <c r="C38" s="34" t="s">
        <v>71</v>
      </c>
      <c r="D38" s="34">
        <v>4.5</v>
      </c>
      <c r="E38" s="35">
        <v>15</v>
      </c>
      <c r="F38" s="31"/>
      <c r="G38" s="11">
        <v>250</v>
      </c>
      <c r="H38" s="31"/>
      <c r="I38" s="36">
        <v>0.1</v>
      </c>
      <c r="J38" s="33"/>
      <c r="K38" s="37"/>
      <c r="L38" s="37"/>
      <c r="N38" s="3" t="s">
        <v>93</v>
      </c>
      <c r="U38" s="77"/>
    </row>
    <row r="39" spans="2:21" ht="13.5" thickBot="1" x14ac:dyDescent="0.25">
      <c r="B39" s="29"/>
      <c r="C39" s="38" t="s">
        <v>73</v>
      </c>
      <c r="D39" s="38">
        <v>3.5</v>
      </c>
      <c r="E39" s="35">
        <v>16</v>
      </c>
      <c r="F39" s="39"/>
      <c r="G39" s="11">
        <v>230</v>
      </c>
      <c r="H39" s="39"/>
      <c r="I39" s="40">
        <v>0.3</v>
      </c>
      <c r="J39" s="41"/>
      <c r="K39" s="42"/>
      <c r="L39" s="43"/>
    </row>
    <row r="40" spans="2:21" ht="13.5" thickBot="1" x14ac:dyDescent="0.25">
      <c r="B40" s="18"/>
      <c r="C40" s="18"/>
      <c r="D40" s="18"/>
      <c r="E40" s="44" t="s">
        <v>74</v>
      </c>
      <c r="F40" s="45"/>
      <c r="G40" s="46" t="s">
        <v>74</v>
      </c>
      <c r="H40" s="45"/>
      <c r="I40" s="46" t="s">
        <v>74</v>
      </c>
      <c r="J40" s="45"/>
      <c r="K40" s="18"/>
      <c r="L40" s="18"/>
    </row>
    <row r="42" spans="2:21" x14ac:dyDescent="0.2">
      <c r="E42" s="18"/>
      <c r="F42" s="18"/>
    </row>
    <row r="43" spans="2:21" x14ac:dyDescent="0.2">
      <c r="E43" s="18"/>
      <c r="F43" s="18"/>
      <c r="K43" s="19"/>
    </row>
  </sheetData>
  <mergeCells count="4">
    <mergeCell ref="B6:L6"/>
    <mergeCell ref="B16:L16"/>
    <mergeCell ref="B24:L24"/>
    <mergeCell ref="B31:L31"/>
  </mergeCells>
  <pageMargins left="0.75" right="0.75" top="1" bottom="1" header="0" footer="0"/>
  <pageSetup paperSize="9" orientation="portrait" horizontalDpi="24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K12" sqref="K12 K3"/>
    </sheetView>
  </sheetViews>
  <sheetFormatPr baseColWidth="10" defaultRowHeight="12.75" x14ac:dyDescent="0.2"/>
  <cols>
    <col min="1" max="1" width="2.140625" customWidth="1"/>
    <col min="2" max="2" width="7.42578125" customWidth="1"/>
    <col min="3" max="3" width="15.28515625" bestFit="1" customWidth="1"/>
    <col min="4" max="4" width="6.85546875" bestFit="1" customWidth="1"/>
    <col min="5" max="5" width="6.7109375" bestFit="1" customWidth="1"/>
    <col min="6" max="6" width="8.85546875" customWidth="1"/>
    <col min="7" max="7" width="9.140625" customWidth="1"/>
    <col min="8" max="8" width="12.85546875" bestFit="1" customWidth="1"/>
    <col min="9" max="9" width="8.5703125" customWidth="1"/>
    <col min="10" max="10" width="12" customWidth="1"/>
    <col min="11" max="11" width="13.85546875" customWidth="1"/>
    <col min="12" max="12" width="17" bestFit="1" customWidth="1"/>
    <col min="21" max="21" width="17" bestFit="1" customWidth="1"/>
  </cols>
  <sheetData>
    <row r="1" spans="1:21" ht="26.25" x14ac:dyDescent="0.4">
      <c r="A1" s="5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21" ht="16.5" customHeight="1" thickBot="1" x14ac:dyDescent="0.45">
      <c r="A2" s="52"/>
      <c r="C2" s="1"/>
      <c r="D2" s="1"/>
      <c r="E2" s="1"/>
      <c r="F2" s="1"/>
      <c r="G2" s="1"/>
      <c r="H2" s="1"/>
      <c r="I2" s="1"/>
      <c r="J2" s="1"/>
      <c r="K2" s="1"/>
    </row>
    <row r="3" spans="1:21" ht="18.75" customHeight="1" thickBot="1" x14ac:dyDescent="0.25">
      <c r="A3" s="2" t="s">
        <v>1</v>
      </c>
      <c r="C3" s="3"/>
      <c r="I3" s="79" t="s">
        <v>2</v>
      </c>
      <c r="J3" s="5"/>
      <c r="K3" s="74">
        <v>3.15</v>
      </c>
    </row>
    <row r="4" spans="1:21" ht="13.5" thickBot="1" x14ac:dyDescent="0.25">
      <c r="I4" s="6"/>
    </row>
    <row r="5" spans="1:21" s="4" customFormat="1" ht="39" thickBot="1" x14ac:dyDescent="0.25">
      <c r="B5" s="7" t="s">
        <v>3</v>
      </c>
      <c r="C5" s="7" t="s">
        <v>4</v>
      </c>
      <c r="D5" s="7" t="s">
        <v>5</v>
      </c>
      <c r="E5" s="20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2" t="s">
        <v>13</v>
      </c>
    </row>
    <row r="6" spans="1:21" s="4" customFormat="1" ht="13.5" thickBot="1" x14ac:dyDescent="0.25">
      <c r="B6" s="88" t="s">
        <v>75</v>
      </c>
      <c r="C6" s="89"/>
      <c r="D6" s="89"/>
      <c r="E6" s="89"/>
      <c r="F6" s="89"/>
      <c r="G6" s="89"/>
      <c r="H6" s="89"/>
      <c r="I6" s="89"/>
      <c r="J6" s="89"/>
      <c r="K6" s="89"/>
      <c r="L6" s="90"/>
    </row>
    <row r="7" spans="1:21" x14ac:dyDescent="0.2">
      <c r="B7" s="8" t="s">
        <v>14</v>
      </c>
      <c r="C7" s="8" t="s">
        <v>15</v>
      </c>
      <c r="D7" s="10">
        <v>5</v>
      </c>
      <c r="E7" s="51">
        <v>15</v>
      </c>
      <c r="F7" s="60">
        <f>D7*E7</f>
        <v>75</v>
      </c>
      <c r="G7" s="11">
        <v>260</v>
      </c>
      <c r="H7" s="63">
        <f>F7*G7</f>
        <v>19500</v>
      </c>
      <c r="I7" s="12">
        <v>0.35</v>
      </c>
      <c r="J7" s="68">
        <f>(I7*H7)*0.1</f>
        <v>682.5</v>
      </c>
      <c r="K7" s="69">
        <f>H7-J7</f>
        <v>18817.5</v>
      </c>
      <c r="L7" s="23">
        <f>K7*$K$3</f>
        <v>59275.125</v>
      </c>
    </row>
    <row r="8" spans="1:21" x14ac:dyDescent="0.2">
      <c r="B8" s="8" t="s">
        <v>16</v>
      </c>
      <c r="C8" s="9" t="s">
        <v>17</v>
      </c>
      <c r="D8" s="14">
        <v>4</v>
      </c>
      <c r="E8" s="24">
        <v>18</v>
      </c>
      <c r="F8" s="60">
        <f t="shared" ref="F8:F15" si="0">D8*E8</f>
        <v>72</v>
      </c>
      <c r="G8" s="11">
        <v>240</v>
      </c>
      <c r="H8" s="63">
        <f t="shared" ref="H8:H15" si="1">F8*G8</f>
        <v>17280</v>
      </c>
      <c r="I8" s="15">
        <v>0.2</v>
      </c>
      <c r="J8" s="68">
        <f t="shared" ref="J8:J15" si="2">(I8*H8)*0.1</f>
        <v>345.6</v>
      </c>
      <c r="K8" s="69">
        <f t="shared" ref="K8:K15" si="3">H8-J8</f>
        <v>16934.400000000001</v>
      </c>
      <c r="L8" s="23">
        <f t="shared" ref="L8:L15" si="4">K8*$K$3</f>
        <v>53343.360000000001</v>
      </c>
    </row>
    <row r="9" spans="1:21" x14ac:dyDescent="0.2">
      <c r="B9" s="8" t="s">
        <v>18</v>
      </c>
      <c r="C9" s="9" t="s">
        <v>19</v>
      </c>
      <c r="D9" s="14">
        <v>6</v>
      </c>
      <c r="E9" s="24">
        <v>15</v>
      </c>
      <c r="F9" s="60">
        <f t="shared" si="0"/>
        <v>90</v>
      </c>
      <c r="G9" s="11">
        <v>280</v>
      </c>
      <c r="H9" s="63">
        <f t="shared" si="1"/>
        <v>25200</v>
      </c>
      <c r="I9" s="15">
        <v>0.15</v>
      </c>
      <c r="J9" s="68">
        <f t="shared" si="2"/>
        <v>378</v>
      </c>
      <c r="K9" s="69">
        <f t="shared" si="3"/>
        <v>24822</v>
      </c>
      <c r="L9" s="23">
        <f t="shared" si="4"/>
        <v>78189.3</v>
      </c>
    </row>
    <row r="10" spans="1:21" x14ac:dyDescent="0.2">
      <c r="B10" s="8" t="s">
        <v>20</v>
      </c>
      <c r="C10" s="9" t="s">
        <v>21</v>
      </c>
      <c r="D10" s="14">
        <v>5</v>
      </c>
      <c r="E10" s="24">
        <v>18</v>
      </c>
      <c r="F10" s="60">
        <f t="shared" si="0"/>
        <v>90</v>
      </c>
      <c r="G10" s="11">
        <v>260</v>
      </c>
      <c r="H10" s="63">
        <f t="shared" si="1"/>
        <v>23400</v>
      </c>
      <c r="I10" s="15">
        <v>0.2</v>
      </c>
      <c r="J10" s="68">
        <f t="shared" si="2"/>
        <v>468</v>
      </c>
      <c r="K10" s="69">
        <f t="shared" si="3"/>
        <v>22932</v>
      </c>
      <c r="L10" s="23">
        <f t="shared" si="4"/>
        <v>72235.8</v>
      </c>
      <c r="N10" s="3" t="s">
        <v>79</v>
      </c>
      <c r="U10" s="3" t="s">
        <v>94</v>
      </c>
    </row>
    <row r="11" spans="1:21" ht="13.5" thickBot="1" x14ac:dyDescent="0.25">
      <c r="B11" s="8" t="s">
        <v>22</v>
      </c>
      <c r="C11" s="9" t="s">
        <v>23</v>
      </c>
      <c r="D11" s="14">
        <v>4</v>
      </c>
      <c r="E11" s="24">
        <v>16</v>
      </c>
      <c r="F11" s="60">
        <f t="shared" si="0"/>
        <v>64</v>
      </c>
      <c r="G11" s="11">
        <v>240</v>
      </c>
      <c r="H11" s="63">
        <f t="shared" si="1"/>
        <v>15360</v>
      </c>
      <c r="I11" s="15">
        <v>0.1</v>
      </c>
      <c r="J11" s="68">
        <f t="shared" si="2"/>
        <v>153.60000000000002</v>
      </c>
      <c r="K11" s="69">
        <f t="shared" si="3"/>
        <v>15206.4</v>
      </c>
      <c r="L11" s="23">
        <f t="shared" si="4"/>
        <v>47900.159999999996</v>
      </c>
    </row>
    <row r="12" spans="1:21" ht="13.5" thickBot="1" x14ac:dyDescent="0.25">
      <c r="B12" s="8" t="s">
        <v>24</v>
      </c>
      <c r="C12" s="9" t="s">
        <v>25</v>
      </c>
      <c r="D12" s="14">
        <v>4</v>
      </c>
      <c r="E12" s="24">
        <v>16</v>
      </c>
      <c r="F12" s="60">
        <f t="shared" si="0"/>
        <v>64</v>
      </c>
      <c r="G12" s="11">
        <v>240</v>
      </c>
      <c r="H12" s="63">
        <f t="shared" si="1"/>
        <v>15360</v>
      </c>
      <c r="I12" s="15">
        <v>0.15</v>
      </c>
      <c r="J12" s="68">
        <f t="shared" si="2"/>
        <v>230.4</v>
      </c>
      <c r="K12" s="69">
        <f t="shared" si="3"/>
        <v>15129.6</v>
      </c>
      <c r="L12" s="23">
        <f t="shared" si="4"/>
        <v>47658.239999999998</v>
      </c>
      <c r="N12" s="3" t="s">
        <v>80</v>
      </c>
      <c r="U12" s="80">
        <f>COUNTA(B7:B15,B17:B23,B25:B30,B32:B39)</f>
        <v>30</v>
      </c>
    </row>
    <row r="13" spans="1:21" ht="13.5" thickBot="1" x14ac:dyDescent="0.25">
      <c r="B13" s="8" t="s">
        <v>26</v>
      </c>
      <c r="C13" s="9" t="s">
        <v>27</v>
      </c>
      <c r="D13" s="14">
        <v>5</v>
      </c>
      <c r="E13" s="24">
        <v>20</v>
      </c>
      <c r="F13" s="60">
        <f t="shared" si="0"/>
        <v>100</v>
      </c>
      <c r="G13" s="11">
        <v>260</v>
      </c>
      <c r="H13" s="63">
        <f t="shared" si="1"/>
        <v>26000</v>
      </c>
      <c r="I13" s="15">
        <v>0.2</v>
      </c>
      <c r="J13" s="68">
        <f t="shared" si="2"/>
        <v>520</v>
      </c>
      <c r="K13" s="69">
        <f t="shared" si="3"/>
        <v>25480</v>
      </c>
      <c r="L13" s="23">
        <f t="shared" si="4"/>
        <v>80262</v>
      </c>
      <c r="N13" s="3"/>
    </row>
    <row r="14" spans="1:21" ht="13.5" thickBot="1" x14ac:dyDescent="0.25">
      <c r="B14" s="8" t="s">
        <v>28</v>
      </c>
      <c r="C14" s="9" t="s">
        <v>29</v>
      </c>
      <c r="D14" s="14">
        <v>3</v>
      </c>
      <c r="E14" s="24">
        <v>16</v>
      </c>
      <c r="F14" s="60">
        <f t="shared" si="0"/>
        <v>48</v>
      </c>
      <c r="G14" s="11">
        <v>40</v>
      </c>
      <c r="H14" s="63">
        <f t="shared" si="1"/>
        <v>1920</v>
      </c>
      <c r="I14" s="15">
        <v>0.25</v>
      </c>
      <c r="J14" s="68">
        <f t="shared" si="2"/>
        <v>48</v>
      </c>
      <c r="K14" s="69">
        <f t="shared" si="3"/>
        <v>1872</v>
      </c>
      <c r="L14" s="23">
        <f t="shared" si="4"/>
        <v>5896.8</v>
      </c>
      <c r="N14" s="3" t="s">
        <v>81</v>
      </c>
      <c r="U14" s="80">
        <f>SUM(D7:D15,D17:D23,D25:D30,D32:D39)</f>
        <v>143</v>
      </c>
    </row>
    <row r="15" spans="1:21" ht="13.5" thickBot="1" x14ac:dyDescent="0.25">
      <c r="B15" s="8" t="s">
        <v>30</v>
      </c>
      <c r="C15" s="9" t="s">
        <v>31</v>
      </c>
      <c r="D15" s="14">
        <v>3.5</v>
      </c>
      <c r="E15" s="24">
        <v>15</v>
      </c>
      <c r="F15" s="60">
        <f t="shared" si="0"/>
        <v>52.5</v>
      </c>
      <c r="G15" s="11">
        <v>230</v>
      </c>
      <c r="H15" s="63">
        <f t="shared" si="1"/>
        <v>12075</v>
      </c>
      <c r="I15" s="15">
        <v>0.3</v>
      </c>
      <c r="J15" s="68">
        <f t="shared" si="2"/>
        <v>362.25</v>
      </c>
      <c r="K15" s="69">
        <f t="shared" si="3"/>
        <v>11712.75</v>
      </c>
      <c r="L15" s="23">
        <f t="shared" si="4"/>
        <v>36895.162499999999</v>
      </c>
      <c r="N15" s="3"/>
    </row>
    <row r="16" spans="1:21" ht="13.5" thickBot="1" x14ac:dyDescent="0.25">
      <c r="B16" s="88" t="s">
        <v>76</v>
      </c>
      <c r="C16" s="89"/>
      <c r="D16" s="89"/>
      <c r="E16" s="89"/>
      <c r="F16" s="89"/>
      <c r="G16" s="89"/>
      <c r="H16" s="89"/>
      <c r="I16" s="89"/>
      <c r="J16" s="89"/>
      <c r="K16" s="89"/>
      <c r="L16" s="90"/>
      <c r="N16" s="3" t="s">
        <v>82</v>
      </c>
      <c r="U16" s="81">
        <f>AVERAGE(J7:J15,J25:J30)</f>
        <v>445.67166666666668</v>
      </c>
    </row>
    <row r="17" spans="2:21" ht="13.5" thickBot="1" x14ac:dyDescent="0.25">
      <c r="B17" s="8" t="s">
        <v>32</v>
      </c>
      <c r="C17" s="9" t="s">
        <v>33</v>
      </c>
      <c r="D17" s="14">
        <v>5</v>
      </c>
      <c r="E17" s="24">
        <v>15</v>
      </c>
      <c r="F17" s="60">
        <f>D17*E17</f>
        <v>75</v>
      </c>
      <c r="G17" s="11">
        <v>260</v>
      </c>
      <c r="H17" s="63">
        <f>F17*G17</f>
        <v>19500</v>
      </c>
      <c r="I17" s="15">
        <v>0.1</v>
      </c>
      <c r="J17" s="68">
        <f>(I17*H17)*0.1</f>
        <v>195</v>
      </c>
      <c r="K17" s="70">
        <f>H17-J17</f>
        <v>19305</v>
      </c>
      <c r="L17" s="13">
        <f>K17*$K$3</f>
        <v>60810.75</v>
      </c>
      <c r="N17" s="3"/>
    </row>
    <row r="18" spans="2:21" ht="13.5" thickBot="1" x14ac:dyDescent="0.25">
      <c r="B18" s="8" t="s">
        <v>34</v>
      </c>
      <c r="C18" s="9" t="s">
        <v>35</v>
      </c>
      <c r="D18" s="14">
        <v>6</v>
      </c>
      <c r="E18" s="24">
        <v>18</v>
      </c>
      <c r="F18" s="60">
        <f t="shared" ref="F18:F23" si="5">D18*E18</f>
        <v>108</v>
      </c>
      <c r="G18" s="11">
        <v>280</v>
      </c>
      <c r="H18" s="63">
        <f t="shared" ref="H18:H23" si="6">F18*G18</f>
        <v>30240</v>
      </c>
      <c r="I18" s="15">
        <v>0.3</v>
      </c>
      <c r="J18" s="68">
        <f t="shared" ref="J18:J23" si="7">(I18*H18)*0.1</f>
        <v>907.2</v>
      </c>
      <c r="K18" s="70">
        <f t="shared" ref="K18:K23" si="8">H18-J18</f>
        <v>29332.799999999999</v>
      </c>
      <c r="L18" s="13">
        <f t="shared" ref="L18:L23" si="9">K18*$K$3</f>
        <v>92398.319999999992</v>
      </c>
      <c r="N18" s="3" t="s">
        <v>83</v>
      </c>
      <c r="U18" s="80">
        <f>MIN(D7:L15,D25:L30,D32:L39)</f>
        <v>0.1</v>
      </c>
    </row>
    <row r="19" spans="2:21" ht="13.5" thickBot="1" x14ac:dyDescent="0.25">
      <c r="B19" s="8" t="s">
        <v>36</v>
      </c>
      <c r="C19" s="9" t="s">
        <v>37</v>
      </c>
      <c r="D19" s="14">
        <v>4.5</v>
      </c>
      <c r="E19" s="24">
        <v>10</v>
      </c>
      <c r="F19" s="60">
        <f t="shared" si="5"/>
        <v>45</v>
      </c>
      <c r="G19" s="11">
        <v>250</v>
      </c>
      <c r="H19" s="63">
        <f t="shared" si="6"/>
        <v>11250</v>
      </c>
      <c r="I19" s="15">
        <v>0.1</v>
      </c>
      <c r="J19" s="68">
        <f t="shared" si="7"/>
        <v>112.5</v>
      </c>
      <c r="K19" s="70">
        <f t="shared" si="8"/>
        <v>11137.5</v>
      </c>
      <c r="L19" s="13">
        <f t="shared" si="9"/>
        <v>35083.125</v>
      </c>
      <c r="N19" s="3"/>
    </row>
    <row r="20" spans="2:21" ht="13.5" thickBot="1" x14ac:dyDescent="0.25">
      <c r="B20" s="8" t="s">
        <v>38</v>
      </c>
      <c r="C20" s="9" t="s">
        <v>39</v>
      </c>
      <c r="D20" s="14">
        <v>6</v>
      </c>
      <c r="E20" s="24">
        <v>20</v>
      </c>
      <c r="F20" s="60">
        <f t="shared" si="5"/>
        <v>120</v>
      </c>
      <c r="G20" s="11">
        <v>280</v>
      </c>
      <c r="H20" s="63">
        <f t="shared" si="6"/>
        <v>33600</v>
      </c>
      <c r="I20" s="15">
        <v>0.25</v>
      </c>
      <c r="J20" s="68">
        <f t="shared" si="7"/>
        <v>840</v>
      </c>
      <c r="K20" s="70">
        <f t="shared" si="8"/>
        <v>32760</v>
      </c>
      <c r="L20" s="13">
        <f t="shared" si="9"/>
        <v>103194</v>
      </c>
      <c r="N20" s="3" t="s">
        <v>84</v>
      </c>
      <c r="U20" s="80">
        <f>COUNT(D7:L15,D17:L23)</f>
        <v>144</v>
      </c>
    </row>
    <row r="21" spans="2:21" ht="13.5" thickBot="1" x14ac:dyDescent="0.25">
      <c r="B21" s="8" t="s">
        <v>40</v>
      </c>
      <c r="C21" s="9" t="s">
        <v>41</v>
      </c>
      <c r="D21" s="14">
        <v>4.5</v>
      </c>
      <c r="E21" s="24">
        <v>15</v>
      </c>
      <c r="F21" s="60">
        <f t="shared" si="5"/>
        <v>67.5</v>
      </c>
      <c r="G21" s="11">
        <v>250</v>
      </c>
      <c r="H21" s="63">
        <f t="shared" si="6"/>
        <v>16875</v>
      </c>
      <c r="I21" s="15">
        <v>0.3</v>
      </c>
      <c r="J21" s="68">
        <f t="shared" si="7"/>
        <v>506.25</v>
      </c>
      <c r="K21" s="70">
        <f t="shared" si="8"/>
        <v>16368.75</v>
      </c>
      <c r="L21" s="13">
        <f t="shared" si="9"/>
        <v>51561.5625</v>
      </c>
      <c r="N21" s="3"/>
    </row>
    <row r="22" spans="2:21" ht="13.5" thickBot="1" x14ac:dyDescent="0.25">
      <c r="B22" s="8" t="s">
        <v>42</v>
      </c>
      <c r="C22" s="9" t="s">
        <v>43</v>
      </c>
      <c r="D22" s="14">
        <v>5</v>
      </c>
      <c r="E22" s="24">
        <v>18</v>
      </c>
      <c r="F22" s="60">
        <f t="shared" si="5"/>
        <v>90</v>
      </c>
      <c r="G22" s="11">
        <v>260</v>
      </c>
      <c r="H22" s="63">
        <f t="shared" si="6"/>
        <v>23400</v>
      </c>
      <c r="I22" s="15">
        <v>0.35</v>
      </c>
      <c r="J22" s="68">
        <f t="shared" si="7"/>
        <v>819</v>
      </c>
      <c r="K22" s="70">
        <f t="shared" si="8"/>
        <v>22581</v>
      </c>
      <c r="L22" s="13">
        <f t="shared" si="9"/>
        <v>71130.149999999994</v>
      </c>
      <c r="N22" s="3" t="s">
        <v>86</v>
      </c>
      <c r="U22" s="82">
        <f>SUM(AVERAGE(L7:L15),AVERAGE(L17:L23),AVERAGE(L32:L39))</f>
        <v>10394017.889374999</v>
      </c>
    </row>
    <row r="23" spans="2:21" ht="13.5" thickBot="1" x14ac:dyDescent="0.25">
      <c r="B23" s="8" t="s">
        <v>44</v>
      </c>
      <c r="C23" s="9" t="s">
        <v>45</v>
      </c>
      <c r="D23" s="14">
        <v>6</v>
      </c>
      <c r="E23" s="24">
        <v>18</v>
      </c>
      <c r="F23" s="60">
        <f t="shared" si="5"/>
        <v>108</v>
      </c>
      <c r="G23" s="11">
        <v>280</v>
      </c>
      <c r="H23" s="63">
        <f t="shared" si="6"/>
        <v>30240</v>
      </c>
      <c r="I23" s="15">
        <v>0.15</v>
      </c>
      <c r="J23" s="68">
        <f t="shared" si="7"/>
        <v>453.6</v>
      </c>
      <c r="K23" s="70">
        <f t="shared" si="8"/>
        <v>29786.400000000001</v>
      </c>
      <c r="L23" s="13">
        <f t="shared" si="9"/>
        <v>93827.16</v>
      </c>
      <c r="N23" s="3"/>
    </row>
    <row r="24" spans="2:21" ht="13.5" thickBot="1" x14ac:dyDescent="0.25">
      <c r="B24" s="88" t="s">
        <v>77</v>
      </c>
      <c r="C24" s="89"/>
      <c r="D24" s="89"/>
      <c r="E24" s="89"/>
      <c r="F24" s="89"/>
      <c r="G24" s="89"/>
      <c r="H24" s="89"/>
      <c r="I24" s="89"/>
      <c r="J24" s="89"/>
      <c r="K24" s="89"/>
      <c r="L24" s="90"/>
      <c r="N24" s="3" t="s">
        <v>85</v>
      </c>
      <c r="U24" s="83">
        <f>AVERAGE(MAX(I7:I15),MAX(I17:I23),MAX(I25:I30),MAX(I32:I39))</f>
        <v>0.34</v>
      </c>
    </row>
    <row r="25" spans="2:21" ht="13.5" thickBot="1" x14ac:dyDescent="0.25">
      <c r="B25" s="8" t="s">
        <v>46</v>
      </c>
      <c r="C25" s="9" t="s">
        <v>47</v>
      </c>
      <c r="D25" s="14">
        <v>5</v>
      </c>
      <c r="E25" s="24">
        <v>18</v>
      </c>
      <c r="F25" s="60">
        <f>D25*E25</f>
        <v>90</v>
      </c>
      <c r="G25" s="11">
        <v>260</v>
      </c>
      <c r="H25" s="63">
        <f>F25*G25</f>
        <v>23400</v>
      </c>
      <c r="I25" s="15">
        <v>0.2</v>
      </c>
      <c r="J25" s="68">
        <f>(I25*H25)*0.1</f>
        <v>468</v>
      </c>
      <c r="K25" s="70">
        <f>H25-J25</f>
        <v>22932</v>
      </c>
      <c r="L25" s="13">
        <f>K25*$K$3</f>
        <v>72235.8</v>
      </c>
      <c r="N25" s="3"/>
    </row>
    <row r="26" spans="2:21" ht="13.5" thickBot="1" x14ac:dyDescent="0.25">
      <c r="B26" s="8" t="s">
        <v>48</v>
      </c>
      <c r="C26" s="9" t="s">
        <v>49</v>
      </c>
      <c r="D26" s="14">
        <v>4.5</v>
      </c>
      <c r="E26" s="24">
        <v>16</v>
      </c>
      <c r="F26" s="60">
        <f t="shared" ref="F26:F30" si="10">D26*E26</f>
        <v>72</v>
      </c>
      <c r="G26" s="11">
        <v>250</v>
      </c>
      <c r="H26" s="63">
        <f t="shared" ref="H26:H30" si="11">F26*G26</f>
        <v>18000</v>
      </c>
      <c r="I26" s="15">
        <v>0.3</v>
      </c>
      <c r="J26" s="68">
        <f t="shared" ref="J26:J30" si="12">(I26*H26)*0.1</f>
        <v>540</v>
      </c>
      <c r="K26" s="70">
        <f t="shared" ref="K26:K30" si="13">H26-J26</f>
        <v>17460</v>
      </c>
      <c r="L26" s="13">
        <f t="shared" ref="L26:L30" si="14">K26*$K$3</f>
        <v>54999</v>
      </c>
      <c r="N26" s="3" t="s">
        <v>87</v>
      </c>
      <c r="U26" s="80">
        <f>COUNT(I7:I15,K7:K15,I17:I23,K17:K23,I32:I39,K32:K39)</f>
        <v>48</v>
      </c>
    </row>
    <row r="27" spans="2:21" ht="13.5" thickBot="1" x14ac:dyDescent="0.25">
      <c r="B27" s="8" t="s">
        <v>50</v>
      </c>
      <c r="C27" s="9" t="s">
        <v>51</v>
      </c>
      <c r="D27" s="14">
        <v>5.5</v>
      </c>
      <c r="E27" s="24">
        <v>15</v>
      </c>
      <c r="F27" s="60">
        <f t="shared" si="10"/>
        <v>82.5</v>
      </c>
      <c r="G27" s="11">
        <v>270</v>
      </c>
      <c r="H27" s="63">
        <f t="shared" si="11"/>
        <v>22275</v>
      </c>
      <c r="I27" s="15">
        <v>0.15</v>
      </c>
      <c r="J27" s="68">
        <f t="shared" si="12"/>
        <v>334.125</v>
      </c>
      <c r="K27" s="70">
        <f t="shared" si="13"/>
        <v>21940.875</v>
      </c>
      <c r="L27" s="13">
        <f t="shared" si="14"/>
        <v>69113.756249999991</v>
      </c>
      <c r="N27" s="3"/>
    </row>
    <row r="28" spans="2:21" ht="13.5" thickBot="1" x14ac:dyDescent="0.25">
      <c r="B28" s="8" t="s">
        <v>52</v>
      </c>
      <c r="C28" s="9" t="s">
        <v>53</v>
      </c>
      <c r="D28" s="14">
        <v>4.5</v>
      </c>
      <c r="E28" s="24">
        <v>18</v>
      </c>
      <c r="F28" s="60">
        <f t="shared" si="10"/>
        <v>81</v>
      </c>
      <c r="G28" s="11">
        <v>250</v>
      </c>
      <c r="H28" s="63">
        <f t="shared" si="11"/>
        <v>20250</v>
      </c>
      <c r="I28" s="15">
        <v>0.2</v>
      </c>
      <c r="J28" s="68">
        <f t="shared" si="12"/>
        <v>405</v>
      </c>
      <c r="K28" s="70">
        <f t="shared" si="13"/>
        <v>19845</v>
      </c>
      <c r="L28" s="13">
        <f t="shared" si="14"/>
        <v>62511.75</v>
      </c>
      <c r="N28" s="3" t="s">
        <v>88</v>
      </c>
      <c r="U28" s="80">
        <f>MAX(SUM(F7:F15),SUM(F17:F23),SUM(F25:F30),SUM(F32:F39))</f>
        <v>655.5</v>
      </c>
    </row>
    <row r="29" spans="2:21" ht="13.5" thickBot="1" x14ac:dyDescent="0.25">
      <c r="B29" s="8" t="s">
        <v>54</v>
      </c>
      <c r="C29" s="9" t="s">
        <v>55</v>
      </c>
      <c r="D29" s="14">
        <v>5</v>
      </c>
      <c r="E29" s="24">
        <v>18</v>
      </c>
      <c r="F29" s="60">
        <f t="shared" si="10"/>
        <v>90</v>
      </c>
      <c r="G29" s="11">
        <v>260</v>
      </c>
      <c r="H29" s="63">
        <f t="shared" si="11"/>
        <v>23400</v>
      </c>
      <c r="I29" s="15">
        <v>0.36</v>
      </c>
      <c r="J29" s="68">
        <f t="shared" si="12"/>
        <v>842.40000000000009</v>
      </c>
      <c r="K29" s="70">
        <f t="shared" si="13"/>
        <v>22557.599999999999</v>
      </c>
      <c r="L29" s="13">
        <f t="shared" si="14"/>
        <v>71056.439999999988</v>
      </c>
      <c r="N29" s="3"/>
    </row>
    <row r="30" spans="2:21" ht="13.5" thickBot="1" x14ac:dyDescent="0.25">
      <c r="B30" s="8" t="s">
        <v>56</v>
      </c>
      <c r="C30" s="9" t="s">
        <v>57</v>
      </c>
      <c r="D30" s="14">
        <v>6</v>
      </c>
      <c r="E30" s="24">
        <v>18</v>
      </c>
      <c r="F30" s="60">
        <f t="shared" si="10"/>
        <v>108</v>
      </c>
      <c r="G30" s="11">
        <v>280</v>
      </c>
      <c r="H30" s="63">
        <f t="shared" si="11"/>
        <v>30240</v>
      </c>
      <c r="I30" s="15">
        <v>0.3</v>
      </c>
      <c r="J30" s="68">
        <f t="shared" si="12"/>
        <v>907.2</v>
      </c>
      <c r="K30" s="70">
        <f t="shared" si="13"/>
        <v>29332.799999999999</v>
      </c>
      <c r="L30" s="13">
        <f t="shared" si="14"/>
        <v>92398.319999999992</v>
      </c>
      <c r="N30" s="3" t="s">
        <v>89</v>
      </c>
      <c r="U30" s="80">
        <f>MAX(D7:L15)</f>
        <v>80262</v>
      </c>
    </row>
    <row r="31" spans="2:21" ht="13.5" thickBot="1" x14ac:dyDescent="0.25">
      <c r="B31" s="88" t="s">
        <v>78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  <c r="N31" s="3"/>
    </row>
    <row r="32" spans="2:21" ht="13.5" thickBot="1" x14ac:dyDescent="0.25">
      <c r="B32" s="8" t="s">
        <v>58</v>
      </c>
      <c r="C32" s="9" t="s">
        <v>59</v>
      </c>
      <c r="D32" s="14">
        <v>6.5</v>
      </c>
      <c r="E32" s="24">
        <v>15</v>
      </c>
      <c r="F32" s="60">
        <f>D32*E32</f>
        <v>97.5</v>
      </c>
      <c r="G32" s="11">
        <v>290</v>
      </c>
      <c r="H32" s="63">
        <f>F32*G32</f>
        <v>28275</v>
      </c>
      <c r="I32" s="15">
        <v>0.2</v>
      </c>
      <c r="J32" s="68">
        <f>(I32*H32)*0.1</f>
        <v>565.5</v>
      </c>
      <c r="K32" s="70">
        <f>H32-J32</f>
        <v>27709.5</v>
      </c>
      <c r="L32" s="13">
        <f t="shared" ref="L32:L39" si="15">J32*$K$32</f>
        <v>15669722.25</v>
      </c>
      <c r="N32" s="3" t="s">
        <v>90</v>
      </c>
      <c r="U32" s="84">
        <f>MAX(AVERAGE(H7:H15),AVERAGE(H25:H30),AVERAGE(H32:H39))</f>
        <v>22927.5</v>
      </c>
    </row>
    <row r="33" spans="2:21" ht="13.5" thickBot="1" x14ac:dyDescent="0.25">
      <c r="B33" s="8" t="s">
        <v>60</v>
      </c>
      <c r="C33" s="9" t="s">
        <v>61</v>
      </c>
      <c r="D33" s="14">
        <v>5</v>
      </c>
      <c r="E33" s="24">
        <v>18</v>
      </c>
      <c r="F33" s="60">
        <f t="shared" ref="F33:F39" si="16">D33*E33</f>
        <v>90</v>
      </c>
      <c r="G33" s="11">
        <v>260</v>
      </c>
      <c r="H33" s="63">
        <f t="shared" ref="H33:H39" si="17">F33*G33</f>
        <v>23400</v>
      </c>
      <c r="I33" s="15">
        <v>0.2</v>
      </c>
      <c r="J33" s="68">
        <f t="shared" ref="J33:J39" si="18">(I33*H33)*0.1</f>
        <v>468</v>
      </c>
      <c r="K33" s="70">
        <f t="shared" ref="K33:K39" si="19">H33-J33</f>
        <v>22932</v>
      </c>
      <c r="L33" s="13">
        <f t="shared" si="15"/>
        <v>12968046</v>
      </c>
      <c r="N33" s="3"/>
    </row>
    <row r="34" spans="2:21" ht="13.5" thickBot="1" x14ac:dyDescent="0.25">
      <c r="B34" s="8" t="s">
        <v>62</v>
      </c>
      <c r="C34" s="9" t="s">
        <v>63</v>
      </c>
      <c r="D34" s="14">
        <v>4</v>
      </c>
      <c r="E34" s="24">
        <v>16</v>
      </c>
      <c r="F34" s="60">
        <f t="shared" si="16"/>
        <v>64</v>
      </c>
      <c r="G34" s="11">
        <v>240</v>
      </c>
      <c r="H34" s="63">
        <f t="shared" si="17"/>
        <v>15360</v>
      </c>
      <c r="I34" s="15">
        <v>0.15</v>
      </c>
      <c r="J34" s="68">
        <f t="shared" si="18"/>
        <v>230.4</v>
      </c>
      <c r="K34" s="70">
        <f t="shared" si="19"/>
        <v>15129.6</v>
      </c>
      <c r="L34" s="13">
        <f t="shared" si="15"/>
        <v>6384268.7999999998</v>
      </c>
      <c r="N34" s="3" t="s">
        <v>91</v>
      </c>
      <c r="U34" s="80">
        <f>AVERAGE(SUM(D7:D15),SUM(D17:D23),SUM(D25:D30),SUM(D32:D39))</f>
        <v>35.75</v>
      </c>
    </row>
    <row r="35" spans="2:21" ht="13.5" thickBot="1" x14ac:dyDescent="0.25">
      <c r="B35" s="8" t="s">
        <v>64</v>
      </c>
      <c r="C35" s="9" t="s">
        <v>65</v>
      </c>
      <c r="D35" s="14">
        <v>4</v>
      </c>
      <c r="E35" s="24">
        <v>16</v>
      </c>
      <c r="F35" s="60">
        <f t="shared" si="16"/>
        <v>64</v>
      </c>
      <c r="G35" s="11">
        <v>240</v>
      </c>
      <c r="H35" s="63">
        <f t="shared" si="17"/>
        <v>15360</v>
      </c>
      <c r="I35" s="15">
        <v>0.1</v>
      </c>
      <c r="J35" s="68">
        <f t="shared" si="18"/>
        <v>153.60000000000002</v>
      </c>
      <c r="K35" s="70">
        <f t="shared" si="19"/>
        <v>15206.4</v>
      </c>
      <c r="L35" s="13">
        <f t="shared" si="15"/>
        <v>4256179.2</v>
      </c>
      <c r="N35" s="3"/>
    </row>
    <row r="36" spans="2:21" ht="13.5" thickBot="1" x14ac:dyDescent="0.25">
      <c r="B36" s="8" t="s">
        <v>66</v>
      </c>
      <c r="C36" s="9" t="s">
        <v>67</v>
      </c>
      <c r="D36" s="14">
        <v>3.5</v>
      </c>
      <c r="E36" s="24">
        <v>18</v>
      </c>
      <c r="F36" s="60">
        <f t="shared" si="16"/>
        <v>63</v>
      </c>
      <c r="G36" s="11">
        <v>230</v>
      </c>
      <c r="H36" s="63">
        <f t="shared" si="17"/>
        <v>14490</v>
      </c>
      <c r="I36" s="15">
        <v>0.2</v>
      </c>
      <c r="J36" s="68">
        <f t="shared" si="18"/>
        <v>289.8</v>
      </c>
      <c r="K36" s="70">
        <f t="shared" si="19"/>
        <v>14200.2</v>
      </c>
      <c r="L36" s="13">
        <f t="shared" si="15"/>
        <v>8030213.1000000006</v>
      </c>
      <c r="N36" s="3" t="s">
        <v>92</v>
      </c>
      <c r="U36" s="80">
        <f>MIN(SUM(F7:F15),SUM(F25:F30),SUM(F32:F39))</f>
        <v>523.5</v>
      </c>
    </row>
    <row r="37" spans="2:21" ht="13.5" thickBot="1" x14ac:dyDescent="0.25">
      <c r="B37" s="8" t="s">
        <v>68</v>
      </c>
      <c r="C37" s="9" t="s">
        <v>69</v>
      </c>
      <c r="D37" s="14">
        <v>5</v>
      </c>
      <c r="E37" s="24">
        <v>18</v>
      </c>
      <c r="F37" s="60">
        <f t="shared" si="16"/>
        <v>90</v>
      </c>
      <c r="G37" s="11">
        <v>260</v>
      </c>
      <c r="H37" s="63">
        <f t="shared" si="17"/>
        <v>23400</v>
      </c>
      <c r="I37" s="15">
        <v>0.3</v>
      </c>
      <c r="J37" s="68">
        <f t="shared" si="18"/>
        <v>702</v>
      </c>
      <c r="K37" s="70">
        <f t="shared" si="19"/>
        <v>22698</v>
      </c>
      <c r="L37" s="13">
        <f t="shared" si="15"/>
        <v>19452069</v>
      </c>
      <c r="N37" s="3"/>
    </row>
    <row r="38" spans="2:21" ht="13.5" thickBot="1" x14ac:dyDescent="0.25">
      <c r="B38" s="9" t="s">
        <v>70</v>
      </c>
      <c r="C38" s="9" t="s">
        <v>71</v>
      </c>
      <c r="D38" s="14">
        <v>4.5</v>
      </c>
      <c r="E38" s="24">
        <v>15</v>
      </c>
      <c r="F38" s="61">
        <f t="shared" si="16"/>
        <v>67.5</v>
      </c>
      <c r="G38" s="55">
        <v>250</v>
      </c>
      <c r="H38" s="64">
        <f t="shared" si="17"/>
        <v>16875</v>
      </c>
      <c r="I38" s="15">
        <v>0.1</v>
      </c>
      <c r="J38" s="71">
        <f t="shared" si="18"/>
        <v>168.75</v>
      </c>
      <c r="K38" s="70">
        <f t="shared" si="19"/>
        <v>16706.25</v>
      </c>
      <c r="L38" s="13">
        <f t="shared" si="15"/>
        <v>4675978.125</v>
      </c>
      <c r="N38" s="3" t="s">
        <v>93</v>
      </c>
      <c r="U38" s="81">
        <f>MIN(J7:J15,J17:J23,J25:J30,J32:J39)</f>
        <v>48</v>
      </c>
    </row>
    <row r="39" spans="2:21" ht="13.5" thickBot="1" x14ac:dyDescent="0.25">
      <c r="B39" s="56" t="s">
        <v>72</v>
      </c>
      <c r="C39" s="16" t="s">
        <v>73</v>
      </c>
      <c r="D39" s="17">
        <v>3.5</v>
      </c>
      <c r="E39" s="57">
        <v>16</v>
      </c>
      <c r="F39" s="62">
        <f t="shared" si="16"/>
        <v>56</v>
      </c>
      <c r="G39" s="58">
        <v>230</v>
      </c>
      <c r="H39" s="65">
        <f t="shared" si="17"/>
        <v>12880</v>
      </c>
      <c r="I39" s="59">
        <v>0.3</v>
      </c>
      <c r="J39" s="72">
        <f t="shared" si="18"/>
        <v>386.40000000000003</v>
      </c>
      <c r="K39" s="73">
        <f t="shared" si="19"/>
        <v>12493.6</v>
      </c>
      <c r="L39" s="76">
        <f t="shared" si="15"/>
        <v>10706950.800000001</v>
      </c>
    </row>
    <row r="40" spans="2:21" ht="13.5" thickBot="1" x14ac:dyDescent="0.25">
      <c r="E40" s="53" t="s">
        <v>74</v>
      </c>
      <c r="F40" s="67">
        <f>SUM(F7:F15,F17:F23,F25:F30,F32:F39)</f>
        <v>2384.5</v>
      </c>
      <c r="G40" s="54" t="s">
        <v>74</v>
      </c>
      <c r="H40" s="66">
        <f>SUM(H7:H15,H17:H23,H25:H30,H32:H39)</f>
        <v>608805</v>
      </c>
      <c r="I40" s="54" t="s">
        <v>74</v>
      </c>
      <c r="J40" s="75">
        <f>SUM(J7:J15,J17:J23,J25:J30,J32:J39)</f>
        <v>13483.075000000001</v>
      </c>
    </row>
    <row r="42" spans="2:21" x14ac:dyDescent="0.2">
      <c r="E42" s="18"/>
      <c r="F42" s="18"/>
    </row>
    <row r="43" spans="2:21" x14ac:dyDescent="0.2">
      <c r="E43" s="18"/>
      <c r="F43" s="18"/>
      <c r="K43" s="19"/>
    </row>
  </sheetData>
  <sheetProtection password="CE44" sheet="1" objects="1" scenarios="1" selectLockedCells="1" selectUnlockedCells="1"/>
  <mergeCells count="4">
    <mergeCell ref="B6:L6"/>
    <mergeCell ref="B16:L16"/>
    <mergeCell ref="B24:L24"/>
    <mergeCell ref="B31:L31"/>
  </mergeCells>
  <pageMargins left="0.75" right="0.75" top="1" bottom="1" header="0" footer="0"/>
  <pageSetup paperSize="9" orientation="portrait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Condominio</vt:lpstr>
      <vt:lpstr>Condominio Formulas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2012-12-21T03:40:03Z</dcterms:created>
  <dcterms:modified xsi:type="dcterms:W3CDTF">2012-12-21T05:35:58Z</dcterms:modified>
</cp:coreProperties>
</file>