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José\Desktop\Teletrabajo 2020\Hojas de Cálculo ESPAD 2019-2020\2º CUATRIMESTRE\Consulta de notas\TAREA 2\Consulta Web\"/>
    </mc:Choice>
  </mc:AlternateContent>
  <xr:revisionPtr revIDLastSave="0" documentId="13_ncr:1_{D123FDEC-46F8-4EFE-8B68-25C562027B11}" xr6:coauthVersionLast="45" xr6:coauthVersionMax="45" xr10:uidLastSave="{00000000-0000-0000-0000-000000000000}"/>
  <bookViews>
    <workbookView xWindow="0" yWindow="0" windowWidth="28800" windowHeight="15600" activeTab="1" xr2:uid="{00000000-000D-0000-FFFF-FFFF00000000}"/>
  </bookViews>
  <sheets>
    <sheet name="Materias de las que se ha matri" sheetId="1" r:id="rId1"/>
    <sheet name="Consulta de notas" sheetId="7" r:id="rId2"/>
  </sheets>
  <definedNames>
    <definedName name="_xlnm._FilterDatabase" localSheetId="0">'Materias de las que se ha matri'!$A$5:$BE$27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1" l="1"/>
  <c r="I51" i="1" s="1"/>
  <c r="J51" i="1"/>
  <c r="K51" i="1" s="1"/>
  <c r="M51" i="1"/>
  <c r="N51" i="1" s="1"/>
  <c r="Z51" i="1"/>
  <c r="AA51" i="1"/>
  <c r="AB51" i="1"/>
  <c r="AC51" i="1" s="1"/>
  <c r="AE51" i="1"/>
  <c r="AF51" i="1" s="1"/>
  <c r="AR51" i="1"/>
  <c r="AS51" i="1" s="1"/>
  <c r="AY51" i="1" s="1"/>
  <c r="AT51" i="1"/>
  <c r="AU51" i="1" s="1"/>
  <c r="AW51" i="1"/>
  <c r="AX51" i="1"/>
  <c r="H52" i="1"/>
  <c r="I52" i="1" s="1"/>
  <c r="J52" i="1"/>
  <c r="K52" i="1" s="1"/>
  <c r="M52" i="1"/>
  <c r="N52" i="1" s="1"/>
  <c r="Z52" i="1"/>
  <c r="AA52" i="1" s="1"/>
  <c r="AB52" i="1"/>
  <c r="AC52" i="1" s="1"/>
  <c r="AE52" i="1"/>
  <c r="AF52" i="1" s="1"/>
  <c r="AR52" i="1"/>
  <c r="AS52" i="1" s="1"/>
  <c r="AT52" i="1"/>
  <c r="AU52" i="1" s="1"/>
  <c r="AW52" i="1"/>
  <c r="AX52" i="1"/>
  <c r="H53" i="1"/>
  <c r="I53" i="1" s="1"/>
  <c r="J53" i="1"/>
  <c r="K53" i="1" s="1"/>
  <c r="M53" i="1"/>
  <c r="N53" i="1" s="1"/>
  <c r="Z53" i="1"/>
  <c r="AA53" i="1" s="1"/>
  <c r="AB53" i="1"/>
  <c r="AC53" i="1" s="1"/>
  <c r="AE53" i="1"/>
  <c r="AF53" i="1" s="1"/>
  <c r="AR53" i="1"/>
  <c r="AS53" i="1"/>
  <c r="AT53" i="1"/>
  <c r="AU53" i="1" s="1"/>
  <c r="AW53" i="1"/>
  <c r="AX53" i="1" s="1"/>
  <c r="H54" i="1"/>
  <c r="I54" i="1" s="1"/>
  <c r="O54" i="1" s="1"/>
  <c r="J54" i="1"/>
  <c r="K54" i="1" s="1"/>
  <c r="M54" i="1"/>
  <c r="N54" i="1" s="1"/>
  <c r="Z54" i="1"/>
  <c r="AA54" i="1"/>
  <c r="AB54" i="1"/>
  <c r="AC54" i="1" s="1"/>
  <c r="AE54" i="1"/>
  <c r="AF54" i="1"/>
  <c r="AR54" i="1"/>
  <c r="AS54" i="1" s="1"/>
  <c r="AT54" i="1"/>
  <c r="AU54" i="1" s="1"/>
  <c r="AW54" i="1"/>
  <c r="AX54" i="1" s="1"/>
  <c r="AG54" i="1" l="1"/>
  <c r="O53" i="1"/>
  <c r="Q53" i="1" s="1"/>
  <c r="AG51" i="1"/>
  <c r="AI51" i="1" s="1"/>
  <c r="AJ51" i="1" s="1"/>
  <c r="Q54" i="1"/>
  <c r="AY52" i="1"/>
  <c r="BA52" i="1" s="1"/>
  <c r="O52" i="1"/>
  <c r="Q52" i="1" s="1"/>
  <c r="R52" i="1" s="1"/>
  <c r="AG53" i="1"/>
  <c r="AI53" i="1" s="1"/>
  <c r="AJ53" i="1" s="1"/>
  <c r="AY54" i="1"/>
  <c r="BA54" i="1" s="1"/>
  <c r="AG52" i="1"/>
  <c r="AI52" i="1" s="1"/>
  <c r="AY53" i="1"/>
  <c r="BA53" i="1" s="1"/>
  <c r="O51" i="1"/>
  <c r="Q51" i="1" s="1"/>
  <c r="AI54" i="1"/>
  <c r="BA51" i="1"/>
  <c r="R54" i="1"/>
  <c r="R53" i="1"/>
  <c r="T53" i="1" s="1"/>
  <c r="U53" i="1" s="1"/>
  <c r="T54" i="1" l="1"/>
  <c r="U54" i="1" s="1"/>
  <c r="BB52" i="1"/>
  <c r="BD52" i="1" s="1"/>
  <c r="BE52" i="1" s="1"/>
  <c r="BB54" i="1"/>
  <c r="BD54" i="1" s="1"/>
  <c r="BE54" i="1" s="1"/>
  <c r="AJ52" i="1"/>
  <c r="AL52" i="1" s="1"/>
  <c r="AM52" i="1" s="1"/>
  <c r="R51" i="1"/>
  <c r="T51" i="1" s="1"/>
  <c r="U51" i="1" s="1"/>
  <c r="AL53" i="1"/>
  <c r="AM53" i="1" s="1"/>
  <c r="AJ54" i="1"/>
  <c r="AL54" i="1" s="1"/>
  <c r="AM54" i="1" s="1"/>
  <c r="BB51" i="1"/>
  <c r="BD51" i="1" s="1"/>
  <c r="BE51" i="1" s="1"/>
  <c r="AL51" i="1"/>
  <c r="AM51" i="1" s="1"/>
  <c r="T52" i="1"/>
  <c r="U52" i="1" s="1"/>
  <c r="BB53" i="1"/>
  <c r="BD53" i="1" s="1"/>
  <c r="BE53" i="1" s="1"/>
  <c r="E2" i="7"/>
  <c r="E3" i="7"/>
  <c r="E4" i="7"/>
  <c r="E5" i="7"/>
  <c r="E6" i="7"/>
  <c r="E7" i="7"/>
  <c r="E8" i="7"/>
  <c r="E9" i="7"/>
  <c r="E10" i="7"/>
  <c r="E12" i="7"/>
  <c r="E13" i="7"/>
  <c r="E14" i="7"/>
  <c r="E15" i="7"/>
  <c r="E16" i="7"/>
  <c r="E17" i="7"/>
  <c r="E18" i="7"/>
  <c r="E19" i="7"/>
  <c r="E20" i="7"/>
  <c r="E22" i="7"/>
  <c r="E23" i="7"/>
  <c r="E24" i="7"/>
  <c r="E25" i="7"/>
  <c r="E26" i="7"/>
  <c r="E27" i="7"/>
  <c r="E28" i="7"/>
  <c r="E29" i="7"/>
  <c r="E30" i="7"/>
  <c r="D2" i="7" l="1"/>
  <c r="D15" i="7" l="1"/>
  <c r="D14" i="7"/>
  <c r="D13" i="7"/>
  <c r="D4" i="7"/>
  <c r="D5" i="7"/>
  <c r="D30" i="7"/>
  <c r="D23" i="7"/>
  <c r="D24" i="7"/>
  <c r="D3" i="7"/>
  <c r="D25" i="7"/>
  <c r="D16" i="7"/>
  <c r="D17" i="7"/>
  <c r="D18" i="7"/>
  <c r="D26" i="7"/>
  <c r="D19" i="7"/>
  <c r="D27" i="7"/>
  <c r="D20" i="7"/>
  <c r="D28" i="7"/>
  <c r="D12" i="7"/>
  <c r="D29" i="7"/>
  <c r="D22" i="7"/>
  <c r="D10" i="7"/>
  <c r="D8" i="7"/>
  <c r="B13" i="7"/>
  <c r="AR7" i="1" l="1"/>
  <c r="AS7" i="1" s="1"/>
  <c r="AT7" i="1"/>
  <c r="AU7" i="1" s="1"/>
  <c r="AW7" i="1"/>
  <c r="AX7" i="1" s="1"/>
  <c r="AR8" i="1"/>
  <c r="AS8" i="1" s="1"/>
  <c r="AT8" i="1"/>
  <c r="AU8" i="1" s="1"/>
  <c r="AW8" i="1"/>
  <c r="AX8" i="1" s="1"/>
  <c r="AR9" i="1"/>
  <c r="AS9" i="1" s="1"/>
  <c r="AT9" i="1"/>
  <c r="AU9" i="1" s="1"/>
  <c r="AW9" i="1"/>
  <c r="AX9" i="1" s="1"/>
  <c r="AR10" i="1"/>
  <c r="AS10" i="1" s="1"/>
  <c r="AT10" i="1"/>
  <c r="AU10" i="1" s="1"/>
  <c r="AW10" i="1"/>
  <c r="AX10" i="1" s="1"/>
  <c r="AR11" i="1"/>
  <c r="AS11" i="1" s="1"/>
  <c r="AT11" i="1"/>
  <c r="AW11" i="1"/>
  <c r="AX11" i="1" s="1"/>
  <c r="AR12" i="1"/>
  <c r="AS12" i="1" s="1"/>
  <c r="AT12" i="1"/>
  <c r="AU12" i="1" s="1"/>
  <c r="AW12" i="1"/>
  <c r="AX12" i="1" s="1"/>
  <c r="AR13" i="1"/>
  <c r="AS13" i="1" s="1"/>
  <c r="AT13" i="1"/>
  <c r="AU13" i="1" s="1"/>
  <c r="AW13" i="1"/>
  <c r="AX13" i="1" s="1"/>
  <c r="AR14" i="1"/>
  <c r="AS14" i="1" s="1"/>
  <c r="AT14" i="1"/>
  <c r="AU14" i="1" s="1"/>
  <c r="AW14" i="1"/>
  <c r="AX14" i="1" s="1"/>
  <c r="AR15" i="1"/>
  <c r="AS15" i="1" s="1"/>
  <c r="AT15" i="1"/>
  <c r="AU15" i="1" s="1"/>
  <c r="AW15" i="1"/>
  <c r="AX15" i="1" s="1"/>
  <c r="AR16" i="1"/>
  <c r="AS16" i="1" s="1"/>
  <c r="AT16" i="1"/>
  <c r="AU16" i="1" s="1"/>
  <c r="AW16" i="1"/>
  <c r="AX16" i="1" s="1"/>
  <c r="AR17" i="1"/>
  <c r="AS17" i="1" s="1"/>
  <c r="AT17" i="1"/>
  <c r="AU17" i="1" s="1"/>
  <c r="AW17" i="1"/>
  <c r="AX17" i="1" s="1"/>
  <c r="AR18" i="1"/>
  <c r="AS18" i="1" s="1"/>
  <c r="AT18" i="1"/>
  <c r="AU18" i="1" s="1"/>
  <c r="AR19" i="1"/>
  <c r="AS19" i="1" s="1"/>
  <c r="AT19" i="1"/>
  <c r="AU19" i="1" s="1"/>
  <c r="AW19" i="1"/>
  <c r="AX19" i="1" s="1"/>
  <c r="AR20" i="1"/>
  <c r="AS20" i="1" s="1"/>
  <c r="AT20" i="1"/>
  <c r="AU20" i="1" s="1"/>
  <c r="AW20" i="1"/>
  <c r="AX20" i="1" s="1"/>
  <c r="AR21" i="1"/>
  <c r="AS21" i="1" s="1"/>
  <c r="AT21" i="1"/>
  <c r="AU21" i="1" s="1"/>
  <c r="AW21" i="1"/>
  <c r="AX21" i="1" s="1"/>
  <c r="AR22" i="1"/>
  <c r="AS22" i="1" s="1"/>
  <c r="AT22" i="1"/>
  <c r="AU22" i="1" s="1"/>
  <c r="AW22" i="1"/>
  <c r="AX22" i="1" s="1"/>
  <c r="AR23" i="1"/>
  <c r="AS23" i="1" s="1"/>
  <c r="AT23" i="1"/>
  <c r="AU23" i="1" s="1"/>
  <c r="AW23" i="1"/>
  <c r="AX23" i="1" s="1"/>
  <c r="AR24" i="1"/>
  <c r="AS24" i="1" s="1"/>
  <c r="AT24" i="1"/>
  <c r="AU24" i="1" s="1"/>
  <c r="AW24" i="1"/>
  <c r="AX24" i="1" s="1"/>
  <c r="AR25" i="1"/>
  <c r="AS25" i="1" s="1"/>
  <c r="AT25" i="1"/>
  <c r="AU25" i="1" s="1"/>
  <c r="AW25" i="1"/>
  <c r="AX25" i="1" s="1"/>
  <c r="AR26" i="1"/>
  <c r="AS26" i="1" s="1"/>
  <c r="AT26" i="1"/>
  <c r="AU26" i="1" s="1"/>
  <c r="AW26" i="1"/>
  <c r="AX26" i="1" s="1"/>
  <c r="AR27" i="1"/>
  <c r="AS27" i="1" s="1"/>
  <c r="AT27" i="1"/>
  <c r="AW27" i="1"/>
  <c r="AX27" i="1" s="1"/>
  <c r="AR28" i="1"/>
  <c r="AS28" i="1" s="1"/>
  <c r="AT28" i="1"/>
  <c r="AW28" i="1"/>
  <c r="AX28" i="1" s="1"/>
  <c r="AR29" i="1"/>
  <c r="AS29" i="1" s="1"/>
  <c r="AT29" i="1"/>
  <c r="AU29" i="1" s="1"/>
  <c r="AW29" i="1"/>
  <c r="AX29" i="1" s="1"/>
  <c r="AR30" i="1"/>
  <c r="AS30" i="1" s="1"/>
  <c r="AT30" i="1"/>
  <c r="AU30" i="1" s="1"/>
  <c r="AW30" i="1"/>
  <c r="AX30" i="1" s="1"/>
  <c r="AR31" i="1"/>
  <c r="AS31" i="1" s="1"/>
  <c r="AT31" i="1"/>
  <c r="AU31" i="1" s="1"/>
  <c r="AW31" i="1"/>
  <c r="AX31" i="1" s="1"/>
  <c r="AR32" i="1"/>
  <c r="AS32" i="1" s="1"/>
  <c r="AT32" i="1"/>
  <c r="AU32" i="1" s="1"/>
  <c r="AW32" i="1"/>
  <c r="AX32" i="1" s="1"/>
  <c r="AR33" i="1"/>
  <c r="AS33" i="1" s="1"/>
  <c r="AT33" i="1"/>
  <c r="AU33" i="1" s="1"/>
  <c r="AW33" i="1"/>
  <c r="AX33" i="1" s="1"/>
  <c r="AR34" i="1"/>
  <c r="AS34" i="1" s="1"/>
  <c r="AT34" i="1"/>
  <c r="AU34" i="1" s="1"/>
  <c r="AR35" i="1"/>
  <c r="AS35" i="1" s="1"/>
  <c r="AT35" i="1"/>
  <c r="AU35" i="1" s="1"/>
  <c r="AW35" i="1"/>
  <c r="AX35" i="1" s="1"/>
  <c r="AR36" i="1"/>
  <c r="AS36" i="1" s="1"/>
  <c r="AT36" i="1"/>
  <c r="AU36" i="1" s="1"/>
  <c r="AR37" i="1"/>
  <c r="AS37" i="1" s="1"/>
  <c r="AT37" i="1"/>
  <c r="AU37" i="1" s="1"/>
  <c r="AR38" i="1"/>
  <c r="AS38" i="1" s="1"/>
  <c r="AT38" i="1"/>
  <c r="AU38" i="1" s="1"/>
  <c r="AW38" i="1"/>
  <c r="AX38" i="1" s="1"/>
  <c r="AR39" i="1"/>
  <c r="AS39" i="1" s="1"/>
  <c r="AT39" i="1"/>
  <c r="AU39" i="1" s="1"/>
  <c r="AW39" i="1"/>
  <c r="AX39" i="1" s="1"/>
  <c r="AR40" i="1"/>
  <c r="AS40" i="1" s="1"/>
  <c r="AT40" i="1"/>
  <c r="AU40" i="1" s="1"/>
  <c r="AW40" i="1"/>
  <c r="AX40" i="1" s="1"/>
  <c r="AR41" i="1"/>
  <c r="AS41" i="1" s="1"/>
  <c r="AT41" i="1"/>
  <c r="AU41" i="1" s="1"/>
  <c r="AW41" i="1"/>
  <c r="AX41" i="1" s="1"/>
  <c r="AR42" i="1"/>
  <c r="AS42" i="1" s="1"/>
  <c r="AT42" i="1"/>
  <c r="AU42" i="1" s="1"/>
  <c r="AW42" i="1"/>
  <c r="AX42" i="1" s="1"/>
  <c r="AR43" i="1"/>
  <c r="AS43" i="1" s="1"/>
  <c r="AT43" i="1"/>
  <c r="AU43" i="1" s="1"/>
  <c r="AW43" i="1"/>
  <c r="AX43" i="1" s="1"/>
  <c r="AR44" i="1"/>
  <c r="AS44" i="1" s="1"/>
  <c r="AT44" i="1"/>
  <c r="AU44" i="1" s="1"/>
  <c r="AW44" i="1"/>
  <c r="AX44" i="1" s="1"/>
  <c r="AR45" i="1"/>
  <c r="AS45" i="1" s="1"/>
  <c r="AT45" i="1"/>
  <c r="AU45" i="1" s="1"/>
  <c r="AW45" i="1"/>
  <c r="AX45" i="1" s="1"/>
  <c r="AR46" i="1"/>
  <c r="AS46" i="1" s="1"/>
  <c r="AT46" i="1"/>
  <c r="AU46" i="1" s="1"/>
  <c r="AW46" i="1"/>
  <c r="AX46" i="1" s="1"/>
  <c r="AR47" i="1"/>
  <c r="AS47" i="1" s="1"/>
  <c r="AT47" i="1"/>
  <c r="AU47" i="1" s="1"/>
  <c r="AW47" i="1"/>
  <c r="AX47" i="1" s="1"/>
  <c r="AR48" i="1"/>
  <c r="AS48" i="1" s="1"/>
  <c r="AT48" i="1"/>
  <c r="AU48" i="1" s="1"/>
  <c r="AW48" i="1"/>
  <c r="AX48" i="1" s="1"/>
  <c r="AR49" i="1"/>
  <c r="AS49" i="1" s="1"/>
  <c r="AT49" i="1"/>
  <c r="AU49" i="1" s="1"/>
  <c r="AW49" i="1"/>
  <c r="AX49" i="1" s="1"/>
  <c r="AR50" i="1"/>
  <c r="AS50" i="1" s="1"/>
  <c r="AT50" i="1"/>
  <c r="AU50" i="1" s="1"/>
  <c r="AW50" i="1"/>
  <c r="AX50" i="1" s="1"/>
  <c r="Z7" i="1"/>
  <c r="AA7" i="1" s="1"/>
  <c r="AB7" i="1"/>
  <c r="AC7" i="1" s="1"/>
  <c r="AE7" i="1"/>
  <c r="AF7" i="1" s="1"/>
  <c r="Z8" i="1"/>
  <c r="AA8" i="1" s="1"/>
  <c r="AB8" i="1"/>
  <c r="AC8" i="1" s="1"/>
  <c r="AE8" i="1"/>
  <c r="AF8" i="1" s="1"/>
  <c r="Z9" i="1"/>
  <c r="AA9" i="1" s="1"/>
  <c r="AB9" i="1"/>
  <c r="AC9" i="1" s="1"/>
  <c r="AE9" i="1"/>
  <c r="AF9" i="1" s="1"/>
  <c r="Z10" i="1"/>
  <c r="AA10" i="1" s="1"/>
  <c r="AB10" i="1"/>
  <c r="AC10" i="1" s="1"/>
  <c r="AE10" i="1"/>
  <c r="AF10" i="1" s="1"/>
  <c r="Z11" i="1"/>
  <c r="AA11" i="1" s="1"/>
  <c r="AB11" i="1"/>
  <c r="AE11" i="1"/>
  <c r="AF11" i="1" s="1"/>
  <c r="Z12" i="1"/>
  <c r="AA12" i="1" s="1"/>
  <c r="AB12" i="1"/>
  <c r="AC12" i="1" s="1"/>
  <c r="AE12" i="1"/>
  <c r="AF12" i="1" s="1"/>
  <c r="Z13" i="1"/>
  <c r="AA13" i="1" s="1"/>
  <c r="AB13" i="1"/>
  <c r="AC13" i="1" s="1"/>
  <c r="AE13" i="1"/>
  <c r="AF13" i="1" s="1"/>
  <c r="Z14" i="1"/>
  <c r="AA14" i="1" s="1"/>
  <c r="AB14" i="1"/>
  <c r="AC14" i="1" s="1"/>
  <c r="AE14" i="1"/>
  <c r="AF14" i="1" s="1"/>
  <c r="Z15" i="1"/>
  <c r="AA15" i="1" s="1"/>
  <c r="AB15" i="1"/>
  <c r="AC15" i="1" s="1"/>
  <c r="AE15" i="1"/>
  <c r="AF15" i="1" s="1"/>
  <c r="Z16" i="1"/>
  <c r="AA16" i="1" s="1"/>
  <c r="AB16" i="1"/>
  <c r="AC16" i="1" s="1"/>
  <c r="AE16" i="1"/>
  <c r="AF16" i="1" s="1"/>
  <c r="Z17" i="1"/>
  <c r="AA17" i="1" s="1"/>
  <c r="AB17" i="1"/>
  <c r="AC17" i="1" s="1"/>
  <c r="AE17" i="1"/>
  <c r="AF17" i="1" s="1"/>
  <c r="Z18" i="1"/>
  <c r="AA18" i="1" s="1"/>
  <c r="AB18" i="1"/>
  <c r="AC18" i="1" s="1"/>
  <c r="AE18" i="1"/>
  <c r="AF18" i="1" s="1"/>
  <c r="Z19" i="1"/>
  <c r="AA19" i="1" s="1"/>
  <c r="AB19" i="1"/>
  <c r="AE19" i="1"/>
  <c r="AF19" i="1" s="1"/>
  <c r="Z20" i="1"/>
  <c r="AA20" i="1" s="1"/>
  <c r="AB20" i="1"/>
  <c r="AC20" i="1" s="1"/>
  <c r="AE20" i="1"/>
  <c r="AF20" i="1" s="1"/>
  <c r="Z21" i="1"/>
  <c r="AA21" i="1" s="1"/>
  <c r="AB21" i="1"/>
  <c r="AC21" i="1" s="1"/>
  <c r="AE21" i="1"/>
  <c r="AF21" i="1" s="1"/>
  <c r="Z22" i="1"/>
  <c r="AA22" i="1" s="1"/>
  <c r="AB22" i="1"/>
  <c r="AC22" i="1" s="1"/>
  <c r="AE22" i="1"/>
  <c r="AF22" i="1" s="1"/>
  <c r="Z23" i="1"/>
  <c r="AA23" i="1" s="1"/>
  <c r="AB23" i="1"/>
  <c r="AC23" i="1" s="1"/>
  <c r="AE23" i="1"/>
  <c r="AF23" i="1" s="1"/>
  <c r="Z24" i="1"/>
  <c r="AA24" i="1" s="1"/>
  <c r="AB24" i="1"/>
  <c r="AC24" i="1" s="1"/>
  <c r="AE24" i="1"/>
  <c r="AF24" i="1" s="1"/>
  <c r="Z25" i="1"/>
  <c r="AA25" i="1" s="1"/>
  <c r="AB25" i="1"/>
  <c r="AC25" i="1" s="1"/>
  <c r="AE25" i="1"/>
  <c r="AF25" i="1" s="1"/>
  <c r="Z26" i="1"/>
  <c r="AA26" i="1" s="1"/>
  <c r="AB26" i="1"/>
  <c r="AC26" i="1" s="1"/>
  <c r="AE26" i="1"/>
  <c r="AF26" i="1" s="1"/>
  <c r="Z27" i="1"/>
  <c r="AA27" i="1" s="1"/>
  <c r="AB27" i="1"/>
  <c r="AE27" i="1"/>
  <c r="AF27" i="1" s="1"/>
  <c r="Z28" i="1"/>
  <c r="AA28" i="1" s="1"/>
  <c r="AB28" i="1"/>
  <c r="AC28" i="1" s="1"/>
  <c r="AE28" i="1"/>
  <c r="AF28" i="1" s="1"/>
  <c r="Z29" i="1"/>
  <c r="AA29" i="1" s="1"/>
  <c r="AB29" i="1"/>
  <c r="AC29" i="1" s="1"/>
  <c r="AE29" i="1"/>
  <c r="AF29" i="1" s="1"/>
  <c r="Z30" i="1"/>
  <c r="AA30" i="1" s="1"/>
  <c r="AB30" i="1"/>
  <c r="AC30" i="1" s="1"/>
  <c r="AE30" i="1"/>
  <c r="AF30" i="1" s="1"/>
  <c r="Z31" i="1"/>
  <c r="AA31" i="1" s="1"/>
  <c r="AB31" i="1"/>
  <c r="AC31" i="1" s="1"/>
  <c r="AE31" i="1"/>
  <c r="AF31" i="1" s="1"/>
  <c r="Z32" i="1"/>
  <c r="AA32" i="1" s="1"/>
  <c r="AB32" i="1"/>
  <c r="AC32" i="1" s="1"/>
  <c r="AE32" i="1"/>
  <c r="AF32" i="1" s="1"/>
  <c r="Z33" i="1"/>
  <c r="AA33" i="1" s="1"/>
  <c r="AB33" i="1"/>
  <c r="AC33" i="1" s="1"/>
  <c r="AE33" i="1"/>
  <c r="AF33" i="1" s="1"/>
  <c r="Z34" i="1"/>
  <c r="AA34" i="1" s="1"/>
  <c r="AB34" i="1"/>
  <c r="AC34" i="1" s="1"/>
  <c r="AE34" i="1"/>
  <c r="AF34" i="1" s="1"/>
  <c r="Z35" i="1"/>
  <c r="AA35" i="1" s="1"/>
  <c r="AB35" i="1"/>
  <c r="AC35" i="1" s="1"/>
  <c r="AE35" i="1"/>
  <c r="AF35" i="1" s="1"/>
  <c r="Z36" i="1"/>
  <c r="AA36" i="1" s="1"/>
  <c r="AB36" i="1"/>
  <c r="AE36" i="1"/>
  <c r="AF36" i="1" s="1"/>
  <c r="Z37" i="1"/>
  <c r="AA37" i="1" s="1"/>
  <c r="AB37" i="1"/>
  <c r="AC37" i="1" s="1"/>
  <c r="Z38" i="1"/>
  <c r="AA38" i="1" s="1"/>
  <c r="AB38" i="1"/>
  <c r="AC38" i="1" s="1"/>
  <c r="AE38" i="1"/>
  <c r="AF38" i="1" s="1"/>
  <c r="Z39" i="1"/>
  <c r="AA39" i="1" s="1"/>
  <c r="AB39" i="1"/>
  <c r="AC39" i="1" s="1"/>
  <c r="AE39" i="1"/>
  <c r="AF39" i="1" s="1"/>
  <c r="Z40" i="1"/>
  <c r="AA40" i="1" s="1"/>
  <c r="AB40" i="1"/>
  <c r="AC40" i="1" s="1"/>
  <c r="AE40" i="1"/>
  <c r="AF40" i="1" s="1"/>
  <c r="Z41" i="1"/>
  <c r="AA41" i="1" s="1"/>
  <c r="AB41" i="1"/>
  <c r="AC41" i="1" s="1"/>
  <c r="AE41" i="1"/>
  <c r="AF41" i="1" s="1"/>
  <c r="Z42" i="1"/>
  <c r="AA42" i="1" s="1"/>
  <c r="AB42" i="1"/>
  <c r="AC42" i="1" s="1"/>
  <c r="AE42" i="1"/>
  <c r="AF42" i="1" s="1"/>
  <c r="Z43" i="1"/>
  <c r="AA43" i="1" s="1"/>
  <c r="AB43" i="1"/>
  <c r="AC43" i="1" s="1"/>
  <c r="AE43" i="1"/>
  <c r="AF43" i="1" s="1"/>
  <c r="Z44" i="1"/>
  <c r="AA44" i="1" s="1"/>
  <c r="AB44" i="1"/>
  <c r="AE44" i="1"/>
  <c r="AF44" i="1" s="1"/>
  <c r="Z45" i="1"/>
  <c r="AA45" i="1" s="1"/>
  <c r="AB45" i="1"/>
  <c r="AC45" i="1" s="1"/>
  <c r="AE45" i="1"/>
  <c r="AF45" i="1" s="1"/>
  <c r="Z46" i="1"/>
  <c r="AA46" i="1" s="1"/>
  <c r="AB46" i="1"/>
  <c r="AC46" i="1" s="1"/>
  <c r="AE46" i="1"/>
  <c r="AF46" i="1" s="1"/>
  <c r="Z47" i="1"/>
  <c r="AA47" i="1" s="1"/>
  <c r="AB47" i="1"/>
  <c r="AC47" i="1" s="1"/>
  <c r="AE47" i="1"/>
  <c r="AF47" i="1" s="1"/>
  <c r="Z48" i="1"/>
  <c r="AA48" i="1" s="1"/>
  <c r="AB48" i="1"/>
  <c r="AC48" i="1" s="1"/>
  <c r="AE48" i="1"/>
  <c r="AF48" i="1" s="1"/>
  <c r="Z49" i="1"/>
  <c r="AA49" i="1" s="1"/>
  <c r="AB49" i="1"/>
  <c r="AC49" i="1" s="1"/>
  <c r="AE49" i="1"/>
  <c r="AF49" i="1" s="1"/>
  <c r="Z50" i="1"/>
  <c r="AA50" i="1" s="1"/>
  <c r="AB50" i="1"/>
  <c r="AC50" i="1" s="1"/>
  <c r="AE50" i="1"/>
  <c r="AF50" i="1" s="1"/>
  <c r="H7" i="1"/>
  <c r="I7" i="1" s="1"/>
  <c r="J7" i="1"/>
  <c r="K7" i="1" s="1"/>
  <c r="M7" i="1"/>
  <c r="N7" i="1" s="1"/>
  <c r="H8" i="1"/>
  <c r="I8" i="1" s="1"/>
  <c r="J8" i="1"/>
  <c r="K8" i="1" s="1"/>
  <c r="M8" i="1"/>
  <c r="N8" i="1" s="1"/>
  <c r="H9" i="1"/>
  <c r="I9" i="1" s="1"/>
  <c r="J9" i="1"/>
  <c r="K9" i="1" s="1"/>
  <c r="M9" i="1"/>
  <c r="N9" i="1" s="1"/>
  <c r="H10" i="1"/>
  <c r="I10" i="1" s="1"/>
  <c r="J10" i="1"/>
  <c r="K10" i="1" s="1"/>
  <c r="M10" i="1"/>
  <c r="N10" i="1" s="1"/>
  <c r="H11" i="1"/>
  <c r="I11" i="1" s="1"/>
  <c r="J11" i="1"/>
  <c r="K11" i="1" s="1"/>
  <c r="M11" i="1"/>
  <c r="N11" i="1" s="1"/>
  <c r="H12" i="1"/>
  <c r="I12" i="1" s="1"/>
  <c r="J12" i="1"/>
  <c r="K12" i="1" s="1"/>
  <c r="H13" i="1"/>
  <c r="I13" i="1" s="1"/>
  <c r="J13" i="1"/>
  <c r="K13" i="1" s="1"/>
  <c r="M13" i="1"/>
  <c r="N13" i="1" s="1"/>
  <c r="H14" i="1"/>
  <c r="I14" i="1" s="1"/>
  <c r="J14" i="1"/>
  <c r="K14" i="1" s="1"/>
  <c r="M14" i="1"/>
  <c r="N14" i="1" s="1"/>
  <c r="H15" i="1"/>
  <c r="I15" i="1" s="1"/>
  <c r="J15" i="1"/>
  <c r="K15" i="1" s="1"/>
  <c r="M15" i="1"/>
  <c r="N15" i="1" s="1"/>
  <c r="H16" i="1"/>
  <c r="I16" i="1" s="1"/>
  <c r="J16" i="1"/>
  <c r="K16" i="1" s="1"/>
  <c r="M16" i="1"/>
  <c r="N16" i="1" s="1"/>
  <c r="H17" i="1"/>
  <c r="I17" i="1" s="1"/>
  <c r="J17" i="1"/>
  <c r="K17" i="1" s="1"/>
  <c r="M17" i="1"/>
  <c r="N17" i="1" s="1"/>
  <c r="H18" i="1"/>
  <c r="I18" i="1" s="1"/>
  <c r="J18" i="1"/>
  <c r="K18" i="1" s="1"/>
  <c r="M18" i="1"/>
  <c r="N18" i="1" s="1"/>
  <c r="H19" i="1"/>
  <c r="I19" i="1" s="1"/>
  <c r="J19" i="1"/>
  <c r="K19" i="1" s="1"/>
  <c r="M19" i="1"/>
  <c r="N19" i="1" s="1"/>
  <c r="H20" i="1"/>
  <c r="I20" i="1" s="1"/>
  <c r="J20" i="1"/>
  <c r="K20" i="1" s="1"/>
  <c r="M20" i="1"/>
  <c r="N20" i="1" s="1"/>
  <c r="H21" i="1"/>
  <c r="I21" i="1" s="1"/>
  <c r="J21" i="1"/>
  <c r="K21" i="1" s="1"/>
  <c r="M21" i="1"/>
  <c r="N21" i="1" s="1"/>
  <c r="H22" i="1"/>
  <c r="I22" i="1" s="1"/>
  <c r="J22" i="1"/>
  <c r="K22" i="1" s="1"/>
  <c r="M22" i="1"/>
  <c r="N22" i="1" s="1"/>
  <c r="H23" i="1"/>
  <c r="I23" i="1" s="1"/>
  <c r="J23" i="1"/>
  <c r="K23" i="1" s="1"/>
  <c r="M23" i="1"/>
  <c r="N23" i="1" s="1"/>
  <c r="H24" i="1"/>
  <c r="I24" i="1" s="1"/>
  <c r="J24" i="1"/>
  <c r="K24" i="1" s="1"/>
  <c r="M24" i="1"/>
  <c r="N24" i="1" s="1"/>
  <c r="H25" i="1"/>
  <c r="I25" i="1" s="1"/>
  <c r="J25" i="1"/>
  <c r="K25" i="1" s="1"/>
  <c r="M25" i="1"/>
  <c r="N25" i="1" s="1"/>
  <c r="H26" i="1"/>
  <c r="I26" i="1" s="1"/>
  <c r="J26" i="1"/>
  <c r="K26" i="1" s="1"/>
  <c r="M26" i="1"/>
  <c r="N26" i="1" s="1"/>
  <c r="H27" i="1"/>
  <c r="I27" i="1" s="1"/>
  <c r="J27" i="1"/>
  <c r="K27" i="1" s="1"/>
  <c r="M27" i="1"/>
  <c r="N27" i="1" s="1"/>
  <c r="H28" i="1"/>
  <c r="I28" i="1" s="1"/>
  <c r="J28" i="1"/>
  <c r="K28" i="1" s="1"/>
  <c r="M28" i="1"/>
  <c r="N28" i="1" s="1"/>
  <c r="H29" i="1"/>
  <c r="I29" i="1" s="1"/>
  <c r="J29" i="1"/>
  <c r="K29" i="1" s="1"/>
  <c r="M29" i="1"/>
  <c r="N29" i="1" s="1"/>
  <c r="H30" i="1"/>
  <c r="I30" i="1" s="1"/>
  <c r="J30" i="1"/>
  <c r="K30" i="1" s="1"/>
  <c r="M30" i="1"/>
  <c r="N30" i="1" s="1"/>
  <c r="H31" i="1"/>
  <c r="I31" i="1" s="1"/>
  <c r="J31" i="1"/>
  <c r="K31" i="1" s="1"/>
  <c r="M31" i="1"/>
  <c r="N31" i="1" s="1"/>
  <c r="H32" i="1"/>
  <c r="I32" i="1" s="1"/>
  <c r="J32" i="1"/>
  <c r="K32" i="1" s="1"/>
  <c r="M32" i="1"/>
  <c r="N32" i="1" s="1"/>
  <c r="H33" i="1"/>
  <c r="I33" i="1" s="1"/>
  <c r="J33" i="1"/>
  <c r="K33" i="1" s="1"/>
  <c r="M33" i="1"/>
  <c r="N33" i="1" s="1"/>
  <c r="H34" i="1"/>
  <c r="I34" i="1" s="1"/>
  <c r="J34" i="1"/>
  <c r="K34" i="1" s="1"/>
  <c r="M34" i="1"/>
  <c r="N34" i="1" s="1"/>
  <c r="H35" i="1"/>
  <c r="I35" i="1" s="1"/>
  <c r="J35" i="1"/>
  <c r="K35" i="1" s="1"/>
  <c r="M35" i="1"/>
  <c r="N35" i="1" s="1"/>
  <c r="H36" i="1"/>
  <c r="I36" i="1" s="1"/>
  <c r="J36" i="1"/>
  <c r="K36" i="1" s="1"/>
  <c r="H37" i="1"/>
  <c r="I37" i="1" s="1"/>
  <c r="J37" i="1"/>
  <c r="K37" i="1" s="1"/>
  <c r="H38" i="1"/>
  <c r="I38" i="1" s="1"/>
  <c r="J38" i="1"/>
  <c r="K38" i="1" s="1"/>
  <c r="M38" i="1"/>
  <c r="N38" i="1" s="1"/>
  <c r="H39" i="1"/>
  <c r="I39" i="1" s="1"/>
  <c r="J39" i="1"/>
  <c r="K39" i="1" s="1"/>
  <c r="M39" i="1"/>
  <c r="N39" i="1" s="1"/>
  <c r="H40" i="1"/>
  <c r="I40" i="1" s="1"/>
  <c r="J40" i="1"/>
  <c r="K40" i="1" s="1"/>
  <c r="M40" i="1"/>
  <c r="N40" i="1" s="1"/>
  <c r="H41" i="1"/>
  <c r="I41" i="1" s="1"/>
  <c r="J41" i="1"/>
  <c r="K41" i="1" s="1"/>
  <c r="M41" i="1"/>
  <c r="N41" i="1" s="1"/>
  <c r="H42" i="1"/>
  <c r="I42" i="1" s="1"/>
  <c r="J42" i="1"/>
  <c r="K42" i="1" s="1"/>
  <c r="M42" i="1"/>
  <c r="N42" i="1" s="1"/>
  <c r="H43" i="1"/>
  <c r="I43" i="1" s="1"/>
  <c r="J43" i="1"/>
  <c r="K43" i="1" s="1"/>
  <c r="H44" i="1"/>
  <c r="I44" i="1" s="1"/>
  <c r="J44" i="1"/>
  <c r="K44" i="1" s="1"/>
  <c r="M44" i="1"/>
  <c r="N44" i="1" s="1"/>
  <c r="H45" i="1"/>
  <c r="I45" i="1" s="1"/>
  <c r="J45" i="1"/>
  <c r="K45" i="1" s="1"/>
  <c r="M45" i="1"/>
  <c r="N45" i="1" s="1"/>
  <c r="H46" i="1"/>
  <c r="I46" i="1" s="1"/>
  <c r="J46" i="1"/>
  <c r="K46" i="1" s="1"/>
  <c r="M46" i="1"/>
  <c r="N46" i="1" s="1"/>
  <c r="H47" i="1"/>
  <c r="I47" i="1" s="1"/>
  <c r="J47" i="1"/>
  <c r="K47" i="1" s="1"/>
  <c r="M47" i="1"/>
  <c r="N47" i="1" s="1"/>
  <c r="H48" i="1"/>
  <c r="I48" i="1" s="1"/>
  <c r="J48" i="1"/>
  <c r="K48" i="1" s="1"/>
  <c r="M48" i="1"/>
  <c r="N48" i="1" s="1"/>
  <c r="H49" i="1"/>
  <c r="I49" i="1" s="1"/>
  <c r="J49" i="1"/>
  <c r="K49" i="1" s="1"/>
  <c r="M49" i="1"/>
  <c r="N49" i="1" s="1"/>
  <c r="H50" i="1"/>
  <c r="I50" i="1" s="1"/>
  <c r="J50" i="1"/>
  <c r="K50" i="1" s="1"/>
  <c r="M50" i="1"/>
  <c r="N50" i="1" s="1"/>
  <c r="AW6" i="1"/>
  <c r="AR6" i="1"/>
  <c r="AS6" i="1" s="1"/>
  <c r="AE6" i="1"/>
  <c r="Z6" i="1"/>
  <c r="AA6" i="1" s="1"/>
  <c r="M6" i="1"/>
  <c r="H6" i="1"/>
  <c r="I6" i="1" s="1"/>
  <c r="AW37" i="1" l="1"/>
  <c r="AX37" i="1" s="1"/>
  <c r="AG7" i="1"/>
  <c r="AI7" i="1" s="1"/>
  <c r="M43" i="1"/>
  <c r="N43" i="1" s="1"/>
  <c r="M36" i="1"/>
  <c r="N36" i="1" s="1"/>
  <c r="AW34" i="1"/>
  <c r="AX34" i="1" s="1"/>
  <c r="AW18" i="1"/>
  <c r="AX18" i="1" s="1"/>
  <c r="AW36" i="1"/>
  <c r="AX36" i="1" s="1"/>
  <c r="M37" i="1"/>
  <c r="N37" i="1" s="1"/>
  <c r="AE37" i="1"/>
  <c r="AF37" i="1" s="1"/>
  <c r="AY15" i="1"/>
  <c r="AY32" i="1"/>
  <c r="BA32" i="1" s="1"/>
  <c r="BB32" i="1" s="1"/>
  <c r="BD32" i="1" s="1"/>
  <c r="BE32" i="1" s="1"/>
  <c r="AG24" i="1"/>
  <c r="AI24" i="1" s="1"/>
  <c r="AJ24" i="1" s="1"/>
  <c r="AL24" i="1" s="1"/>
  <c r="AM24" i="1" s="1"/>
  <c r="AG32" i="1"/>
  <c r="AI32" i="1" s="1"/>
  <c r="AJ32" i="1" s="1"/>
  <c r="AL32" i="1" s="1"/>
  <c r="AM32" i="1" s="1"/>
  <c r="AG23" i="1"/>
  <c r="AI23" i="1" s="1"/>
  <c r="O21" i="1"/>
  <c r="Q21" i="1" s="1"/>
  <c r="R21" i="1" s="1"/>
  <c r="T21" i="1" s="1"/>
  <c r="U21" i="1" s="1"/>
  <c r="O43" i="1"/>
  <c r="Q43" i="1" s="1"/>
  <c r="AG18" i="1"/>
  <c r="AI18" i="1" s="1"/>
  <c r="AJ18" i="1" s="1"/>
  <c r="AL18" i="1" s="1"/>
  <c r="AM18" i="1" s="1"/>
  <c r="AY45" i="1"/>
  <c r="BA45" i="1" s="1"/>
  <c r="BB45" i="1" s="1"/>
  <c r="AY43" i="1"/>
  <c r="O45" i="1"/>
  <c r="Q45" i="1" s="1"/>
  <c r="O10" i="1"/>
  <c r="Q10" i="1" s="1"/>
  <c r="R10" i="1" s="1"/>
  <c r="AG47" i="1"/>
  <c r="AI47" i="1" s="1"/>
  <c r="AY7" i="1"/>
  <c r="BA7" i="1" s="1"/>
  <c r="BB7" i="1" s="1"/>
  <c r="AY29" i="1"/>
  <c r="BA29" i="1" s="1"/>
  <c r="O34" i="1"/>
  <c r="O29" i="1"/>
  <c r="Q29" i="1" s="1"/>
  <c r="R29" i="1" s="1"/>
  <c r="T29" i="1" s="1"/>
  <c r="U29" i="1" s="1"/>
  <c r="O11" i="1"/>
  <c r="AG29" i="1"/>
  <c r="AI29" i="1" s="1"/>
  <c r="AJ29" i="1" s="1"/>
  <c r="AY48" i="1"/>
  <c r="BA48" i="1" s="1"/>
  <c r="BB48" i="1" s="1"/>
  <c r="BD48" i="1" s="1"/>
  <c r="BE48" i="1" s="1"/>
  <c r="AG37" i="1"/>
  <c r="AI37" i="1" s="1"/>
  <c r="AG35" i="1"/>
  <c r="AI35" i="1" s="1"/>
  <c r="AJ35" i="1" s="1"/>
  <c r="AY23" i="1"/>
  <c r="BA23" i="1" s="1"/>
  <c r="BB23" i="1" s="1"/>
  <c r="AG45" i="1"/>
  <c r="AI45" i="1" s="1"/>
  <c r="AG15" i="1"/>
  <c r="AI15" i="1" s="1"/>
  <c r="AJ15" i="1" s="1"/>
  <c r="AY16" i="1"/>
  <c r="BA16" i="1" s="1"/>
  <c r="BB16" i="1" s="1"/>
  <c r="BD16" i="1" s="1"/>
  <c r="BE16" i="1" s="1"/>
  <c r="O27" i="1"/>
  <c r="Q27" i="1" s="1"/>
  <c r="R27" i="1" s="1"/>
  <c r="AY37" i="1"/>
  <c r="O37" i="1"/>
  <c r="Q37" i="1" s="1"/>
  <c r="AY31" i="1"/>
  <c r="BA31" i="1" s="1"/>
  <c r="AG40" i="1"/>
  <c r="AI40" i="1" s="1"/>
  <c r="O35" i="1"/>
  <c r="Q35" i="1" s="1"/>
  <c r="R35" i="1" s="1"/>
  <c r="AY40" i="1"/>
  <c r="BA40" i="1" s="1"/>
  <c r="BB40" i="1" s="1"/>
  <c r="AG48" i="1"/>
  <c r="AI48" i="1" s="1"/>
  <c r="AJ48" i="1" s="1"/>
  <c r="AL48" i="1" s="1"/>
  <c r="AM48" i="1" s="1"/>
  <c r="O8" i="1"/>
  <c r="Q8" i="1" s="1"/>
  <c r="R8" i="1" s="1"/>
  <c r="T8" i="1" s="1"/>
  <c r="U8" i="1" s="1"/>
  <c r="AG50" i="1"/>
  <c r="AI50" i="1" s="1"/>
  <c r="AG16" i="1"/>
  <c r="AI16" i="1" s="1"/>
  <c r="AJ16" i="1" s="1"/>
  <c r="AL16" i="1" s="1"/>
  <c r="AM16" i="1" s="1"/>
  <c r="AG8" i="1"/>
  <c r="AI8" i="1" s="1"/>
  <c r="AJ8" i="1" s="1"/>
  <c r="AL8" i="1" s="1"/>
  <c r="AM8" i="1" s="1"/>
  <c r="AY24" i="1"/>
  <c r="BA24" i="1" s="1"/>
  <c r="BB24" i="1" s="1"/>
  <c r="BD24" i="1" s="1"/>
  <c r="BE24" i="1" s="1"/>
  <c r="O36" i="1"/>
  <c r="Q36" i="1" s="1"/>
  <c r="O18" i="1"/>
  <c r="Q18" i="1" s="1"/>
  <c r="R18" i="1" s="1"/>
  <c r="AY8" i="1"/>
  <c r="BA8" i="1" s="1"/>
  <c r="BB8" i="1" s="1"/>
  <c r="BD8" i="1" s="1"/>
  <c r="BE8" i="1" s="1"/>
  <c r="AG43" i="1"/>
  <c r="AI43" i="1" s="1"/>
  <c r="AY36" i="1"/>
  <c r="BA36" i="1" s="1"/>
  <c r="BB36" i="1" s="1"/>
  <c r="AY19" i="1"/>
  <c r="BA19" i="1" s="1"/>
  <c r="BB19" i="1" s="1"/>
  <c r="AG36" i="1"/>
  <c r="AI36" i="1" s="1"/>
  <c r="AJ36" i="1" s="1"/>
  <c r="AL36" i="1" s="1"/>
  <c r="AM36" i="1" s="1"/>
  <c r="AG28" i="1"/>
  <c r="AI28" i="1" s="1"/>
  <c r="AJ28" i="1" s="1"/>
  <c r="AL28" i="1" s="1"/>
  <c r="AM28" i="1" s="1"/>
  <c r="O19" i="1"/>
  <c r="Q19" i="1" s="1"/>
  <c r="AG44" i="1"/>
  <c r="AI44" i="1" s="1"/>
  <c r="AJ44" i="1" s="1"/>
  <c r="AL44" i="1" s="1"/>
  <c r="AM44" i="1" s="1"/>
  <c r="AY44" i="1"/>
  <c r="BA44" i="1" s="1"/>
  <c r="BB44" i="1" s="1"/>
  <c r="BD44" i="1" s="1"/>
  <c r="BE44" i="1" s="1"/>
  <c r="AY18" i="1"/>
  <c r="BA18" i="1" s="1"/>
  <c r="M12" i="1"/>
  <c r="N12" i="1" s="1"/>
  <c r="O13" i="1"/>
  <c r="Q13" i="1" s="1"/>
  <c r="R13" i="1" s="1"/>
  <c r="T13" i="1" s="1"/>
  <c r="U13" i="1" s="1"/>
  <c r="D6" i="7"/>
  <c r="AY34" i="1"/>
  <c r="BA34" i="1" s="1"/>
  <c r="BB34" i="1" s="1"/>
  <c r="AY42" i="1"/>
  <c r="BA42" i="1" s="1"/>
  <c r="BB42" i="1" s="1"/>
  <c r="AY38" i="1"/>
  <c r="BA38" i="1" s="1"/>
  <c r="BB38" i="1" s="1"/>
  <c r="AU28" i="1"/>
  <c r="AY28" i="1"/>
  <c r="BA28" i="1" s="1"/>
  <c r="BB28" i="1" s="1"/>
  <c r="AY49" i="1"/>
  <c r="BA49" i="1" s="1"/>
  <c r="AY30" i="1"/>
  <c r="BA30" i="1" s="1"/>
  <c r="BB30" i="1" s="1"/>
  <c r="AY14" i="1"/>
  <c r="BA14" i="1" s="1"/>
  <c r="AY41" i="1"/>
  <c r="BA41" i="1" s="1"/>
  <c r="AY35" i="1"/>
  <c r="BA35" i="1" s="1"/>
  <c r="AY21" i="1"/>
  <c r="BA21" i="1" s="1"/>
  <c r="BB21" i="1" s="1"/>
  <c r="AY9" i="1"/>
  <c r="BA9" i="1" s="1"/>
  <c r="AY50" i="1"/>
  <c r="BA50" i="1" s="1"/>
  <c r="BA37" i="1"/>
  <c r="AY25" i="1"/>
  <c r="BA25" i="1" s="1"/>
  <c r="AY47" i="1"/>
  <c r="BA47" i="1" s="1"/>
  <c r="BA43" i="1"/>
  <c r="BB43" i="1" s="1"/>
  <c r="AY33" i="1"/>
  <c r="BA33" i="1" s="1"/>
  <c r="AY39" i="1"/>
  <c r="BA39" i="1" s="1"/>
  <c r="AY22" i="1"/>
  <c r="BA22" i="1" s="1"/>
  <c r="AY10" i="1"/>
  <c r="BA10" i="1" s="1"/>
  <c r="BB10" i="1" s="1"/>
  <c r="AY27" i="1"/>
  <c r="BA27" i="1" s="1"/>
  <c r="AU27" i="1"/>
  <c r="AY26" i="1"/>
  <c r="BA26" i="1" s="1"/>
  <c r="BB26" i="1" s="1"/>
  <c r="AY13" i="1"/>
  <c r="BA13" i="1" s="1"/>
  <c r="BB13" i="1" s="1"/>
  <c r="AY46" i="1"/>
  <c r="BA46" i="1" s="1"/>
  <c r="AY17" i="1"/>
  <c r="BA17" i="1" s="1"/>
  <c r="BB17" i="1" s="1"/>
  <c r="AY11" i="1"/>
  <c r="BA11" i="1" s="1"/>
  <c r="AU11" i="1"/>
  <c r="BA15" i="1"/>
  <c r="BB15" i="1" s="1"/>
  <c r="AY20" i="1"/>
  <c r="BA20" i="1" s="1"/>
  <c r="AY12" i="1"/>
  <c r="BA12" i="1" s="1"/>
  <c r="AG42" i="1"/>
  <c r="AI42" i="1" s="1"/>
  <c r="AG34" i="1"/>
  <c r="AI34" i="1" s="1"/>
  <c r="AG46" i="1"/>
  <c r="AI46" i="1" s="1"/>
  <c r="AC44" i="1"/>
  <c r="AG38" i="1"/>
  <c r="AI38" i="1" s="1"/>
  <c r="AG27" i="1"/>
  <c r="AI27" i="1" s="1"/>
  <c r="AC27" i="1"/>
  <c r="AG26" i="1"/>
  <c r="AI26" i="1" s="1"/>
  <c r="AG22" i="1"/>
  <c r="AI22" i="1" s="1"/>
  <c r="AJ22" i="1" s="1"/>
  <c r="AG30" i="1"/>
  <c r="AI30" i="1" s="1"/>
  <c r="AG14" i="1"/>
  <c r="AI14" i="1" s="1"/>
  <c r="AJ14" i="1" s="1"/>
  <c r="AG41" i="1"/>
  <c r="AI41" i="1" s="1"/>
  <c r="AG9" i="1"/>
  <c r="AI9" i="1" s="1"/>
  <c r="AG49" i="1"/>
  <c r="AI49" i="1" s="1"/>
  <c r="AG33" i="1"/>
  <c r="AI33" i="1" s="1"/>
  <c r="AC36" i="1"/>
  <c r="AG39" i="1"/>
  <c r="AI39" i="1" s="1"/>
  <c r="AG25" i="1"/>
  <c r="AI25" i="1" s="1"/>
  <c r="AG21" i="1"/>
  <c r="AI21" i="1" s="1"/>
  <c r="AJ21" i="1" s="1"/>
  <c r="AG10" i="1"/>
  <c r="AI10" i="1" s="1"/>
  <c r="AG31" i="1"/>
  <c r="AI31" i="1" s="1"/>
  <c r="AJ31" i="1" s="1"/>
  <c r="AG13" i="1"/>
  <c r="AI13" i="1" s="1"/>
  <c r="AG19" i="1"/>
  <c r="AI19" i="1" s="1"/>
  <c r="AC19" i="1"/>
  <c r="AG17" i="1"/>
  <c r="AI17" i="1" s="1"/>
  <c r="AG11" i="1"/>
  <c r="AI11" i="1" s="1"/>
  <c r="AC11" i="1"/>
  <c r="AG20" i="1"/>
  <c r="AI20" i="1" s="1"/>
  <c r="AG12" i="1"/>
  <c r="AI12" i="1" s="1"/>
  <c r="AJ12" i="1" s="1"/>
  <c r="O44" i="1"/>
  <c r="Q44" i="1" s="1"/>
  <c r="O41" i="1"/>
  <c r="Q41" i="1" s="1"/>
  <c r="Q34" i="1"/>
  <c r="R34" i="1" s="1"/>
  <c r="O25" i="1"/>
  <c r="Q25" i="1" s="1"/>
  <c r="R25" i="1" s="1"/>
  <c r="O32" i="1"/>
  <c r="Q32" i="1" s="1"/>
  <c r="R32" i="1" s="1"/>
  <c r="O14" i="1"/>
  <c r="Q14" i="1" s="1"/>
  <c r="O48" i="1"/>
  <c r="Q48" i="1" s="1"/>
  <c r="O17" i="1"/>
  <c r="Q17" i="1" s="1"/>
  <c r="O40" i="1"/>
  <c r="Q40" i="1" s="1"/>
  <c r="R40" i="1" s="1"/>
  <c r="O24" i="1"/>
  <c r="Q24" i="1" s="1"/>
  <c r="O12" i="1"/>
  <c r="Q12" i="1" s="1"/>
  <c r="O9" i="1"/>
  <c r="Q9" i="1" s="1"/>
  <c r="O30" i="1"/>
  <c r="Q30" i="1" s="1"/>
  <c r="O50" i="1"/>
  <c r="Q50" i="1" s="1"/>
  <c r="O46" i="1"/>
  <c r="Q46" i="1" s="1"/>
  <c r="R46" i="1" s="1"/>
  <c r="O33" i="1"/>
  <c r="Q33" i="1" s="1"/>
  <c r="O26" i="1"/>
  <c r="Q26" i="1" s="1"/>
  <c r="O20" i="1"/>
  <c r="Q20" i="1" s="1"/>
  <c r="O49" i="1"/>
  <c r="Q49" i="1" s="1"/>
  <c r="R49" i="1" s="1"/>
  <c r="O42" i="1"/>
  <c r="Q42" i="1" s="1"/>
  <c r="O38" i="1"/>
  <c r="Q38" i="1" s="1"/>
  <c r="O28" i="1"/>
  <c r="Q28" i="1" s="1"/>
  <c r="O22" i="1"/>
  <c r="Q22" i="1" s="1"/>
  <c r="O16" i="1"/>
  <c r="Q16" i="1" s="1"/>
  <c r="O47" i="1"/>
  <c r="Q47" i="1" s="1"/>
  <c r="R47" i="1" s="1"/>
  <c r="O39" i="1"/>
  <c r="Q39" i="1" s="1"/>
  <c r="R39" i="1" s="1"/>
  <c r="O31" i="1"/>
  <c r="Q31" i="1" s="1"/>
  <c r="R31" i="1" s="1"/>
  <c r="O23" i="1"/>
  <c r="Q23" i="1" s="1"/>
  <c r="R23" i="1" s="1"/>
  <c r="O15" i="1"/>
  <c r="Q15" i="1" s="1"/>
  <c r="O7" i="1"/>
  <c r="Q7" i="1" s="1"/>
  <c r="R7" i="1" s="1"/>
  <c r="Q11" i="1"/>
  <c r="R11" i="1" s="1"/>
  <c r="R45" i="1"/>
  <c r="T45" i="1" s="1"/>
  <c r="U45" i="1" s="1"/>
  <c r="R37" i="1"/>
  <c r="T37" i="1" s="1"/>
  <c r="U37" i="1" s="1"/>
  <c r="AJ43" i="1" l="1"/>
  <c r="AL43" i="1" s="1"/>
  <c r="AM43" i="1" s="1"/>
  <c r="BD19" i="1"/>
  <c r="BE19" i="1" s="1"/>
  <c r="BB18" i="1"/>
  <c r="BD18" i="1" s="1"/>
  <c r="BE18" i="1" s="1"/>
  <c r="BD36" i="1"/>
  <c r="BE36" i="1" s="1"/>
  <c r="BB29" i="1"/>
  <c r="BD29" i="1" s="1"/>
  <c r="BE29" i="1" s="1"/>
  <c r="AL29" i="1"/>
  <c r="AM29" i="1" s="1"/>
  <c r="R36" i="1"/>
  <c r="T36" i="1" s="1"/>
  <c r="U36" i="1" s="1"/>
  <c r="T25" i="1"/>
  <c r="U25" i="1" s="1"/>
  <c r="R19" i="1"/>
  <c r="T19" i="1" s="1"/>
  <c r="U19" i="1" s="1"/>
  <c r="AJ45" i="1"/>
  <c r="AL45" i="1" s="1"/>
  <c r="AM45" i="1" s="1"/>
  <c r="AJ50" i="1"/>
  <c r="AL50" i="1" s="1"/>
  <c r="AM50" i="1" s="1"/>
  <c r="AJ40" i="1"/>
  <c r="AL40" i="1" s="1"/>
  <c r="AM40" i="1" s="1"/>
  <c r="BD40" i="1"/>
  <c r="BE40" i="1" s="1"/>
  <c r="BB11" i="1"/>
  <c r="BD11" i="1" s="1"/>
  <c r="BE11" i="1" s="1"/>
  <c r="BB46" i="1"/>
  <c r="BD46" i="1" s="1"/>
  <c r="BE46" i="1" s="1"/>
  <c r="BB22" i="1"/>
  <c r="BD22" i="1" s="1"/>
  <c r="BE22" i="1" s="1"/>
  <c r="BB47" i="1"/>
  <c r="BD47" i="1" s="1"/>
  <c r="BE47" i="1" s="1"/>
  <c r="BB39" i="1"/>
  <c r="BD39" i="1" s="1"/>
  <c r="BE39" i="1" s="1"/>
  <c r="BB50" i="1"/>
  <c r="BD50" i="1" s="1"/>
  <c r="BE50" i="1" s="1"/>
  <c r="BB14" i="1"/>
  <c r="BD14" i="1" s="1"/>
  <c r="BE14" i="1" s="1"/>
  <c r="BB25" i="1"/>
  <c r="BD25" i="1" s="1"/>
  <c r="BE25" i="1" s="1"/>
  <c r="BB49" i="1"/>
  <c r="BD49" i="1" s="1"/>
  <c r="BE49" i="1" s="1"/>
  <c r="BB20" i="1"/>
  <c r="BD20" i="1" s="1"/>
  <c r="BE20" i="1" s="1"/>
  <c r="BB37" i="1"/>
  <c r="BD37" i="1" s="1"/>
  <c r="BE37" i="1" s="1"/>
  <c r="BD38" i="1"/>
  <c r="BE38" i="1" s="1"/>
  <c r="BD10" i="1"/>
  <c r="BE10" i="1" s="1"/>
  <c r="BD30" i="1"/>
  <c r="BE30" i="1" s="1"/>
  <c r="BD23" i="1"/>
  <c r="BE23" i="1" s="1"/>
  <c r="BD13" i="1"/>
  <c r="BE13" i="1" s="1"/>
  <c r="BB33" i="1"/>
  <c r="BD33" i="1" s="1"/>
  <c r="BE33" i="1" s="1"/>
  <c r="BB9" i="1"/>
  <c r="BD9" i="1" s="1"/>
  <c r="BE9" i="1" s="1"/>
  <c r="BB41" i="1"/>
  <c r="BD41" i="1" s="1"/>
  <c r="BE41" i="1" s="1"/>
  <c r="BD15" i="1"/>
  <c r="BE15" i="1" s="1"/>
  <c r="BB27" i="1"/>
  <c r="BD27" i="1" s="1"/>
  <c r="BE27" i="1" s="1"/>
  <c r="BB35" i="1"/>
  <c r="BD35" i="1" s="1"/>
  <c r="BE35" i="1" s="1"/>
  <c r="BD7" i="1"/>
  <c r="BE7" i="1" s="1"/>
  <c r="BD43" i="1"/>
  <c r="BE43" i="1" s="1"/>
  <c r="BB12" i="1"/>
  <c r="BD12" i="1" s="1"/>
  <c r="BE12" i="1" s="1"/>
  <c r="BD45" i="1"/>
  <c r="BE45" i="1" s="1"/>
  <c r="BD42" i="1"/>
  <c r="BE42" i="1" s="1"/>
  <c r="BD26" i="1"/>
  <c r="BE26" i="1" s="1"/>
  <c r="BD34" i="1"/>
  <c r="BE34" i="1" s="1"/>
  <c r="BD17" i="1"/>
  <c r="BE17" i="1" s="1"/>
  <c r="BB31" i="1"/>
  <c r="BD31" i="1" s="1"/>
  <c r="BE31" i="1" s="1"/>
  <c r="BD21" i="1"/>
  <c r="BE21" i="1" s="1"/>
  <c r="BD28" i="1"/>
  <c r="BE28" i="1" s="1"/>
  <c r="AJ41" i="1"/>
  <c r="AL41" i="1" s="1"/>
  <c r="AM41" i="1" s="1"/>
  <c r="AJ11" i="1"/>
  <c r="AL11" i="1" s="1"/>
  <c r="AM11" i="1" s="1"/>
  <c r="AJ27" i="1"/>
  <c r="AL27" i="1" s="1"/>
  <c r="AM27" i="1" s="1"/>
  <c r="AJ10" i="1"/>
  <c r="AL10" i="1" s="1"/>
  <c r="AM10" i="1" s="1"/>
  <c r="AJ38" i="1"/>
  <c r="AL38" i="1" s="1"/>
  <c r="AM38" i="1" s="1"/>
  <c r="AJ46" i="1"/>
  <c r="AL46" i="1" s="1"/>
  <c r="AM46" i="1" s="1"/>
  <c r="AJ19" i="1"/>
  <c r="AL19" i="1" s="1"/>
  <c r="AM19" i="1" s="1"/>
  <c r="AJ13" i="1"/>
  <c r="AL13" i="1" s="1"/>
  <c r="AM13" i="1" s="1"/>
  <c r="AJ25" i="1"/>
  <c r="AL25" i="1" s="1"/>
  <c r="AM25" i="1" s="1"/>
  <c r="AJ42" i="1"/>
  <c r="AL42" i="1" s="1"/>
  <c r="AM42" i="1" s="1"/>
  <c r="AJ26" i="1"/>
  <c r="AL26" i="1" s="1"/>
  <c r="AM26" i="1" s="1"/>
  <c r="AJ34" i="1"/>
  <c r="AL34" i="1" s="1"/>
  <c r="AM34" i="1" s="1"/>
  <c r="AJ37" i="1"/>
  <c r="AL37" i="1" s="1"/>
  <c r="AM37" i="1" s="1"/>
  <c r="AJ7" i="1"/>
  <c r="AL7" i="1" s="1"/>
  <c r="AM7" i="1" s="1"/>
  <c r="AJ23" i="1"/>
  <c r="AL23" i="1" s="1"/>
  <c r="AM23" i="1" s="1"/>
  <c r="AJ30" i="1"/>
  <c r="AL30" i="1" s="1"/>
  <c r="AM30" i="1" s="1"/>
  <c r="AL21" i="1"/>
  <c r="AM21" i="1" s="1"/>
  <c r="AJ9" i="1"/>
  <c r="AL9" i="1" s="1"/>
  <c r="AM9" i="1" s="1"/>
  <c r="AJ17" i="1"/>
  <c r="AL17" i="1" s="1"/>
  <c r="AM17" i="1" s="1"/>
  <c r="AL22" i="1"/>
  <c r="AM22" i="1" s="1"/>
  <c r="AL12" i="1"/>
  <c r="AM12" i="1" s="1"/>
  <c r="AJ47" i="1"/>
  <c r="AL47" i="1" s="1"/>
  <c r="AM47" i="1" s="1"/>
  <c r="AJ49" i="1"/>
  <c r="AL49" i="1" s="1"/>
  <c r="AM49" i="1" s="1"/>
  <c r="AL31" i="1"/>
  <c r="AM31" i="1" s="1"/>
  <c r="AL14" i="1"/>
  <c r="AM14" i="1" s="1"/>
  <c r="AL35" i="1"/>
  <c r="AM35" i="1" s="1"/>
  <c r="AJ39" i="1"/>
  <c r="AL39" i="1" s="1"/>
  <c r="AM39" i="1" s="1"/>
  <c r="AJ20" i="1"/>
  <c r="AL20" i="1" s="1"/>
  <c r="AM20" i="1" s="1"/>
  <c r="AL15" i="1"/>
  <c r="AM15" i="1" s="1"/>
  <c r="AJ33" i="1"/>
  <c r="AL33" i="1" s="1"/>
  <c r="AM33" i="1" s="1"/>
  <c r="R28" i="1"/>
  <c r="T28" i="1" s="1"/>
  <c r="U28" i="1" s="1"/>
  <c r="R38" i="1"/>
  <c r="T38" i="1" s="1"/>
  <c r="U38" i="1" s="1"/>
  <c r="R50" i="1"/>
  <c r="T50" i="1" s="1"/>
  <c r="U50" i="1" s="1"/>
  <c r="R14" i="1"/>
  <c r="T14" i="1" s="1"/>
  <c r="U14" i="1" s="1"/>
  <c r="R30" i="1"/>
  <c r="T30" i="1" s="1"/>
  <c r="U30" i="1" s="1"/>
  <c r="R9" i="1"/>
  <c r="T9" i="1" s="1"/>
  <c r="U9" i="1" s="1"/>
  <c r="R42" i="1"/>
  <c r="T42" i="1" s="1"/>
  <c r="U42" i="1" s="1"/>
  <c r="R16" i="1"/>
  <c r="T16" i="1" s="1"/>
  <c r="U16" i="1" s="1"/>
  <c r="R33" i="1"/>
  <c r="T33" i="1" s="1"/>
  <c r="U33" i="1" s="1"/>
  <c r="R17" i="1"/>
  <c r="T17" i="1" s="1"/>
  <c r="U17" i="1" s="1"/>
  <c r="R44" i="1"/>
  <c r="T44" i="1" s="1"/>
  <c r="U44" i="1" s="1"/>
  <c r="R24" i="1"/>
  <c r="T24" i="1" s="1"/>
  <c r="U24" i="1" s="1"/>
  <c r="R48" i="1"/>
  <c r="T48" i="1" s="1"/>
  <c r="U48" i="1" s="1"/>
  <c r="T49" i="1"/>
  <c r="U49" i="1" s="1"/>
  <c r="T46" i="1"/>
  <c r="U46" i="1" s="1"/>
  <c r="R12" i="1"/>
  <c r="T12" i="1" s="1"/>
  <c r="U12" i="1" s="1"/>
  <c r="T40" i="1"/>
  <c r="U40" i="1" s="1"/>
  <c r="T7" i="1"/>
  <c r="U7" i="1" s="1"/>
  <c r="T10" i="1"/>
  <c r="U10" i="1" s="1"/>
  <c r="R20" i="1"/>
  <c r="T20" i="1" s="1"/>
  <c r="U20" i="1" s="1"/>
  <c r="R15" i="1"/>
  <c r="T15" i="1" s="1"/>
  <c r="U15" i="1" s="1"/>
  <c r="T32" i="1"/>
  <c r="U32" i="1" s="1"/>
  <c r="T23" i="1"/>
  <c r="U23" i="1" s="1"/>
  <c r="T11" i="1"/>
  <c r="U11" i="1" s="1"/>
  <c r="T31" i="1"/>
  <c r="U31" i="1" s="1"/>
  <c r="T18" i="1"/>
  <c r="U18" i="1" s="1"/>
  <c r="T27" i="1"/>
  <c r="U27" i="1" s="1"/>
  <c r="T39" i="1"/>
  <c r="U39" i="1" s="1"/>
  <c r="T34" i="1"/>
  <c r="U34" i="1" s="1"/>
  <c r="T35" i="1"/>
  <c r="U35" i="1" s="1"/>
  <c r="R43" i="1"/>
  <c r="T43" i="1" s="1"/>
  <c r="U43" i="1" s="1"/>
  <c r="T47" i="1"/>
  <c r="U47" i="1" s="1"/>
  <c r="R22" i="1"/>
  <c r="T22" i="1" s="1"/>
  <c r="U22" i="1" s="1"/>
  <c r="R26" i="1"/>
  <c r="T26" i="1" s="1"/>
  <c r="U26" i="1" s="1"/>
  <c r="R41" i="1"/>
  <c r="T41" i="1" s="1"/>
  <c r="U41" i="1" s="1"/>
  <c r="C55" i="1"/>
  <c r="AT6" i="1"/>
  <c r="AU6" i="1" s="1"/>
  <c r="AF6" i="1"/>
  <c r="AB6" i="1"/>
  <c r="AC6" i="1" s="1"/>
  <c r="AX6" i="1"/>
  <c r="J6" i="1"/>
  <c r="K6" i="1" s="1"/>
  <c r="D7" i="7" s="1"/>
  <c r="N6" i="1"/>
  <c r="AY6" i="1" l="1"/>
  <c r="BA6" i="1" s="1"/>
  <c r="O6" i="1"/>
  <c r="Q6" i="1" s="1"/>
  <c r="D9" i="7" s="1"/>
  <c r="AG6" i="1"/>
  <c r="AI6" i="1" s="1"/>
  <c r="R6" i="1" l="1"/>
  <c r="T6" i="1" s="1"/>
  <c r="U6" i="1" s="1"/>
  <c r="BB6" i="1"/>
  <c r="AJ6" i="1"/>
  <c r="AL6" i="1" l="1"/>
  <c r="AM6" i="1" s="1"/>
  <c r="BD6" i="1"/>
  <c r="BE6" i="1" s="1"/>
</calcChain>
</file>

<file path=xl/sharedStrings.xml><?xml version="1.0" encoding="utf-8"?>
<sst xmlns="http://schemas.openxmlformats.org/spreadsheetml/2006/main" count="386" uniqueCount="144">
  <si>
    <t>Alumno</t>
  </si>
  <si>
    <t>Grupo</t>
  </si>
  <si>
    <t>C</t>
  </si>
  <si>
    <t>M</t>
  </si>
  <si>
    <t>C-T</t>
  </si>
  <si>
    <t>T1</t>
  </si>
  <si>
    <t>T2</t>
  </si>
  <si>
    <t>T3</t>
  </si>
  <si>
    <t>Nota ponderadaTareas ORD</t>
  </si>
  <si>
    <t>Media Ev. ORD</t>
  </si>
  <si>
    <t>RAYUELA ORD</t>
  </si>
  <si>
    <t>Media Ev. EXT</t>
  </si>
  <si>
    <t>RAYUELA EXT</t>
  </si>
  <si>
    <t>Nota ponderada Tareas ORD</t>
  </si>
  <si>
    <t>Rayuela ORD</t>
  </si>
  <si>
    <t>Nota Examen EXT</t>
  </si>
  <si>
    <t>Rayuela EXT</t>
  </si>
  <si>
    <t>SOC</t>
  </si>
  <si>
    <t>COM</t>
  </si>
  <si>
    <t>APTO Tareas EXT</t>
  </si>
  <si>
    <t>Nº tareas P</t>
  </si>
  <si>
    <t>¿APTO T?</t>
  </si>
  <si>
    <t>¿Ex ORD?</t>
  </si>
  <si>
    <t>Ex ORD</t>
  </si>
  <si>
    <t>Tareas EXT</t>
  </si>
  <si>
    <t>¿Puede Tareas EXT?</t>
  </si>
  <si>
    <t>¿Puede Examen EXT?</t>
  </si>
  <si>
    <t>DNI</t>
  </si>
  <si>
    <t>Nombre y apellidos</t>
  </si>
  <si>
    <t>CEPA ANTONIO MACHADO</t>
  </si>
  <si>
    <t>7257037P</t>
  </si>
  <si>
    <t>Ordiales González, Carmen María</t>
  </si>
  <si>
    <t>Ámbito Científico - Tecnológico</t>
  </si>
  <si>
    <t>Ámbito de Comunicación</t>
  </si>
  <si>
    <t>Ámbito Social</t>
  </si>
  <si>
    <t>Estado de matrícula</t>
  </si>
  <si>
    <t>Tarea 1</t>
  </si>
  <si>
    <t>Tarea 2</t>
  </si>
  <si>
    <t>Tarea 3</t>
  </si>
  <si>
    <t>¿APTO en Tareas Ordinarias?</t>
  </si>
  <si>
    <t>¿Derecho a Examen Ordinario?</t>
  </si>
  <si>
    <t>Nota Examen Ordinario</t>
  </si>
  <si>
    <t>¿APTO en Tareas Extraordinarias?</t>
  </si>
  <si>
    <t>Nota Examen Extraordinario?</t>
  </si>
  <si>
    <t>ESPAD NIVEL II - Grupo TERCERO</t>
  </si>
  <si>
    <t>44781025W</t>
  </si>
  <si>
    <t>Aceitón Carvajal, Teresa</t>
  </si>
  <si>
    <t>8887419N</t>
  </si>
  <si>
    <t>Barrios Sanmiguel, Antonia María</t>
  </si>
  <si>
    <t>20538077C</t>
  </si>
  <si>
    <t>Barroso Roguera, Belén</t>
  </si>
  <si>
    <t>20538931T</t>
  </si>
  <si>
    <t>Blanco Álvarez, Guillermo</t>
  </si>
  <si>
    <t>76248152R</t>
  </si>
  <si>
    <t>Borrallo Bellido, María Julia</t>
  </si>
  <si>
    <t>20967086X</t>
  </si>
  <si>
    <t>Candelario García, Carlos</t>
  </si>
  <si>
    <t>44780767C</t>
  </si>
  <si>
    <t>Codosero Pintor, Eugenio Juan</t>
  </si>
  <si>
    <t>33975780L</t>
  </si>
  <si>
    <t>Durán García, Isabel María</t>
  </si>
  <si>
    <t>8372488M</t>
  </si>
  <si>
    <t>Durán Mancera, Alba</t>
  </si>
  <si>
    <t>80033965Z</t>
  </si>
  <si>
    <t>Fernández Lobato, Adela</t>
  </si>
  <si>
    <t>7253196P</t>
  </si>
  <si>
    <t>González Cumplido, Javier</t>
  </si>
  <si>
    <t>8369738S</t>
  </si>
  <si>
    <t>Guillén Candelario, Manuel</t>
  </si>
  <si>
    <t>34777133Y</t>
  </si>
  <si>
    <t>Lavado Roblas, Eloísa</t>
  </si>
  <si>
    <t>8368427S</t>
  </si>
  <si>
    <t>Mancera Lavado, María</t>
  </si>
  <si>
    <t>8890699A</t>
  </si>
  <si>
    <t>Mejías De la Morena, Beatriz</t>
  </si>
  <si>
    <t>45877453C</t>
  </si>
  <si>
    <t>Pérez González, Cristina</t>
  </si>
  <si>
    <t>45971355J</t>
  </si>
  <si>
    <t>Poyato Martínez, Luis Carlos</t>
  </si>
  <si>
    <t>8895173S</t>
  </si>
  <si>
    <t>Rivero Barragán, Raúl</t>
  </si>
  <si>
    <t>8894422T</t>
  </si>
  <si>
    <t>Zapata Parra, David</t>
  </si>
  <si>
    <t>-</t>
  </si>
  <si>
    <t>Curso 2019-2020 - SEGUNDO CUATRIMESTRE. Consulta de notas</t>
  </si>
  <si>
    <t>C2 - 3º</t>
  </si>
  <si>
    <t>44779677B</t>
  </si>
  <si>
    <t>Barraso Borrallo, Serafín</t>
  </si>
  <si>
    <t>50176220H</t>
  </si>
  <si>
    <t>Bellido Hermoso, Antonia</t>
  </si>
  <si>
    <t>20537397F</t>
  </si>
  <si>
    <t>Callero López, Nuria</t>
  </si>
  <si>
    <t>8890927R</t>
  </si>
  <si>
    <t>Carrasco Ortega, María Luisa</t>
  </si>
  <si>
    <t>20537250K</t>
  </si>
  <si>
    <t>Chavero Padilla, Ana</t>
  </si>
  <si>
    <t>8890707B</t>
  </si>
  <si>
    <t>Fernández Fernández, David</t>
  </si>
  <si>
    <t>44978999S</t>
  </si>
  <si>
    <t>Fernández Manteca, Sergio</t>
  </si>
  <si>
    <t>80101461M</t>
  </si>
  <si>
    <t>Fernández Ramos, Rocío</t>
  </si>
  <si>
    <t>46690718M</t>
  </si>
  <si>
    <t>García Rojas, Berta</t>
  </si>
  <si>
    <t>80052422W</t>
  </si>
  <si>
    <t>Giraldo Megías, Raquel</t>
  </si>
  <si>
    <t>45969724S</t>
  </si>
  <si>
    <t>Gómez Giraldo, Judith</t>
  </si>
  <si>
    <t>20538611W</t>
  </si>
  <si>
    <t>González Cumplido, Sara</t>
  </si>
  <si>
    <t>45556104G</t>
  </si>
  <si>
    <t>González González, Miguel Ángel</t>
  </si>
  <si>
    <t>8866793V</t>
  </si>
  <si>
    <t>González Sepúlveda, Antonio</t>
  </si>
  <si>
    <t>80107738A</t>
  </si>
  <si>
    <t>Jiménez González, Esmeralda</t>
  </si>
  <si>
    <t>80084642E</t>
  </si>
  <si>
    <t>Llanos Rodríguez, David</t>
  </si>
  <si>
    <t>76243702J</t>
  </si>
  <si>
    <t>Lobato Rey, María Dolores</t>
  </si>
  <si>
    <t>8887719J</t>
  </si>
  <si>
    <t>Mahugo Gordillo, Víctor</t>
  </si>
  <si>
    <t>7256090G</t>
  </si>
  <si>
    <t>Mañero Núñez, María</t>
  </si>
  <si>
    <t>8890700G</t>
  </si>
  <si>
    <t>Megías De la Morena, Rosa María</t>
  </si>
  <si>
    <t>80035618B</t>
  </si>
  <si>
    <t>Montalbán Herrero, Gabina</t>
  </si>
  <si>
    <t>Y6202332M</t>
  </si>
  <si>
    <t>Montenegro Manrique, Alexander</t>
  </si>
  <si>
    <t>80047249G</t>
  </si>
  <si>
    <t>Pérez Malpica, Raquel</t>
  </si>
  <si>
    <t>8885544T</t>
  </si>
  <si>
    <t>Pinto Muñoz, María de los Ángeles</t>
  </si>
  <si>
    <t>80235418X</t>
  </si>
  <si>
    <t>Romero Iglesias, Jorge</t>
  </si>
  <si>
    <t>45971187Y</t>
  </si>
  <si>
    <t>Ruiz Przybyslawska, Estela María</t>
  </si>
  <si>
    <t>45876851Q</t>
  </si>
  <si>
    <t>Valiente Chavero, Carlos</t>
  </si>
  <si>
    <t>44786518K</t>
  </si>
  <si>
    <t>Vázquez González, María del Pilar</t>
  </si>
  <si>
    <t>34780588B</t>
  </si>
  <si>
    <t>Yerga García, María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</si>
</sst>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rgb="FFFF0000"/>
      <name val="Arial"/>
      <family val="2"/>
    </font>
    <font>
      <b/>
      <i/>
      <sz val="10"/>
      <color theme="8" tint="-0.499984740745262"/>
      <name val="Arial"/>
      <family val="2"/>
    </font>
    <font>
      <b/>
      <sz val="10"/>
      <color rgb="FF0000CC"/>
      <name val="Arial"/>
      <family val="2"/>
    </font>
    <font>
      <b/>
      <sz val="16"/>
      <color rgb="FFFF0000"/>
      <name val="Arial"/>
      <family val="2"/>
    </font>
    <font>
      <b/>
      <i/>
      <sz val="12"/>
      <name val="Arial"/>
      <family val="2"/>
    </font>
    <font>
      <b/>
      <sz val="9"/>
      <name val="Times New Roman"/>
      <family val="1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1" fontId="5" fillId="3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" fontId="5" fillId="4" borderId="1" xfId="0" applyNumberFormat="1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1" fontId="5" fillId="6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33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opLeftCell="BF1" zoomScale="130" zoomScaleNormal="130" workbookViewId="0">
      <selection sqref="A1:BE1048576"/>
    </sheetView>
  </sheetViews>
  <sheetFormatPr baseColWidth="10" defaultColWidth="11.42578125" defaultRowHeight="12.75" x14ac:dyDescent="0.2"/>
  <cols>
    <col min="1" max="1" width="11" hidden="1" customWidth="1"/>
    <col min="2" max="2" width="29.85546875" hidden="1" customWidth="1"/>
    <col min="3" max="3" width="6.42578125" hidden="1" customWidth="1"/>
    <col min="4" max="4" width="4.5703125" style="9" hidden="1" customWidth="1"/>
    <col min="5" max="5" width="5.42578125" style="17" hidden="1" customWidth="1"/>
    <col min="6" max="6" width="6.28515625" style="17" hidden="1" customWidth="1"/>
    <col min="7" max="7" width="6" style="17" hidden="1" customWidth="1"/>
    <col min="8" max="8" width="27.85546875" style="6" hidden="1" customWidth="1"/>
    <col min="9" max="9" width="9.5703125" style="6" hidden="1" customWidth="1"/>
    <col min="10" max="10" width="16" style="6" hidden="1" customWidth="1"/>
    <col min="11" max="11" width="11" style="6" hidden="1" customWidth="1"/>
    <col min="12" max="12" width="8.28515625" style="17" hidden="1" customWidth="1"/>
    <col min="13" max="13" width="18" style="6" hidden="1" customWidth="1"/>
    <col min="14" max="15" width="21.5703125" style="6" hidden="1" customWidth="1"/>
    <col min="16" max="16" width="12.85546875" style="17" hidden="1" customWidth="1"/>
    <col min="17" max="17" width="24" style="6" hidden="1" customWidth="1"/>
    <col min="18" max="18" width="25.42578125" style="6" hidden="1" customWidth="1"/>
    <col min="19" max="19" width="25.42578125" style="17" hidden="1" customWidth="1"/>
    <col min="20" max="21" width="21.5703125" style="6" hidden="1" customWidth="1"/>
    <col min="22" max="22" width="4.7109375" style="6" hidden="1" customWidth="1"/>
    <col min="23" max="25" width="5" style="17" hidden="1" customWidth="1"/>
    <col min="26" max="26" width="28.42578125" style="6" hidden="1" customWidth="1"/>
    <col min="27" max="27" width="9.5703125" style="6" hidden="1" customWidth="1"/>
    <col min="28" max="28" width="10.7109375" style="6" hidden="1" customWidth="1"/>
    <col min="29" max="29" width="11" style="6" hidden="1" customWidth="1"/>
    <col min="30" max="30" width="8.28515625" style="17" hidden="1" customWidth="1"/>
    <col min="31" max="31" width="20.7109375" style="6" hidden="1" customWidth="1"/>
    <col min="32" max="32" width="18.42578125" style="6" hidden="1" customWidth="1"/>
    <col min="33" max="33" width="25.7109375" style="6" hidden="1" customWidth="1"/>
    <col min="34" max="34" width="13.5703125" style="17" hidden="1" customWidth="1"/>
    <col min="35" max="35" width="24" style="6" hidden="1" customWidth="1"/>
    <col min="36" max="36" width="26.85546875" style="6" hidden="1" customWidth="1"/>
    <col min="37" max="37" width="23" style="17" hidden="1" customWidth="1"/>
    <col min="38" max="39" width="21.5703125" style="6" hidden="1" customWidth="1"/>
    <col min="40" max="40" width="4.5703125" style="6" hidden="1" customWidth="1"/>
    <col min="41" max="43" width="5" style="17" hidden="1" customWidth="1"/>
    <col min="44" max="44" width="28.42578125" style="6" hidden="1" customWidth="1"/>
    <col min="45" max="45" width="9.5703125" style="6" hidden="1" customWidth="1"/>
    <col min="46" max="46" width="10.5703125" style="6" hidden="1" customWidth="1"/>
    <col min="47" max="47" width="11" style="6" hidden="1" customWidth="1"/>
    <col min="48" max="48" width="8.28515625" style="17" hidden="1" customWidth="1"/>
    <col min="49" max="49" width="20.7109375" style="6" hidden="1" customWidth="1"/>
    <col min="50" max="50" width="18.42578125" style="6" hidden="1" customWidth="1"/>
    <col min="51" max="51" width="25.7109375" style="6" hidden="1" customWidth="1"/>
    <col min="52" max="52" width="13.28515625" style="17" hidden="1" customWidth="1"/>
    <col min="53" max="53" width="24" style="6" hidden="1" customWidth="1"/>
    <col min="54" max="54" width="26.85546875" style="6" hidden="1" customWidth="1"/>
    <col min="55" max="55" width="23" style="17" hidden="1" customWidth="1"/>
    <col min="56" max="57" width="21.5703125" style="6" hidden="1" customWidth="1"/>
    <col min="58" max="58" width="16.28515625" customWidth="1"/>
  </cols>
  <sheetData>
    <row r="1" spans="1:57" ht="20.25" x14ac:dyDescent="0.3">
      <c r="A1" s="24" t="s">
        <v>29</v>
      </c>
      <c r="B1" s="4"/>
    </row>
    <row r="2" spans="1:57" ht="20.25" x14ac:dyDescent="0.3">
      <c r="A2" s="24" t="s">
        <v>44</v>
      </c>
      <c r="B2" s="4"/>
    </row>
    <row r="3" spans="1:57" ht="15" x14ac:dyDescent="0.2">
      <c r="A3" s="25" t="s">
        <v>84</v>
      </c>
      <c r="B3" s="5"/>
    </row>
    <row r="4" spans="1:57" x14ac:dyDescent="0.2">
      <c r="B4" s="1"/>
    </row>
    <row r="5" spans="1:57" ht="14.25" x14ac:dyDescent="0.2">
      <c r="A5" s="3" t="s">
        <v>27</v>
      </c>
      <c r="B5" s="2" t="s">
        <v>0</v>
      </c>
      <c r="C5" s="2" t="s">
        <v>1</v>
      </c>
      <c r="D5" s="7" t="s">
        <v>4</v>
      </c>
      <c r="E5" s="18" t="s">
        <v>5</v>
      </c>
      <c r="F5" s="18" t="s">
        <v>6</v>
      </c>
      <c r="G5" s="18" t="s">
        <v>7</v>
      </c>
      <c r="H5" s="7" t="s">
        <v>8</v>
      </c>
      <c r="I5" s="7" t="s">
        <v>21</v>
      </c>
      <c r="J5" s="7" t="s">
        <v>20</v>
      </c>
      <c r="K5" s="7" t="s">
        <v>22</v>
      </c>
      <c r="L5" s="18" t="s">
        <v>23</v>
      </c>
      <c r="M5" s="7" t="s">
        <v>9</v>
      </c>
      <c r="N5" s="7" t="s">
        <v>10</v>
      </c>
      <c r="O5" s="7" t="s">
        <v>25</v>
      </c>
      <c r="P5" s="18" t="s">
        <v>24</v>
      </c>
      <c r="Q5" s="7" t="s">
        <v>19</v>
      </c>
      <c r="R5" s="7" t="s">
        <v>26</v>
      </c>
      <c r="S5" s="18" t="s">
        <v>15</v>
      </c>
      <c r="T5" s="7" t="s">
        <v>11</v>
      </c>
      <c r="U5" s="7" t="s">
        <v>12</v>
      </c>
      <c r="V5" s="12" t="s">
        <v>18</v>
      </c>
      <c r="W5" s="20" t="s">
        <v>5</v>
      </c>
      <c r="X5" s="20" t="s">
        <v>6</v>
      </c>
      <c r="Y5" s="20" t="s">
        <v>7</v>
      </c>
      <c r="Z5" s="12" t="s">
        <v>13</v>
      </c>
      <c r="AA5" s="12" t="s">
        <v>21</v>
      </c>
      <c r="AB5" s="12" t="s">
        <v>20</v>
      </c>
      <c r="AC5" s="12" t="s">
        <v>22</v>
      </c>
      <c r="AD5" s="20" t="s">
        <v>23</v>
      </c>
      <c r="AE5" s="12" t="s">
        <v>9</v>
      </c>
      <c r="AF5" s="12" t="s">
        <v>14</v>
      </c>
      <c r="AG5" s="12" t="s">
        <v>25</v>
      </c>
      <c r="AH5" s="20" t="s">
        <v>24</v>
      </c>
      <c r="AI5" s="7" t="s">
        <v>19</v>
      </c>
      <c r="AJ5" s="12" t="s">
        <v>26</v>
      </c>
      <c r="AK5" s="20" t="s">
        <v>15</v>
      </c>
      <c r="AL5" s="12" t="s">
        <v>11</v>
      </c>
      <c r="AM5" s="12" t="s">
        <v>16</v>
      </c>
      <c r="AN5" s="12" t="s">
        <v>17</v>
      </c>
      <c r="AO5" s="20" t="s">
        <v>5</v>
      </c>
      <c r="AP5" s="20" t="s">
        <v>6</v>
      </c>
      <c r="AQ5" s="20" t="s">
        <v>7</v>
      </c>
      <c r="AR5" s="12" t="s">
        <v>13</v>
      </c>
      <c r="AS5" s="12" t="s">
        <v>21</v>
      </c>
      <c r="AT5" s="12" t="s">
        <v>20</v>
      </c>
      <c r="AU5" s="12" t="s">
        <v>22</v>
      </c>
      <c r="AV5" s="20" t="s">
        <v>23</v>
      </c>
      <c r="AW5" s="12" t="s">
        <v>9</v>
      </c>
      <c r="AX5" s="12" t="s">
        <v>14</v>
      </c>
      <c r="AY5" s="12" t="s">
        <v>25</v>
      </c>
      <c r="AZ5" s="20" t="s">
        <v>24</v>
      </c>
      <c r="BA5" s="7" t="s">
        <v>19</v>
      </c>
      <c r="BB5" s="12" t="s">
        <v>26</v>
      </c>
      <c r="BC5" s="20" t="s">
        <v>15</v>
      </c>
      <c r="BD5" s="12" t="s">
        <v>11</v>
      </c>
      <c r="BE5" s="12" t="s">
        <v>16</v>
      </c>
    </row>
    <row r="6" spans="1:57" ht="12.75" customHeight="1" x14ac:dyDescent="0.2">
      <c r="A6" s="29" t="s">
        <v>45</v>
      </c>
      <c r="B6" s="46" t="s">
        <v>46</v>
      </c>
      <c r="C6" s="46" t="s">
        <v>85</v>
      </c>
      <c r="D6" s="26" t="s">
        <v>3</v>
      </c>
      <c r="E6" s="19">
        <v>8.9</v>
      </c>
      <c r="F6" s="19"/>
      <c r="G6" s="19"/>
      <c r="H6" s="8">
        <f>E6*(4/30) + F6*(4/30) + G6*(4/30)</f>
        <v>1.1866666666666668</v>
      </c>
      <c r="I6" s="8" t="str">
        <f>IF(D6="C", "Convalidado", IF(H6&gt;=2,"SI","NO"))</f>
        <v>NO</v>
      </c>
      <c r="J6" s="8">
        <f t="shared" ref="J6" si="0">COUNTIF(E6:G6,"&gt;=0")</f>
        <v>1</v>
      </c>
      <c r="K6" s="8" t="str">
        <f>IF(D6="C", "Convalidado",IF(J6&gt;=2,"SI","NO"))</f>
        <v>NO</v>
      </c>
      <c r="L6" s="19"/>
      <c r="M6" s="10" t="str">
        <f>IF(D6="C", "Convalidado", IF(ISBLANK(L6), "NP", IF(L6&lt;5, "EXAMEN SUSPENSO", IF(H6&gt;=2,H6+0.6*L6, "NO APLIC"))))</f>
        <v>NP</v>
      </c>
      <c r="N6" s="11" t="str">
        <f>M6</f>
        <v>NP</v>
      </c>
      <c r="O6" s="11" t="str">
        <f>IF(I6="SI", "Aprobadas en ORD", IF(J6&gt;=1, "SI", "NO"))</f>
        <v>SI</v>
      </c>
      <c r="P6" s="19"/>
      <c r="Q6" s="8" t="str">
        <f>IF(D6="C", "Convalidado", IF(I6="SI", "Aprobadas en ORD", IF(O6="NO", "NO PUEDE PRESENTARLAS", IF(P6&gt;=5,"SI","NO"))))</f>
        <v>NO</v>
      </c>
      <c r="R6" s="8" t="str">
        <f>IF(AND(I6="NO",L6&gt;=5),"Sólo debe recuperar Tareas EXT",IF(Q6="NO PUEDE PRESENTARLAS","NO PUEDE PRESENTARSE",IF(D6="C","Convalidado",IF(L6&gt;=5,"Examen aprobado en ORD","SI"))))</f>
        <v>SI</v>
      </c>
      <c r="S6" s="19"/>
      <c r="T6" s="8" t="str">
        <f>IF(D6="C","Convalidado",IF(AND(Q6="Aprobadas en ORD",R6="Examen aprobado en ORD"),"Ámbito aprobado en ORD",IF(AND(R6="Sólo debe recuperar Tareas EXT",ISBLANK(P6)),"Tareas EXT no presentadas",IF(AND(P6&lt;5,R6="Sólo debe recuperar Tareas EXT"),"Tareas EXT Suspensas",IF(AND(O6="Aprobadas en ORD",S6&gt;=5),0.6*S6+H6,IF(AND(O6="Aprobadas en ORD",ISBLANK(S6)),"NP",IF(AND(O6="Aprobadas en ORD",S6&lt;5),"EXAMEN SUSPENSO",IF(AND(O6="Aprobadas en ORD",ISBLANK(S6)),"NP",IF(AND(L6&gt;=5,P6&gt;=5),5*0.4+L6*0.6,IF(R6="NO PUEDE PRESENTARSE","NP",IF(ISBLANK(S6),"NP",IF(AND(H6&gt;=2,S6&gt;=5),H6+0.6*S6,IF(AND(R6="SI",ISBLANK(P6)),"Tareas EXT no presentadas",IF(AND(Q6="NO",S6&gt;=0),"Tareas EXT suspensas",IF(S6&lt;5,"EXAMEN SUSPENSO",IF(H6&gt;=2,H6+0.6*S6,IF(L6&gt;=5,0.6*L6+0.4*5,IF(AND(S6&gt;=5,P6&gt;=5),5*0.4+S6*0.6))))))))))))))))))</f>
        <v>NP</v>
      </c>
      <c r="U6" s="11" t="str">
        <f>T6</f>
        <v>NP</v>
      </c>
      <c r="V6" s="27" t="s">
        <v>3</v>
      </c>
      <c r="W6" s="21">
        <v>6</v>
      </c>
      <c r="X6" s="21"/>
      <c r="Y6" s="21"/>
      <c r="Z6" s="13">
        <f>W6*(4/30) + X6*(4/30) + Y6*(4/30)</f>
        <v>0.8</v>
      </c>
      <c r="AA6" s="13" t="str">
        <f>IF(V6="C", "Convalidado", IF(Z6&gt;=2,"SI","NO"))</f>
        <v>NO</v>
      </c>
      <c r="AB6" s="13">
        <f t="shared" ref="AB6" si="1">COUNTIF(W6:Y6,"&gt;=0")</f>
        <v>1</v>
      </c>
      <c r="AC6" s="13" t="str">
        <f>IF(V6="C", "Convalidado",IF(AB6&gt;=2,"SI","NO"))</f>
        <v>NO</v>
      </c>
      <c r="AD6" s="21"/>
      <c r="AE6" s="13" t="str">
        <f>IF(V6="C", "Convalidado", IF(ISBLANK(AD6), "NP", IF(AD6&lt;5, "EXAMEN SUSPENSO", IF(Z6&gt;=2,Z6+0.6*AD6, "NO APLIC"))))</f>
        <v>NP</v>
      </c>
      <c r="AF6" s="14" t="str">
        <f>AE6</f>
        <v>NP</v>
      </c>
      <c r="AG6" s="14" t="str">
        <f>IF(AA6="SI", "Aprobadas en ORD", IF(AB6&gt;=1, "SI", "NO"))</f>
        <v>SI</v>
      </c>
      <c r="AH6" s="21"/>
      <c r="AI6" s="13" t="str">
        <f>IF(V6="C", "Convalidado", IF(AA6="SI", "Aprobadas en ORD", IF(AG6="NO", "NO PUEDE PRESENTARLAS", IF(AH6&gt;=5,"SI","NO"))))</f>
        <v>NO</v>
      </c>
      <c r="AJ6" s="13" t="str">
        <f>IF(AND(AA6="NO",AD6&gt;=5),"Sólo debe recuperar Tareas EXT",IF(AI6="NO PUEDE PRESENTARLAS","NO PUEDE PRESENTARSE",IF(V6="C","Convalidado",IF(AD6&gt;=5,"Examen aprobado en ORD","SI"))))</f>
        <v>SI</v>
      </c>
      <c r="AK6" s="21"/>
      <c r="AL6" s="13" t="str">
        <f>IF(V6="C","Convalidado",IF(AND(AI6="Aprobadas en ORD",AJ6="Examen aprobado en ORD"),"Ámbito aprobado en ORD",IF(AND(AJ6="Sólo debe recuperar Tareas EXT",ISBLANK(AH6)),"Tareas EXT no presentadas",IF(AND(AH6&lt;5,AJ6="Sólo debe recuperar Tareas EXT"),"Tareas EXT Suspensas",IF(AND(AG6="Aprobadas en ORD",AK6&gt;=5),0.6*AK6+Z6,IF(AND(AG6="Aprobadas en ORD",ISBLANK(AK6)),"NP",IF(AND(AG6="Aprobadas en ORD",AK6&lt;5),"EXAMEN SUSPENSO",IF(AND(AG6="Aprobadas en ORD",ISBLANK(AK6)),"NP",IF(AND(AD6&gt;=5,AH6&gt;=5),5*0.4+AD6*0.6,IF(AJ6="NO PUEDE PRESENTARSE","NP",IF(ISBLANK(AK6),"NP",IF(AND(Z6&gt;=2,AK6&gt;=5),Z6+0.6*AK6,IF(AND(AJ6="SI",ISBLANK(AH6)),"Tareas EXT no presentadas",IF(AND(AI6="NO",AK6&gt;=0),"Tareas EXT suspensas",IF(AK6&lt;5,"EXAMEN SUSPENSO",IF(Z6&gt;=2,Z6+0.6*AK6,IF(AD6&gt;=5,0.6*AD6+0.4*5,IF(AND(AK6&gt;=5,AH6&gt;=5),5*0.4+AK6*0.6))))))))))))))))))</f>
        <v>NP</v>
      </c>
      <c r="AM6" s="14" t="str">
        <f>AL6</f>
        <v>NP</v>
      </c>
      <c r="AN6" s="28" t="s">
        <v>3</v>
      </c>
      <c r="AO6" s="30">
        <v>6</v>
      </c>
      <c r="AP6" s="22">
        <v>8.5</v>
      </c>
      <c r="AQ6" s="22"/>
      <c r="AR6" s="15">
        <f>AO6*(4/30) + AP6*(4/30) + AQ6*(4/30)</f>
        <v>1.9333333333333333</v>
      </c>
      <c r="AS6" s="15" t="str">
        <f>IF(AN6="C", "Convalidado", IF(AR6&gt;=2,"SI","NO"))</f>
        <v>NO</v>
      </c>
      <c r="AT6" s="15">
        <f t="shared" ref="AT6" si="2">COUNTIF(AO6:AQ6,"&gt;=0")</f>
        <v>2</v>
      </c>
      <c r="AU6" s="15" t="str">
        <f>IF(AN6="C", "Convalidado",IF(AT6&gt;=2,"SI","NO"))</f>
        <v>SI</v>
      </c>
      <c r="AV6" s="22"/>
      <c r="AW6" s="15" t="str">
        <f>IF(AN6="C", "Convalidado", IF(ISBLANK(AV6), "NP", IF(AV6&lt;5, "EXAMEN SUSPENSO", IF(AR6&gt;=2,AR6+0.6*AV6, "NO APLIC"))))</f>
        <v>NP</v>
      </c>
      <c r="AX6" s="16" t="str">
        <f>AW6</f>
        <v>NP</v>
      </c>
      <c r="AY6" s="16" t="str">
        <f>IF(AS6="SI", "Aprobadas en ORD", IF(AT6&gt;=1, "SI", "NO"))</f>
        <v>SI</v>
      </c>
      <c r="AZ6" s="22"/>
      <c r="BA6" s="15" t="str">
        <f>IF(AN6="C", "Convalidado", IF(AS6="SI", "Aprobadas en ORD", IF(AY6="NO", "NO PUEDE PRESENTARLAS", IF(AZ6&gt;=5,"SI","NO"))))</f>
        <v>NO</v>
      </c>
      <c r="BB6" s="15" t="str">
        <f>IF(AND(AS6="NO",AV6&gt;=5),"Sólo debe recuperar Tareas EXT",IF(BA6="NO PUEDE PRESENTARLAS","NO PUEDE PRESENTARSE",IF(AN6="C","Convalidado",IF(AV6&gt;=5,"Examen aprobado en ORD","SI"))))</f>
        <v>SI</v>
      </c>
      <c r="BC6" s="22"/>
      <c r="BD6" s="15" t="str">
        <f>IF(AN6="C","Convalidado",IF(AND(BA6="Aprobadas en ORD",BB6="Examen aprobado en ORD"),"Ámbito aprobado en ORD",IF(AND(BB6="Sólo debe recuperar Tareas EXT",ISBLANK(AZ6)),"Tareas EXT no presentadas",IF(AND(AZ6&lt;5,BB6="Sólo debe recuperar Tareas EXT"),"Tareas EXT Suspensas",IF(AND(AY6="Aprobadas en ORD",BC6&gt;=5),0.6*BC6+AR6,IF(AND(AY6="Aprobadas en ORD",ISBLANK(BC6)),"NP",IF(AND(AY6="Aprobadas en ORD",BC6&lt;5),"EXAMEN SUSPENSO",IF(AND(AY6="Aprobadas en ORD",ISBLANK(BC6)),"NP",IF(AND(AV6&gt;=5,AZ6&gt;=5),5*0.4+AV6*0.6,IF(BB6="NO PUEDE PRESENTARSE","NP",IF(ISBLANK(BC6),"NP",IF(AND(AR6&gt;=2,BC6&gt;=5),AR6+0.6*BC6,IF(AND(BB6="SI",ISBLANK(AZ6)),"Tareas EXT no presentadas",IF(AND(BA6="NO",BC6&gt;=0),"Tareas EXT suspensas",IF(BC6&lt;5,"EXAMEN SUSPENSO",IF(AR6&gt;=2,AR6+0.6*BC6,IF(AV6&gt;=5,0*A6V6+0.4*5,IF(AND(BC6&gt;=5,AZ6&gt;=5),5*0.4+BC6*0.6))))))))))))))))))</f>
        <v>NP</v>
      </c>
      <c r="BE6" s="16" t="str">
        <f>BD6</f>
        <v>NP</v>
      </c>
    </row>
    <row r="7" spans="1:57" x14ac:dyDescent="0.2">
      <c r="A7" s="29" t="s">
        <v>86</v>
      </c>
      <c r="B7" s="46" t="s">
        <v>87</v>
      </c>
      <c r="C7" s="46" t="s">
        <v>85</v>
      </c>
      <c r="D7" s="26" t="s">
        <v>3</v>
      </c>
      <c r="E7" s="19"/>
      <c r="F7" s="19"/>
      <c r="G7" s="19"/>
      <c r="H7" s="8">
        <f t="shared" ref="H7:H54" si="3">E7*(4/30) + F7*(4/30) + G7*(4/30)</f>
        <v>0</v>
      </c>
      <c r="I7" s="8" t="str">
        <f t="shared" ref="I7:I54" si="4">IF(D7="C", "Convalidado", IF(H7&gt;=2,"SI","NO"))</f>
        <v>NO</v>
      </c>
      <c r="J7" s="8">
        <f t="shared" ref="J7:J54" si="5">COUNTIF(E7:G7,"&gt;=0")</f>
        <v>0</v>
      </c>
      <c r="K7" s="8" t="str">
        <f t="shared" ref="K7:K54" si="6">IF(D7="C", "Convalidado",IF(J7&gt;=2,"SI","NO"))</f>
        <v>NO</v>
      </c>
      <c r="L7" s="19"/>
      <c r="M7" s="10" t="str">
        <f t="shared" ref="M7:M54" si="7">IF(D7="C", "Convalidado", IF(ISBLANK(L7), "NP", IF(L7&lt;5, "EXAMEN SUSPENSO", IF(H7&gt;=2,H7+0.6*L7, "NO APLIC"))))</f>
        <v>NP</v>
      </c>
      <c r="N7" s="11" t="str">
        <f t="shared" ref="N7:N54" si="8">M7</f>
        <v>NP</v>
      </c>
      <c r="O7" s="11" t="str">
        <f t="shared" ref="O7:O54" si="9">IF(I7="SI", "Aprobadas en ORD", IF(J7&gt;=1, "SI", "NO"))</f>
        <v>NO</v>
      </c>
      <c r="P7" s="19"/>
      <c r="Q7" s="8" t="str">
        <f t="shared" ref="Q7:Q54" si="10">IF(D7="C", "Convalidado", IF(I7="SI", "Aprobadas en ORD", IF(O7="NO", "NO PUEDE PRESENTARLAS", IF(P7&gt;=5,"SI","NO"))))</f>
        <v>NO PUEDE PRESENTARLAS</v>
      </c>
      <c r="R7" s="8" t="str">
        <f t="shared" ref="R7:R54" si="11">IF(AND(I7="NO",L7&gt;=5),"Sólo debe recuperar Tareas EXT",IF(Q7="NO PUEDE PRESENTARLAS","NO PUEDE PRESENTARSE",IF(D7="C","Convalidado",IF(L7&gt;=5,"Examen aprobado en ORD","SI"))))</f>
        <v>NO PUEDE PRESENTARSE</v>
      </c>
      <c r="S7" s="19"/>
      <c r="T7" s="8" t="str">
        <f t="shared" ref="T7:T54" si="12">IF(D7="C","Convalidado",IF(AND(Q7="Aprobadas en ORD",R7="Examen aprobado en ORD"),"Ámbito aprobado en ORD",IF(AND(R7="Sólo debe recuperar Tareas EXT",ISBLANK(P7)),"Tareas EXT no presentadas",IF(AND(P7&lt;5,R7="Sólo debe recuperar Tareas EXT"),"Tareas EXT Suspensas",IF(AND(O7="Aprobadas en ORD",S7&gt;=5),0.6*S7+H7,IF(AND(O7="Aprobadas en ORD",ISBLANK(S7)),"NP",IF(AND(O7="Aprobadas en ORD",S7&lt;5),"EXAMEN SUSPENSO",IF(AND(O7="Aprobadas en ORD",ISBLANK(S7)),"NP",IF(AND(L7&gt;=5,P7&gt;=5),5*0.4+L7*0.6,IF(R7="NO PUEDE PRESENTARSE","NP",IF(ISBLANK(S7),"NP",IF(AND(H7&gt;=2,S7&gt;=5),H7+0.6*S7,IF(AND(R7="SI",ISBLANK(P7)),"Tareas EXT no presentadas",IF(AND(Q7="NO",S7&gt;=0),"Tareas EXT suspensas",IF(S7&lt;5,"EXAMEN SUSPENSO",IF(H7&gt;=2,H7+0.6*S7,IF(L7&gt;=5,0.6*L7+0.4*5,IF(AND(S7&gt;=5,P7&gt;=5),5*0.4+S7*0.6))))))))))))))))))</f>
        <v>NP</v>
      </c>
      <c r="U7" s="11" t="str">
        <f t="shared" ref="U7:U54" si="13">T7</f>
        <v>NP</v>
      </c>
      <c r="V7" s="27" t="s">
        <v>3</v>
      </c>
      <c r="W7" s="21"/>
      <c r="X7" s="21"/>
      <c r="Y7" s="21"/>
      <c r="Z7" s="13">
        <f t="shared" ref="Z7:Z54" si="14">W7*(4/30) + X7*(4/30) + Y7*(4/30)</f>
        <v>0</v>
      </c>
      <c r="AA7" s="13" t="str">
        <f t="shared" ref="AA7:AA54" si="15">IF(V7="C", "Convalidado", IF(Z7&gt;=2,"SI","NO"))</f>
        <v>NO</v>
      </c>
      <c r="AB7" s="13">
        <f t="shared" ref="AB7:AB54" si="16">COUNTIF(W7:Y7,"&gt;=0")</f>
        <v>0</v>
      </c>
      <c r="AC7" s="13" t="str">
        <f t="shared" ref="AC7:AC54" si="17">IF(V7="C", "Convalidado",IF(AB7&gt;=2,"SI","NO"))</f>
        <v>NO</v>
      </c>
      <c r="AD7" s="21"/>
      <c r="AE7" s="13" t="str">
        <f t="shared" ref="AE7:AE54" si="18">IF(V7="C", "Convalidado", IF(ISBLANK(AD7), "NP", IF(AD7&lt;5, "EXAMEN SUSPENSO", IF(Z7&gt;=2,Z7+0.6*AD7, "NO APLIC"))))</f>
        <v>NP</v>
      </c>
      <c r="AF7" s="14" t="str">
        <f t="shared" ref="AF7:AF54" si="19">AE7</f>
        <v>NP</v>
      </c>
      <c r="AG7" s="14" t="str">
        <f t="shared" ref="AG7:AG54" si="20">IF(AA7="SI", "Aprobadas en ORD", IF(AB7&gt;=1, "SI", "NO"))</f>
        <v>NO</v>
      </c>
      <c r="AH7" s="21"/>
      <c r="AI7" s="13" t="str">
        <f t="shared" ref="AI7:AI54" si="21">IF(V7="C", "Convalidado", IF(AA7="SI", "Aprobadas en ORD", IF(AG7="NO", "NO PUEDE PRESENTARLAS", IF(AH7&gt;=5,"SI","NO"))))</f>
        <v>NO PUEDE PRESENTARLAS</v>
      </c>
      <c r="AJ7" s="13" t="str">
        <f t="shared" ref="AJ7:AJ54" si="22">IF(AND(AA7="NO",AD7&gt;=5),"Sólo debe recuperar Tareas EXT",IF(AI7="NO PUEDE PRESENTARLAS","NO PUEDE PRESENTARSE",IF(V7="C","Convalidado",IF(AD7&gt;=5,"Examen aprobado en ORD","SI"))))</f>
        <v>NO PUEDE PRESENTARSE</v>
      </c>
      <c r="AK7" s="21"/>
      <c r="AL7" s="13" t="str">
        <f t="shared" ref="AL7:AL54" si="23">IF(V7="C","Convalidado",IF(AND(AI7="Aprobadas en ORD",AJ7="Examen aprobado en ORD"),"Ámbito aprobado en ORD",IF(AND(AJ7="Sólo debe recuperar Tareas EXT",ISBLANK(AH7)),"Tareas EXT no presentadas",IF(AND(AH7&lt;5,AJ7="Sólo debe recuperar Tareas EXT"),"Tareas EXT Suspensas",IF(AND(AG7="Aprobadas en ORD",AK7&gt;=5),0.6*AK7+Z7,IF(AND(AG7="Aprobadas en ORD",ISBLANK(AK7)),"NP",IF(AND(AG7="Aprobadas en ORD",AK7&lt;5),"EXAMEN SUSPENSO",IF(AND(AG7="Aprobadas en ORD",ISBLANK(AK7)),"NP",IF(AND(AD7&gt;=5,AH7&gt;=5),5*0.4+AD7*0.6,IF(AJ7="NO PUEDE PRESENTARSE","NP",IF(ISBLANK(AK7),"NP",IF(AND(Z7&gt;=2,AK7&gt;=5),Z7+0.6*AK7,IF(AND(AJ7="SI",ISBLANK(AH7)),"Tareas EXT no presentadas",IF(AND(AI7="NO",AK7&gt;=0),"Tareas EXT suspensas",IF(AK7&lt;5,"EXAMEN SUSPENSO",IF(Z7&gt;=2,Z7+0.6*AK7,IF(AD7&gt;=5,0.6*AD7+0.4*5,IF(AND(AK7&gt;=5,AH7&gt;=5),5*0.4+AK7*0.6))))))))))))))))))</f>
        <v>NP</v>
      </c>
      <c r="AM7" s="14" t="str">
        <f t="shared" ref="AM7:AM54" si="24">AL7</f>
        <v>NP</v>
      </c>
      <c r="AN7" s="28" t="s">
        <v>3</v>
      </c>
      <c r="AO7" s="30"/>
      <c r="AP7" s="22"/>
      <c r="AQ7" s="22"/>
      <c r="AR7" s="15">
        <f t="shared" ref="AR7:AR54" si="25">AO7*(4/30) + AP7*(4/30) + AQ7*(4/30)</f>
        <v>0</v>
      </c>
      <c r="AS7" s="15" t="str">
        <f t="shared" ref="AS7:AS54" si="26">IF(AN7="C", "Convalidado", IF(AR7&gt;=2,"SI","NO"))</f>
        <v>NO</v>
      </c>
      <c r="AT7" s="15">
        <f t="shared" ref="AT7:AT54" si="27">COUNTIF(AO7:AQ7,"&gt;=0")</f>
        <v>0</v>
      </c>
      <c r="AU7" s="15" t="str">
        <f t="shared" ref="AU7:AU54" si="28">IF(AN7="C", "Convalidado",IF(AT7&gt;=2,"SI","NO"))</f>
        <v>NO</v>
      </c>
      <c r="AV7" s="22"/>
      <c r="AW7" s="15" t="str">
        <f t="shared" ref="AW7:AW54" si="29">IF(AN7="C", "Convalidado", IF(ISBLANK(AV7), "NP", IF(AV7&lt;5, "EXAMEN SUSPENSO", IF(AR7&gt;=2,AR7+0.6*AV7, "NO APLIC"))))</f>
        <v>NP</v>
      </c>
      <c r="AX7" s="16" t="str">
        <f t="shared" ref="AX7:AX54" si="30">AW7</f>
        <v>NP</v>
      </c>
      <c r="AY7" s="16" t="str">
        <f t="shared" ref="AY7:AY54" si="31">IF(AS7="SI", "Aprobadas en ORD", IF(AT7&gt;=1, "SI", "NO"))</f>
        <v>NO</v>
      </c>
      <c r="AZ7" s="22"/>
      <c r="BA7" s="15" t="str">
        <f t="shared" ref="BA7:BA54" si="32">IF(AN7="C", "Convalidado", IF(AS7="SI", "Aprobadas en ORD", IF(AY7="NO", "NO PUEDE PRESENTARLAS", IF(AZ7&gt;=5,"SI","NO"))))</f>
        <v>NO PUEDE PRESENTARLAS</v>
      </c>
      <c r="BB7" s="15" t="str">
        <f t="shared" ref="BB7:BB54" si="33">IF(AND(AS7="NO",AV7&gt;=5),"Sólo debe recuperar Tareas EXT",IF(BA7="NO PUEDE PRESENTARLAS","NO PUEDE PRESENTARSE",IF(AN7="C","Convalidado",IF(AV7&gt;=5,"Examen aprobado en ORD","SI"))))</f>
        <v>NO PUEDE PRESENTARSE</v>
      </c>
      <c r="BC7" s="22"/>
      <c r="BD7" s="15" t="str">
        <f>IF(AN7="C","Convalidado",IF(AND(BA7="Aprobadas en ORD",BB7="Examen aprobado en ORD"),"Ámbito aprobado en ORD",IF(AND(BB7="Sólo debe recuperar Tareas EXT",ISBLANK(AZ7)),"Tareas EXT no presentadas",IF(AND(AZ7&lt;5,BB7="Sólo debe recuperar Tareas EXT"),"Tareas EXT Suspensas",IF(AND(AY7="Aprobadas en ORD",BC7&gt;=5),0.6*BC7+AR7,IF(AND(AY7="Aprobadas en ORD",ISBLANK(BC7)),"NP",IF(AND(AY7="Aprobadas en ORD",BC7&lt;5),"EXAMEN SUSPENSO",IF(AND(AY7="Aprobadas en ORD",ISBLANK(BC7)),"NP",IF(AND(AV7&gt;=5,AZ7&gt;=5),5*0.4+AV7*0.6,IF(BB7="NO PUEDE PRESENTARSE","NP",IF(ISBLANK(BC7),"NP",IF(AND(AR7&gt;=2,BC7&gt;=5),AR7+0.6*BC7,IF(AND(BB7="SI",ISBLANK(AZ7)),"Tareas EXT no presentadas",IF(AND(BA7="NO",BC7&gt;=0),"Tareas EXT suspensas",IF(BC7&lt;5,"EXAMEN SUSPENSO",IF(AR7&gt;=2,AR7+0.6*BC7,IF(AV7&gt;=5,0*A6V6+0.4*5,IF(AND(BC7&gt;=5,AZ7&gt;=5),5*0.4+BC7*0.6))))))))))))))))))</f>
        <v>NP</v>
      </c>
      <c r="BE7" s="16" t="str">
        <f t="shared" ref="BE7:BE54" si="34">BD7</f>
        <v>NP</v>
      </c>
    </row>
    <row r="8" spans="1:57" x14ac:dyDescent="0.2">
      <c r="A8" s="29" t="s">
        <v>47</v>
      </c>
      <c r="B8" s="46" t="s">
        <v>48</v>
      </c>
      <c r="C8" s="46" t="s">
        <v>85</v>
      </c>
      <c r="D8" s="26" t="s">
        <v>3</v>
      </c>
      <c r="E8" s="19"/>
      <c r="F8" s="19">
        <v>2.625</v>
      </c>
      <c r="G8" s="19"/>
      <c r="H8" s="8">
        <f t="shared" si="3"/>
        <v>0.35</v>
      </c>
      <c r="I8" s="8" t="str">
        <f t="shared" si="4"/>
        <v>NO</v>
      </c>
      <c r="J8" s="8">
        <f t="shared" si="5"/>
        <v>1</v>
      </c>
      <c r="K8" s="8" t="str">
        <f t="shared" si="6"/>
        <v>NO</v>
      </c>
      <c r="L8" s="19"/>
      <c r="M8" s="10" t="str">
        <f t="shared" si="7"/>
        <v>NP</v>
      </c>
      <c r="N8" s="11" t="str">
        <f t="shared" si="8"/>
        <v>NP</v>
      </c>
      <c r="O8" s="11" t="str">
        <f t="shared" si="9"/>
        <v>SI</v>
      </c>
      <c r="P8" s="19"/>
      <c r="Q8" s="8" t="str">
        <f t="shared" si="10"/>
        <v>NO</v>
      </c>
      <c r="R8" s="8" t="str">
        <f t="shared" si="11"/>
        <v>SI</v>
      </c>
      <c r="S8" s="19"/>
      <c r="T8" s="8" t="str">
        <f t="shared" si="12"/>
        <v>NP</v>
      </c>
      <c r="U8" s="11" t="str">
        <f t="shared" si="13"/>
        <v>NP</v>
      </c>
      <c r="V8" s="27" t="s">
        <v>3</v>
      </c>
      <c r="W8" s="21"/>
      <c r="X8" s="21">
        <v>4.8</v>
      </c>
      <c r="Y8" s="21"/>
      <c r="Z8" s="13">
        <f t="shared" si="14"/>
        <v>0.64</v>
      </c>
      <c r="AA8" s="13" t="str">
        <f t="shared" si="15"/>
        <v>NO</v>
      </c>
      <c r="AB8" s="13">
        <f t="shared" si="16"/>
        <v>1</v>
      </c>
      <c r="AC8" s="13" t="str">
        <f t="shared" si="17"/>
        <v>NO</v>
      </c>
      <c r="AD8" s="21"/>
      <c r="AE8" s="13" t="str">
        <f t="shared" si="18"/>
        <v>NP</v>
      </c>
      <c r="AF8" s="14" t="str">
        <f t="shared" si="19"/>
        <v>NP</v>
      </c>
      <c r="AG8" s="14" t="str">
        <f t="shared" si="20"/>
        <v>SI</v>
      </c>
      <c r="AH8" s="21"/>
      <c r="AI8" s="13" t="str">
        <f t="shared" si="21"/>
        <v>NO</v>
      </c>
      <c r="AJ8" s="13" t="str">
        <f t="shared" si="22"/>
        <v>SI</v>
      </c>
      <c r="AK8" s="21"/>
      <c r="AL8" s="13" t="str">
        <f t="shared" si="23"/>
        <v>NP</v>
      </c>
      <c r="AM8" s="14" t="str">
        <f t="shared" si="24"/>
        <v>NP</v>
      </c>
      <c r="AN8" s="28" t="s">
        <v>3</v>
      </c>
      <c r="AO8" s="30"/>
      <c r="AP8" s="22">
        <v>8</v>
      </c>
      <c r="AQ8" s="22"/>
      <c r="AR8" s="15">
        <f t="shared" si="25"/>
        <v>1.0666666666666667</v>
      </c>
      <c r="AS8" s="15" t="str">
        <f t="shared" si="26"/>
        <v>NO</v>
      </c>
      <c r="AT8" s="15">
        <f t="shared" si="27"/>
        <v>1</v>
      </c>
      <c r="AU8" s="15" t="str">
        <f t="shared" si="28"/>
        <v>NO</v>
      </c>
      <c r="AV8" s="22"/>
      <c r="AW8" s="15" t="str">
        <f t="shared" si="29"/>
        <v>NP</v>
      </c>
      <c r="AX8" s="16" t="str">
        <f t="shared" si="30"/>
        <v>NP</v>
      </c>
      <c r="AY8" s="16" t="str">
        <f t="shared" si="31"/>
        <v>SI</v>
      </c>
      <c r="AZ8" s="22"/>
      <c r="BA8" s="15" t="str">
        <f t="shared" si="32"/>
        <v>NO</v>
      </c>
      <c r="BB8" s="15" t="str">
        <f t="shared" si="33"/>
        <v>SI</v>
      </c>
      <c r="BC8" s="22"/>
      <c r="BD8" s="15" t="str">
        <f>IF(AN8="C","Convalidado",IF(AND(BA8="Aprobadas en ORD",BB8="Examen aprobado en ORD"),"Ámbito aprobado en ORD",IF(AND(BB8="Sólo debe recuperar Tareas EXT",ISBLANK(AZ8)),"Tareas EXT no presentadas",IF(AND(AZ8&lt;5,BB8="Sólo debe recuperar Tareas EXT"),"Tareas EXT Suspensas",IF(AND(AY8="Aprobadas en ORD",BC8&gt;=5),0.6*BC8+AR8,IF(AND(AY8="Aprobadas en ORD",ISBLANK(BC8)),"NP",IF(AND(AY8="Aprobadas en ORD",BC8&lt;5),"EXAMEN SUSPENSO",IF(AND(AY8="Aprobadas en ORD",ISBLANK(BC8)),"NP",IF(AND(AV8&gt;=5,AZ8&gt;=5),5*0.4+AV8*0.6,IF(BB8="NO PUEDE PRESENTARSE","NP",IF(ISBLANK(BC8),"NP",IF(AND(AR8&gt;=2,BC8&gt;=5),AR8+0.6*BC8,IF(AND(BB8="SI",ISBLANK(AZ8)),"Tareas EXT no presentadas",IF(AND(BA8="NO",BC8&gt;=0),"Tareas EXT suspensas",IF(BC8&lt;5,"EXAMEN SUSPENSO",IF(AR8&gt;=2,AR8+0.6*BC8,IF(AV8&gt;=5,0*A6V6+0.4*5,IF(AND(BC8&gt;=5,AZ8&gt;=5),5*0.4+BC8*0.6))))))))))))))))))</f>
        <v>NP</v>
      </c>
      <c r="BE8" s="16" t="str">
        <f t="shared" si="34"/>
        <v>NP</v>
      </c>
    </row>
    <row r="9" spans="1:57" x14ac:dyDescent="0.2">
      <c r="A9" s="29" t="s">
        <v>49</v>
      </c>
      <c r="B9" s="46" t="s">
        <v>50</v>
      </c>
      <c r="C9" s="46" t="s">
        <v>85</v>
      </c>
      <c r="D9" s="26" t="s">
        <v>3</v>
      </c>
      <c r="E9" s="19">
        <v>8.8000000000000007</v>
      </c>
      <c r="F9" s="19">
        <v>4.5</v>
      </c>
      <c r="G9" s="19"/>
      <c r="H9" s="8">
        <f t="shared" si="3"/>
        <v>1.7733333333333334</v>
      </c>
      <c r="I9" s="8" t="str">
        <f t="shared" si="4"/>
        <v>NO</v>
      </c>
      <c r="J9" s="8">
        <f t="shared" si="5"/>
        <v>2</v>
      </c>
      <c r="K9" s="8" t="str">
        <f t="shared" si="6"/>
        <v>SI</v>
      </c>
      <c r="L9" s="19"/>
      <c r="M9" s="10" t="str">
        <f t="shared" si="7"/>
        <v>NP</v>
      </c>
      <c r="N9" s="11" t="str">
        <f t="shared" si="8"/>
        <v>NP</v>
      </c>
      <c r="O9" s="11" t="str">
        <f t="shared" si="9"/>
        <v>SI</v>
      </c>
      <c r="P9" s="19"/>
      <c r="Q9" s="8" t="str">
        <f t="shared" si="10"/>
        <v>NO</v>
      </c>
      <c r="R9" s="8" t="str">
        <f t="shared" si="11"/>
        <v>SI</v>
      </c>
      <c r="S9" s="19"/>
      <c r="T9" s="8" t="str">
        <f t="shared" si="12"/>
        <v>NP</v>
      </c>
      <c r="U9" s="11" t="str">
        <f t="shared" si="13"/>
        <v>NP</v>
      </c>
      <c r="V9" s="27" t="s">
        <v>83</v>
      </c>
      <c r="W9" s="21"/>
      <c r="X9" s="21"/>
      <c r="Y9" s="21"/>
      <c r="Z9" s="13">
        <f t="shared" si="14"/>
        <v>0</v>
      </c>
      <c r="AA9" s="13" t="str">
        <f t="shared" si="15"/>
        <v>NO</v>
      </c>
      <c r="AB9" s="13">
        <f t="shared" si="16"/>
        <v>0</v>
      </c>
      <c r="AC9" s="13" t="str">
        <f t="shared" si="17"/>
        <v>NO</v>
      </c>
      <c r="AD9" s="21"/>
      <c r="AE9" s="13" t="str">
        <f t="shared" si="18"/>
        <v>NP</v>
      </c>
      <c r="AF9" s="14" t="str">
        <f t="shared" si="19"/>
        <v>NP</v>
      </c>
      <c r="AG9" s="14" t="str">
        <f t="shared" si="20"/>
        <v>NO</v>
      </c>
      <c r="AH9" s="21"/>
      <c r="AI9" s="13" t="str">
        <f t="shared" si="21"/>
        <v>NO PUEDE PRESENTARLAS</v>
      </c>
      <c r="AJ9" s="13" t="str">
        <f t="shared" si="22"/>
        <v>NO PUEDE PRESENTARSE</v>
      </c>
      <c r="AK9" s="21"/>
      <c r="AL9" s="13" t="str">
        <f t="shared" si="23"/>
        <v>NP</v>
      </c>
      <c r="AM9" s="14" t="str">
        <f t="shared" si="24"/>
        <v>NP</v>
      </c>
      <c r="AN9" s="28" t="s">
        <v>83</v>
      </c>
      <c r="AO9" s="30"/>
      <c r="AP9" s="22"/>
      <c r="AQ9" s="22"/>
      <c r="AR9" s="15">
        <f t="shared" si="25"/>
        <v>0</v>
      </c>
      <c r="AS9" s="15" t="str">
        <f t="shared" si="26"/>
        <v>NO</v>
      </c>
      <c r="AT9" s="15">
        <f t="shared" si="27"/>
        <v>0</v>
      </c>
      <c r="AU9" s="15" t="str">
        <f t="shared" si="28"/>
        <v>NO</v>
      </c>
      <c r="AV9" s="22"/>
      <c r="AW9" s="15" t="str">
        <f t="shared" si="29"/>
        <v>NP</v>
      </c>
      <c r="AX9" s="16" t="str">
        <f t="shared" si="30"/>
        <v>NP</v>
      </c>
      <c r="AY9" s="16" t="str">
        <f t="shared" si="31"/>
        <v>NO</v>
      </c>
      <c r="AZ9" s="22"/>
      <c r="BA9" s="15" t="str">
        <f t="shared" si="32"/>
        <v>NO PUEDE PRESENTARLAS</v>
      </c>
      <c r="BB9" s="15" t="str">
        <f t="shared" si="33"/>
        <v>NO PUEDE PRESENTARSE</v>
      </c>
      <c r="BC9" s="22"/>
      <c r="BD9" s="15" t="str">
        <f>IF(AN9="C","Convalidado",IF(AND(BA9="Aprobadas en ORD",BB9="Examen aprobado en ORD"),"Ámbito aprobado en ORD",IF(AND(BB9="Sólo debe recuperar Tareas EXT",ISBLANK(AZ9)),"Tareas EXT no presentadas",IF(AND(AZ9&lt;5,BB9="Sólo debe recuperar Tareas EXT"),"Tareas EXT Suspensas",IF(AND(AY9="Aprobadas en ORD",BC9&gt;=5),0.6*BC9+AR9,IF(AND(AY9="Aprobadas en ORD",ISBLANK(BC9)),"NP",IF(AND(AY9="Aprobadas en ORD",BC9&lt;5),"EXAMEN SUSPENSO",IF(AND(AY9="Aprobadas en ORD",ISBLANK(BC9)),"NP",IF(AND(AV9&gt;=5,AZ9&gt;=5),5*0.4+AV9*0.6,IF(BB9="NO PUEDE PRESENTARSE","NP",IF(ISBLANK(BC9),"NP",IF(AND(AR9&gt;=2,BC9&gt;=5),AR9+0.6*BC9,IF(AND(BB9="SI",ISBLANK(AZ9)),"Tareas EXT no presentadas",IF(AND(BA9="NO",BC9&gt;=0),"Tareas EXT suspensas",IF(BC9&lt;5,"EXAMEN SUSPENSO",IF(AR9&gt;=2,AR9+0.6*BC9,IF(AV9&gt;=5,0*A6V6+0.4*5,IF(AND(BC9&gt;=5,AZ9&gt;=5),5*0.4+BC9*0.6))))))))))))))))))</f>
        <v>NP</v>
      </c>
      <c r="BE9" s="16" t="str">
        <f t="shared" si="34"/>
        <v>NP</v>
      </c>
    </row>
    <row r="10" spans="1:57" x14ac:dyDescent="0.2">
      <c r="A10" s="29" t="s">
        <v>88</v>
      </c>
      <c r="B10" s="46" t="s">
        <v>89</v>
      </c>
      <c r="C10" s="46" t="s">
        <v>85</v>
      </c>
      <c r="D10" s="26" t="s">
        <v>3</v>
      </c>
      <c r="E10" s="19">
        <v>7.55</v>
      </c>
      <c r="F10" s="19">
        <v>6.875</v>
      </c>
      <c r="G10" s="19"/>
      <c r="H10" s="8">
        <f t="shared" si="3"/>
        <v>1.9233333333333333</v>
      </c>
      <c r="I10" s="8" t="str">
        <f t="shared" si="4"/>
        <v>NO</v>
      </c>
      <c r="J10" s="8">
        <f t="shared" si="5"/>
        <v>2</v>
      </c>
      <c r="K10" s="8" t="str">
        <f t="shared" si="6"/>
        <v>SI</v>
      </c>
      <c r="L10" s="19"/>
      <c r="M10" s="10" t="str">
        <f t="shared" si="7"/>
        <v>NP</v>
      </c>
      <c r="N10" s="11" t="str">
        <f t="shared" si="8"/>
        <v>NP</v>
      </c>
      <c r="O10" s="11" t="str">
        <f t="shared" si="9"/>
        <v>SI</v>
      </c>
      <c r="P10" s="19"/>
      <c r="Q10" s="8" t="str">
        <f t="shared" si="10"/>
        <v>NO</v>
      </c>
      <c r="R10" s="8" t="str">
        <f t="shared" si="11"/>
        <v>SI</v>
      </c>
      <c r="S10" s="19"/>
      <c r="T10" s="8" t="str">
        <f t="shared" si="12"/>
        <v>NP</v>
      </c>
      <c r="U10" s="11" t="str">
        <f t="shared" si="13"/>
        <v>NP</v>
      </c>
      <c r="V10" s="27" t="s">
        <v>3</v>
      </c>
      <c r="W10" s="21">
        <v>6.8</v>
      </c>
      <c r="X10" s="21">
        <v>8.1999999999999993</v>
      </c>
      <c r="Y10" s="21"/>
      <c r="Z10" s="13">
        <f t="shared" si="14"/>
        <v>2</v>
      </c>
      <c r="AA10" s="13" t="str">
        <f t="shared" si="15"/>
        <v>SI</v>
      </c>
      <c r="AB10" s="13">
        <f t="shared" si="16"/>
        <v>2</v>
      </c>
      <c r="AC10" s="13" t="str">
        <f t="shared" si="17"/>
        <v>SI</v>
      </c>
      <c r="AD10" s="21"/>
      <c r="AE10" s="13" t="str">
        <f t="shared" si="18"/>
        <v>NP</v>
      </c>
      <c r="AF10" s="14" t="str">
        <f t="shared" si="19"/>
        <v>NP</v>
      </c>
      <c r="AG10" s="14" t="str">
        <f t="shared" si="20"/>
        <v>Aprobadas en ORD</v>
      </c>
      <c r="AH10" s="21"/>
      <c r="AI10" s="13" t="str">
        <f t="shared" si="21"/>
        <v>Aprobadas en ORD</v>
      </c>
      <c r="AJ10" s="13" t="str">
        <f t="shared" si="22"/>
        <v>SI</v>
      </c>
      <c r="AK10" s="21"/>
      <c r="AL10" s="13" t="str">
        <f t="shared" si="23"/>
        <v>NP</v>
      </c>
      <c r="AM10" s="14" t="str">
        <f t="shared" si="24"/>
        <v>NP</v>
      </c>
      <c r="AN10" s="28" t="s">
        <v>3</v>
      </c>
      <c r="AO10" s="30">
        <v>7.5</v>
      </c>
      <c r="AP10" s="22">
        <v>9</v>
      </c>
      <c r="AQ10" s="22"/>
      <c r="AR10" s="15">
        <f t="shared" si="25"/>
        <v>2.2000000000000002</v>
      </c>
      <c r="AS10" s="15" t="str">
        <f t="shared" si="26"/>
        <v>SI</v>
      </c>
      <c r="AT10" s="15">
        <f t="shared" si="27"/>
        <v>2</v>
      </c>
      <c r="AU10" s="15" t="str">
        <f t="shared" si="28"/>
        <v>SI</v>
      </c>
      <c r="AV10" s="22"/>
      <c r="AW10" s="15" t="str">
        <f t="shared" si="29"/>
        <v>NP</v>
      </c>
      <c r="AX10" s="16" t="str">
        <f t="shared" si="30"/>
        <v>NP</v>
      </c>
      <c r="AY10" s="16" t="str">
        <f t="shared" si="31"/>
        <v>Aprobadas en ORD</v>
      </c>
      <c r="AZ10" s="22"/>
      <c r="BA10" s="15" t="str">
        <f t="shared" si="32"/>
        <v>Aprobadas en ORD</v>
      </c>
      <c r="BB10" s="15" t="str">
        <f t="shared" si="33"/>
        <v>SI</v>
      </c>
      <c r="BC10" s="22"/>
      <c r="BD10" s="15" t="str">
        <f>IF(AN10="C","Convalidado",IF(AND(BA10="Aprobadas en ORD",BB10="Examen aprobado en ORD"),"Ámbito aprobado en ORD",IF(AND(BB10="Sólo debe recuperar Tareas EXT",ISBLANK(AZ10)),"Tareas EXT no presentadas",IF(AND(AZ10&lt;5,BB10="Sólo debe recuperar Tareas EXT"),"Tareas EXT Suspensas",IF(AND(AY10="Aprobadas en ORD",BC10&gt;=5),0.6*BC10+AR10,IF(AND(AY10="Aprobadas en ORD",ISBLANK(BC10)),"NP",IF(AND(AY10="Aprobadas en ORD",BC10&lt;5),"EXAMEN SUSPENSO",IF(AND(AY10="Aprobadas en ORD",ISBLANK(BC10)),"NP",IF(AND(AV10&gt;=5,AZ10&gt;=5),5*0.4+AV10*0.6,IF(BB10="NO PUEDE PRESENTARSE","NP",IF(ISBLANK(BC10),"NP",IF(AND(AR10&gt;=2,BC10&gt;=5),AR10+0.6*BC10,IF(AND(BB10="SI",ISBLANK(AZ10)),"Tareas EXT no presentadas",IF(AND(BA10="NO",BC10&gt;=0),"Tareas EXT suspensas",IF(BC10&lt;5,"EXAMEN SUSPENSO",IF(AR10&gt;=2,AR10+0.6*BC10,IF(AV10&gt;=5,0*A6V6+0.4*5,IF(AND(BC10&gt;=5,AZ10&gt;=5),5*0.4+BC10*0.6))))))))))))))))))</f>
        <v>NP</v>
      </c>
      <c r="BE10" s="16" t="str">
        <f t="shared" si="34"/>
        <v>NP</v>
      </c>
    </row>
    <row r="11" spans="1:57" x14ac:dyDescent="0.2">
      <c r="A11" s="29" t="s">
        <v>51</v>
      </c>
      <c r="B11" s="46" t="s">
        <v>52</v>
      </c>
      <c r="C11" s="46" t="s">
        <v>85</v>
      </c>
      <c r="D11" s="26" t="s">
        <v>3</v>
      </c>
      <c r="E11" s="19"/>
      <c r="F11" s="19"/>
      <c r="G11" s="19"/>
      <c r="H11" s="8">
        <f t="shared" si="3"/>
        <v>0</v>
      </c>
      <c r="I11" s="8" t="str">
        <f t="shared" si="4"/>
        <v>NO</v>
      </c>
      <c r="J11" s="8">
        <f t="shared" si="5"/>
        <v>0</v>
      </c>
      <c r="K11" s="8" t="str">
        <f t="shared" si="6"/>
        <v>NO</v>
      </c>
      <c r="L11" s="19"/>
      <c r="M11" s="10" t="str">
        <f t="shared" si="7"/>
        <v>NP</v>
      </c>
      <c r="N11" s="11" t="str">
        <f t="shared" si="8"/>
        <v>NP</v>
      </c>
      <c r="O11" s="11" t="str">
        <f t="shared" si="9"/>
        <v>NO</v>
      </c>
      <c r="P11" s="19"/>
      <c r="Q11" s="8" t="str">
        <f t="shared" si="10"/>
        <v>NO PUEDE PRESENTARLAS</v>
      </c>
      <c r="R11" s="8" t="str">
        <f t="shared" si="11"/>
        <v>NO PUEDE PRESENTARSE</v>
      </c>
      <c r="S11" s="19"/>
      <c r="T11" s="8" t="str">
        <f t="shared" si="12"/>
        <v>NP</v>
      </c>
      <c r="U11" s="11" t="str">
        <f t="shared" si="13"/>
        <v>NP</v>
      </c>
      <c r="V11" s="27" t="s">
        <v>3</v>
      </c>
      <c r="W11" s="21"/>
      <c r="X11" s="21"/>
      <c r="Y11" s="21"/>
      <c r="Z11" s="13">
        <f t="shared" si="14"/>
        <v>0</v>
      </c>
      <c r="AA11" s="13" t="str">
        <f t="shared" si="15"/>
        <v>NO</v>
      </c>
      <c r="AB11" s="13">
        <f t="shared" si="16"/>
        <v>0</v>
      </c>
      <c r="AC11" s="13" t="str">
        <f t="shared" si="17"/>
        <v>NO</v>
      </c>
      <c r="AD11" s="21"/>
      <c r="AE11" s="13" t="str">
        <f t="shared" si="18"/>
        <v>NP</v>
      </c>
      <c r="AF11" s="14" t="str">
        <f t="shared" si="19"/>
        <v>NP</v>
      </c>
      <c r="AG11" s="14" t="str">
        <f t="shared" si="20"/>
        <v>NO</v>
      </c>
      <c r="AH11" s="21"/>
      <c r="AI11" s="13" t="str">
        <f t="shared" si="21"/>
        <v>NO PUEDE PRESENTARLAS</v>
      </c>
      <c r="AJ11" s="13" t="str">
        <f t="shared" si="22"/>
        <v>NO PUEDE PRESENTARSE</v>
      </c>
      <c r="AK11" s="21"/>
      <c r="AL11" s="13" t="str">
        <f t="shared" si="23"/>
        <v>NP</v>
      </c>
      <c r="AM11" s="14" t="str">
        <f t="shared" si="24"/>
        <v>NP</v>
      </c>
      <c r="AN11" s="28" t="s">
        <v>3</v>
      </c>
      <c r="AO11" s="30"/>
      <c r="AP11" s="22"/>
      <c r="AQ11" s="22"/>
      <c r="AR11" s="15">
        <f t="shared" si="25"/>
        <v>0</v>
      </c>
      <c r="AS11" s="15" t="str">
        <f t="shared" si="26"/>
        <v>NO</v>
      </c>
      <c r="AT11" s="15">
        <f t="shared" si="27"/>
        <v>0</v>
      </c>
      <c r="AU11" s="15" t="str">
        <f t="shared" si="28"/>
        <v>NO</v>
      </c>
      <c r="AV11" s="22"/>
      <c r="AW11" s="15" t="str">
        <f t="shared" si="29"/>
        <v>NP</v>
      </c>
      <c r="AX11" s="16" t="str">
        <f t="shared" si="30"/>
        <v>NP</v>
      </c>
      <c r="AY11" s="16" t="str">
        <f t="shared" si="31"/>
        <v>NO</v>
      </c>
      <c r="AZ11" s="22"/>
      <c r="BA11" s="15" t="str">
        <f t="shared" si="32"/>
        <v>NO PUEDE PRESENTARLAS</v>
      </c>
      <c r="BB11" s="15" t="str">
        <f t="shared" si="33"/>
        <v>NO PUEDE PRESENTARSE</v>
      </c>
      <c r="BC11" s="22"/>
      <c r="BD11" s="15" t="str">
        <f>IF(AN11="C","Convalidado",IF(AND(BA11="Aprobadas en ORD",BB11="Examen aprobado en ORD"),"Ámbito aprobado en ORD",IF(AND(BB11="Sólo debe recuperar Tareas EXT",ISBLANK(AZ11)),"Tareas EXT no presentadas",IF(AND(AZ11&lt;5,BB11="Sólo debe recuperar Tareas EXT"),"Tareas EXT Suspensas",IF(AND(AY11="Aprobadas en ORD",BC11&gt;=5),0.6*BC11+AR11,IF(AND(AY11="Aprobadas en ORD",ISBLANK(BC11)),"NP",IF(AND(AY11="Aprobadas en ORD",BC11&lt;5),"EXAMEN SUSPENSO",IF(AND(AY11="Aprobadas en ORD",ISBLANK(BC11)),"NP",IF(AND(AV11&gt;=5,AZ11&gt;=5),5*0.4+AV11*0.6,IF(BB11="NO PUEDE PRESENTARSE","NP",IF(ISBLANK(BC11),"NP",IF(AND(AR11&gt;=2,BC11&gt;=5),AR11+0.6*BC11,IF(AND(BB11="SI",ISBLANK(AZ11)),"Tareas EXT no presentadas",IF(AND(BA11="NO",BC11&gt;=0),"Tareas EXT suspensas",IF(BC11&lt;5,"EXAMEN SUSPENSO",IF(AR11&gt;=2,AR11+0.6*BC11,IF(AV11&gt;=5,0*A6V6+0.4*5,IF(AND(BC11&gt;=5,AZ11&gt;=5),5*0.4+BC11*0.6))))))))))))))))))</f>
        <v>NP</v>
      </c>
      <c r="BE11" s="16" t="str">
        <f t="shared" si="34"/>
        <v>NP</v>
      </c>
    </row>
    <row r="12" spans="1:57" x14ac:dyDescent="0.2">
      <c r="A12" s="29" t="s">
        <v>53</v>
      </c>
      <c r="B12" s="46" t="s">
        <v>54</v>
      </c>
      <c r="C12" s="46" t="s">
        <v>85</v>
      </c>
      <c r="D12" s="26" t="s">
        <v>3</v>
      </c>
      <c r="E12" s="19"/>
      <c r="F12" s="19"/>
      <c r="G12" s="19"/>
      <c r="H12" s="8">
        <f t="shared" si="3"/>
        <v>0</v>
      </c>
      <c r="I12" s="8" t="str">
        <f t="shared" si="4"/>
        <v>NO</v>
      </c>
      <c r="J12" s="8">
        <f t="shared" si="5"/>
        <v>0</v>
      </c>
      <c r="K12" s="8" t="str">
        <f t="shared" si="6"/>
        <v>NO</v>
      </c>
      <c r="L12" s="19"/>
      <c r="M12" s="10" t="str">
        <f t="shared" si="7"/>
        <v>NP</v>
      </c>
      <c r="N12" s="11" t="str">
        <f t="shared" si="8"/>
        <v>NP</v>
      </c>
      <c r="O12" s="11" t="str">
        <f t="shared" si="9"/>
        <v>NO</v>
      </c>
      <c r="P12" s="19"/>
      <c r="Q12" s="8" t="str">
        <f t="shared" si="10"/>
        <v>NO PUEDE PRESENTARLAS</v>
      </c>
      <c r="R12" s="8" t="str">
        <f t="shared" si="11"/>
        <v>NO PUEDE PRESENTARSE</v>
      </c>
      <c r="S12" s="19"/>
      <c r="T12" s="8" t="str">
        <f t="shared" si="12"/>
        <v>NP</v>
      </c>
      <c r="U12" s="11" t="str">
        <f t="shared" si="13"/>
        <v>NP</v>
      </c>
      <c r="V12" s="27" t="s">
        <v>3</v>
      </c>
      <c r="W12" s="21"/>
      <c r="X12" s="21"/>
      <c r="Y12" s="21"/>
      <c r="Z12" s="13">
        <f t="shared" si="14"/>
        <v>0</v>
      </c>
      <c r="AA12" s="13" t="str">
        <f t="shared" si="15"/>
        <v>NO</v>
      </c>
      <c r="AB12" s="13">
        <f t="shared" si="16"/>
        <v>0</v>
      </c>
      <c r="AC12" s="13" t="str">
        <f t="shared" si="17"/>
        <v>NO</v>
      </c>
      <c r="AD12" s="21"/>
      <c r="AE12" s="13" t="str">
        <f t="shared" si="18"/>
        <v>NP</v>
      </c>
      <c r="AF12" s="14" t="str">
        <f t="shared" si="19"/>
        <v>NP</v>
      </c>
      <c r="AG12" s="14" t="str">
        <f t="shared" si="20"/>
        <v>NO</v>
      </c>
      <c r="AH12" s="21"/>
      <c r="AI12" s="13" t="str">
        <f t="shared" si="21"/>
        <v>NO PUEDE PRESENTARLAS</v>
      </c>
      <c r="AJ12" s="13" t="str">
        <f t="shared" si="22"/>
        <v>NO PUEDE PRESENTARSE</v>
      </c>
      <c r="AK12" s="21"/>
      <c r="AL12" s="13" t="str">
        <f t="shared" si="23"/>
        <v>NP</v>
      </c>
      <c r="AM12" s="14" t="str">
        <f t="shared" si="24"/>
        <v>NP</v>
      </c>
      <c r="AN12" s="28" t="s">
        <v>3</v>
      </c>
      <c r="AO12" s="30"/>
      <c r="AP12" s="22"/>
      <c r="AQ12" s="22"/>
      <c r="AR12" s="15">
        <f t="shared" si="25"/>
        <v>0</v>
      </c>
      <c r="AS12" s="15" t="str">
        <f t="shared" si="26"/>
        <v>NO</v>
      </c>
      <c r="AT12" s="15">
        <f t="shared" si="27"/>
        <v>0</v>
      </c>
      <c r="AU12" s="15" t="str">
        <f t="shared" si="28"/>
        <v>NO</v>
      </c>
      <c r="AV12" s="22"/>
      <c r="AW12" s="15" t="str">
        <f t="shared" si="29"/>
        <v>NP</v>
      </c>
      <c r="AX12" s="16" t="str">
        <f t="shared" si="30"/>
        <v>NP</v>
      </c>
      <c r="AY12" s="16" t="str">
        <f t="shared" si="31"/>
        <v>NO</v>
      </c>
      <c r="AZ12" s="22"/>
      <c r="BA12" s="15" t="str">
        <f t="shared" si="32"/>
        <v>NO PUEDE PRESENTARLAS</v>
      </c>
      <c r="BB12" s="15" t="str">
        <f t="shared" si="33"/>
        <v>NO PUEDE PRESENTARSE</v>
      </c>
      <c r="BC12" s="22"/>
      <c r="BD12" s="15" t="str">
        <f>IF(AN12="C","Convalidado",IF(AND(BA12="Aprobadas en ORD",BB12="Examen aprobado en ORD"),"Ámbito aprobado en ORD",IF(AND(BB12="Sólo debe recuperar Tareas EXT",ISBLANK(AZ12)),"Tareas EXT no presentadas",IF(AND(AZ12&lt;5,BB12="Sólo debe recuperar Tareas EXT"),"Tareas EXT Suspensas",IF(AND(AY12="Aprobadas en ORD",BC12&gt;=5),0.6*BC12+AR12,IF(AND(AY12="Aprobadas en ORD",ISBLANK(BC12)),"NP",IF(AND(AY12="Aprobadas en ORD",BC12&lt;5),"EXAMEN SUSPENSO",IF(AND(AY12="Aprobadas en ORD",ISBLANK(BC12)),"NP",IF(AND(AV12&gt;=5,AZ12&gt;=5),5*0.4+AV12*0.6,IF(BB12="NO PUEDE PRESENTARSE","NP",IF(ISBLANK(BC12),"NP",IF(AND(AR12&gt;=2,BC12&gt;=5),AR12+0.6*BC12,IF(AND(BB12="SI",ISBLANK(AZ12)),"Tareas EXT no presentadas",IF(AND(BA12="NO",BC12&gt;=0),"Tareas EXT suspensas",IF(BC12&lt;5,"EXAMEN SUSPENSO",IF(AR12&gt;=2,AR12+0.6*BC12,IF(AV12&gt;=5,0*A6V6+0.4*5,IF(AND(BC12&gt;=5,AZ12&gt;=5),5*0.4+BC12*0.6))))))))))))))))))</f>
        <v>NP</v>
      </c>
      <c r="BE12" s="16" t="str">
        <f t="shared" si="34"/>
        <v>NP</v>
      </c>
    </row>
    <row r="13" spans="1:57" x14ac:dyDescent="0.2">
      <c r="A13" s="29" t="s">
        <v>90</v>
      </c>
      <c r="B13" s="46" t="s">
        <v>91</v>
      </c>
      <c r="C13" s="46" t="s">
        <v>85</v>
      </c>
      <c r="D13" s="26" t="s">
        <v>3</v>
      </c>
      <c r="E13" s="19"/>
      <c r="F13" s="19">
        <v>8.5250000000000004</v>
      </c>
      <c r="G13" s="19"/>
      <c r="H13" s="8">
        <f t="shared" si="3"/>
        <v>1.1366666666666667</v>
      </c>
      <c r="I13" s="8" t="str">
        <f t="shared" si="4"/>
        <v>NO</v>
      </c>
      <c r="J13" s="8">
        <f t="shared" si="5"/>
        <v>1</v>
      </c>
      <c r="K13" s="8" t="str">
        <f t="shared" si="6"/>
        <v>NO</v>
      </c>
      <c r="L13" s="19"/>
      <c r="M13" s="10" t="str">
        <f t="shared" si="7"/>
        <v>NP</v>
      </c>
      <c r="N13" s="11" t="str">
        <f t="shared" si="8"/>
        <v>NP</v>
      </c>
      <c r="O13" s="11" t="str">
        <f t="shared" si="9"/>
        <v>SI</v>
      </c>
      <c r="P13" s="19"/>
      <c r="Q13" s="8" t="str">
        <f t="shared" si="10"/>
        <v>NO</v>
      </c>
      <c r="R13" s="8" t="str">
        <f t="shared" si="11"/>
        <v>SI</v>
      </c>
      <c r="S13" s="19"/>
      <c r="T13" s="8" t="str">
        <f t="shared" si="12"/>
        <v>NP</v>
      </c>
      <c r="U13" s="11" t="str">
        <f t="shared" si="13"/>
        <v>NP</v>
      </c>
      <c r="V13" s="27" t="s">
        <v>83</v>
      </c>
      <c r="W13" s="21"/>
      <c r="X13" s="21"/>
      <c r="Y13" s="21"/>
      <c r="Z13" s="13">
        <f t="shared" si="14"/>
        <v>0</v>
      </c>
      <c r="AA13" s="13" t="str">
        <f t="shared" si="15"/>
        <v>NO</v>
      </c>
      <c r="AB13" s="13">
        <f t="shared" si="16"/>
        <v>0</v>
      </c>
      <c r="AC13" s="13" t="str">
        <f t="shared" si="17"/>
        <v>NO</v>
      </c>
      <c r="AD13" s="21"/>
      <c r="AE13" s="13" t="str">
        <f t="shared" si="18"/>
        <v>NP</v>
      </c>
      <c r="AF13" s="14" t="str">
        <f t="shared" si="19"/>
        <v>NP</v>
      </c>
      <c r="AG13" s="14" t="str">
        <f t="shared" si="20"/>
        <v>NO</v>
      </c>
      <c r="AH13" s="21"/>
      <c r="AI13" s="13" t="str">
        <f t="shared" si="21"/>
        <v>NO PUEDE PRESENTARLAS</v>
      </c>
      <c r="AJ13" s="13" t="str">
        <f t="shared" si="22"/>
        <v>NO PUEDE PRESENTARSE</v>
      </c>
      <c r="AK13" s="21"/>
      <c r="AL13" s="13" t="str">
        <f t="shared" si="23"/>
        <v>NP</v>
      </c>
      <c r="AM13" s="14" t="str">
        <f t="shared" si="24"/>
        <v>NP</v>
      </c>
      <c r="AN13" s="28" t="s">
        <v>83</v>
      </c>
      <c r="AO13" s="30"/>
      <c r="AP13" s="22"/>
      <c r="AQ13" s="22"/>
      <c r="AR13" s="15">
        <f t="shared" si="25"/>
        <v>0</v>
      </c>
      <c r="AS13" s="15" t="str">
        <f t="shared" si="26"/>
        <v>NO</v>
      </c>
      <c r="AT13" s="15">
        <f t="shared" si="27"/>
        <v>0</v>
      </c>
      <c r="AU13" s="15" t="str">
        <f t="shared" si="28"/>
        <v>NO</v>
      </c>
      <c r="AV13" s="22"/>
      <c r="AW13" s="15" t="str">
        <f t="shared" si="29"/>
        <v>NP</v>
      </c>
      <c r="AX13" s="16" t="str">
        <f t="shared" si="30"/>
        <v>NP</v>
      </c>
      <c r="AY13" s="16" t="str">
        <f t="shared" si="31"/>
        <v>NO</v>
      </c>
      <c r="AZ13" s="22"/>
      <c r="BA13" s="15" t="str">
        <f t="shared" si="32"/>
        <v>NO PUEDE PRESENTARLAS</v>
      </c>
      <c r="BB13" s="15" t="str">
        <f t="shared" si="33"/>
        <v>NO PUEDE PRESENTARSE</v>
      </c>
      <c r="BC13" s="22"/>
      <c r="BD13" s="15" t="str">
        <f>IF(AN13="C","Convalidado",IF(AND(BA13="Aprobadas en ORD",BB13="Examen aprobado en ORD"),"Ámbito aprobado en ORD",IF(AND(BB13="Sólo debe recuperar Tareas EXT",ISBLANK(AZ13)),"Tareas EXT no presentadas",IF(AND(AZ13&lt;5,BB13="Sólo debe recuperar Tareas EXT"),"Tareas EXT Suspensas",IF(AND(AY13="Aprobadas en ORD",BC13&gt;=5),0.6*BC13+AR13,IF(AND(AY13="Aprobadas en ORD",ISBLANK(BC13)),"NP",IF(AND(AY13="Aprobadas en ORD",BC13&lt;5),"EXAMEN SUSPENSO",IF(AND(AY13="Aprobadas en ORD",ISBLANK(BC13)),"NP",IF(AND(AV13&gt;=5,AZ13&gt;=5),5*0.4+AV13*0.6,IF(BB13="NO PUEDE PRESENTARSE","NP",IF(ISBLANK(BC13),"NP",IF(AND(AR13&gt;=2,BC13&gt;=5),AR13+0.6*BC13,IF(AND(BB13="SI",ISBLANK(AZ13)),"Tareas EXT no presentadas",IF(AND(BA13="NO",BC13&gt;=0),"Tareas EXT suspensas",IF(BC13&lt;5,"EXAMEN SUSPENSO",IF(AR13&gt;=2,AR13+0.6*BC13,IF(AV13&gt;=5,0*A6V6+0.4*5,IF(AND(BC13&gt;=5,AZ13&gt;=5),5*0.4+BC13*0.6))))))))))))))))))</f>
        <v>NP</v>
      </c>
      <c r="BE13" s="16" t="str">
        <f t="shared" si="34"/>
        <v>NP</v>
      </c>
    </row>
    <row r="14" spans="1:57" x14ac:dyDescent="0.2">
      <c r="A14" s="29" t="s">
        <v>55</v>
      </c>
      <c r="B14" s="46" t="s">
        <v>56</v>
      </c>
      <c r="C14" s="46" t="s">
        <v>85</v>
      </c>
      <c r="D14" s="26" t="s">
        <v>83</v>
      </c>
      <c r="E14" s="19"/>
      <c r="F14" s="19"/>
      <c r="G14" s="19"/>
      <c r="H14" s="8">
        <f t="shared" si="3"/>
        <v>0</v>
      </c>
      <c r="I14" s="8" t="str">
        <f t="shared" si="4"/>
        <v>NO</v>
      </c>
      <c r="J14" s="8">
        <f t="shared" si="5"/>
        <v>0</v>
      </c>
      <c r="K14" s="8" t="str">
        <f t="shared" si="6"/>
        <v>NO</v>
      </c>
      <c r="L14" s="19"/>
      <c r="M14" s="10" t="str">
        <f t="shared" si="7"/>
        <v>NP</v>
      </c>
      <c r="N14" s="11" t="str">
        <f t="shared" si="8"/>
        <v>NP</v>
      </c>
      <c r="O14" s="11" t="str">
        <f t="shared" si="9"/>
        <v>NO</v>
      </c>
      <c r="P14" s="19"/>
      <c r="Q14" s="8" t="str">
        <f t="shared" si="10"/>
        <v>NO PUEDE PRESENTARLAS</v>
      </c>
      <c r="R14" s="8" t="str">
        <f t="shared" si="11"/>
        <v>NO PUEDE PRESENTARSE</v>
      </c>
      <c r="S14" s="19"/>
      <c r="T14" s="8" t="str">
        <f t="shared" si="12"/>
        <v>NP</v>
      </c>
      <c r="U14" s="11" t="str">
        <f t="shared" si="13"/>
        <v>NP</v>
      </c>
      <c r="V14" s="27" t="s">
        <v>3</v>
      </c>
      <c r="W14" s="21"/>
      <c r="X14" s="21"/>
      <c r="Y14" s="21"/>
      <c r="Z14" s="13">
        <f t="shared" si="14"/>
        <v>0</v>
      </c>
      <c r="AA14" s="13" t="str">
        <f t="shared" si="15"/>
        <v>NO</v>
      </c>
      <c r="AB14" s="13">
        <f t="shared" si="16"/>
        <v>0</v>
      </c>
      <c r="AC14" s="13" t="str">
        <f t="shared" si="17"/>
        <v>NO</v>
      </c>
      <c r="AD14" s="21"/>
      <c r="AE14" s="13" t="str">
        <f t="shared" si="18"/>
        <v>NP</v>
      </c>
      <c r="AF14" s="14" t="str">
        <f t="shared" si="19"/>
        <v>NP</v>
      </c>
      <c r="AG14" s="14" t="str">
        <f t="shared" si="20"/>
        <v>NO</v>
      </c>
      <c r="AH14" s="21"/>
      <c r="AI14" s="13" t="str">
        <f t="shared" si="21"/>
        <v>NO PUEDE PRESENTARLAS</v>
      </c>
      <c r="AJ14" s="13" t="str">
        <f t="shared" si="22"/>
        <v>NO PUEDE PRESENTARSE</v>
      </c>
      <c r="AK14" s="21"/>
      <c r="AL14" s="13" t="str">
        <f t="shared" si="23"/>
        <v>NP</v>
      </c>
      <c r="AM14" s="14" t="str">
        <f t="shared" si="24"/>
        <v>NP</v>
      </c>
      <c r="AN14" s="28" t="s">
        <v>3</v>
      </c>
      <c r="AO14" s="30"/>
      <c r="AP14" s="22"/>
      <c r="AQ14" s="22"/>
      <c r="AR14" s="15">
        <f t="shared" si="25"/>
        <v>0</v>
      </c>
      <c r="AS14" s="15" t="str">
        <f t="shared" si="26"/>
        <v>NO</v>
      </c>
      <c r="AT14" s="15">
        <f t="shared" si="27"/>
        <v>0</v>
      </c>
      <c r="AU14" s="15" t="str">
        <f t="shared" si="28"/>
        <v>NO</v>
      </c>
      <c r="AV14" s="22"/>
      <c r="AW14" s="15" t="str">
        <f t="shared" si="29"/>
        <v>NP</v>
      </c>
      <c r="AX14" s="16" t="str">
        <f t="shared" si="30"/>
        <v>NP</v>
      </c>
      <c r="AY14" s="16" t="str">
        <f t="shared" si="31"/>
        <v>NO</v>
      </c>
      <c r="AZ14" s="22"/>
      <c r="BA14" s="15" t="str">
        <f t="shared" si="32"/>
        <v>NO PUEDE PRESENTARLAS</v>
      </c>
      <c r="BB14" s="15" t="str">
        <f t="shared" si="33"/>
        <v>NO PUEDE PRESENTARSE</v>
      </c>
      <c r="BC14" s="22"/>
      <c r="BD14" s="15" t="str">
        <f>IF(AN14="C","Convalidado",IF(AND(BA14="Aprobadas en ORD",BB14="Examen aprobado en ORD"),"Ámbito aprobado en ORD",IF(AND(BB14="Sólo debe recuperar Tareas EXT",ISBLANK(AZ14)),"Tareas EXT no presentadas",IF(AND(AZ14&lt;5,BB14="Sólo debe recuperar Tareas EXT"),"Tareas EXT Suspensas",IF(AND(AY14="Aprobadas en ORD",BC14&gt;=5),0.6*BC14+AR14,IF(AND(AY14="Aprobadas en ORD",ISBLANK(BC14)),"NP",IF(AND(AY14="Aprobadas en ORD",BC14&lt;5),"EXAMEN SUSPENSO",IF(AND(AY14="Aprobadas en ORD",ISBLANK(BC14)),"NP",IF(AND(AV14&gt;=5,AZ14&gt;=5),5*0.4+AV14*0.6,IF(BB14="NO PUEDE PRESENTARSE","NP",IF(ISBLANK(BC14),"NP",IF(AND(AR14&gt;=2,BC14&gt;=5),AR14+0.6*BC14,IF(AND(BB14="SI",ISBLANK(AZ14)),"Tareas EXT no presentadas",IF(AND(BA14="NO",BC14&gt;=0),"Tareas EXT suspensas",IF(BC14&lt;5,"EXAMEN SUSPENSO",IF(AR14&gt;=2,AR14+0.6*BC14,IF(AV14&gt;=5,0*A6V6+0.4*5,IF(AND(BC14&gt;=5,AZ14&gt;=5),5*0.4+BC14*0.6))))))))))))))))))</f>
        <v>NP</v>
      </c>
      <c r="BE14" s="16" t="str">
        <f t="shared" si="34"/>
        <v>NP</v>
      </c>
    </row>
    <row r="15" spans="1:57" x14ac:dyDescent="0.2">
      <c r="A15" s="29" t="s">
        <v>92</v>
      </c>
      <c r="B15" s="46" t="s">
        <v>93</v>
      </c>
      <c r="C15" s="46" t="s">
        <v>85</v>
      </c>
      <c r="D15" s="26" t="s">
        <v>3</v>
      </c>
      <c r="E15" s="19">
        <v>8</v>
      </c>
      <c r="F15" s="19">
        <v>5.125</v>
      </c>
      <c r="G15" s="19"/>
      <c r="H15" s="8">
        <f t="shared" si="3"/>
        <v>1.75</v>
      </c>
      <c r="I15" s="8" t="str">
        <f t="shared" si="4"/>
        <v>NO</v>
      </c>
      <c r="J15" s="8">
        <f t="shared" si="5"/>
        <v>2</v>
      </c>
      <c r="K15" s="8" t="str">
        <f t="shared" si="6"/>
        <v>SI</v>
      </c>
      <c r="L15" s="19"/>
      <c r="M15" s="10" t="str">
        <f t="shared" si="7"/>
        <v>NP</v>
      </c>
      <c r="N15" s="11" t="str">
        <f t="shared" si="8"/>
        <v>NP</v>
      </c>
      <c r="O15" s="11" t="str">
        <f t="shared" si="9"/>
        <v>SI</v>
      </c>
      <c r="P15" s="19"/>
      <c r="Q15" s="8" t="str">
        <f t="shared" si="10"/>
        <v>NO</v>
      </c>
      <c r="R15" s="8" t="str">
        <f t="shared" si="11"/>
        <v>SI</v>
      </c>
      <c r="S15" s="19"/>
      <c r="T15" s="8" t="str">
        <f t="shared" si="12"/>
        <v>NP</v>
      </c>
      <c r="U15" s="11" t="str">
        <f t="shared" si="13"/>
        <v>NP</v>
      </c>
      <c r="V15" s="27" t="s">
        <v>83</v>
      </c>
      <c r="W15" s="21"/>
      <c r="X15" s="21"/>
      <c r="Y15" s="21"/>
      <c r="Z15" s="13">
        <f t="shared" si="14"/>
        <v>0</v>
      </c>
      <c r="AA15" s="13" t="str">
        <f t="shared" si="15"/>
        <v>NO</v>
      </c>
      <c r="AB15" s="13">
        <f t="shared" si="16"/>
        <v>0</v>
      </c>
      <c r="AC15" s="13" t="str">
        <f t="shared" si="17"/>
        <v>NO</v>
      </c>
      <c r="AD15" s="21"/>
      <c r="AE15" s="13" t="str">
        <f t="shared" si="18"/>
        <v>NP</v>
      </c>
      <c r="AF15" s="14" t="str">
        <f t="shared" si="19"/>
        <v>NP</v>
      </c>
      <c r="AG15" s="14" t="str">
        <f t="shared" si="20"/>
        <v>NO</v>
      </c>
      <c r="AH15" s="21"/>
      <c r="AI15" s="13" t="str">
        <f t="shared" si="21"/>
        <v>NO PUEDE PRESENTARLAS</v>
      </c>
      <c r="AJ15" s="13" t="str">
        <f t="shared" si="22"/>
        <v>NO PUEDE PRESENTARSE</v>
      </c>
      <c r="AK15" s="21"/>
      <c r="AL15" s="13" t="str">
        <f t="shared" si="23"/>
        <v>NP</v>
      </c>
      <c r="AM15" s="14" t="str">
        <f t="shared" si="24"/>
        <v>NP</v>
      </c>
      <c r="AN15" s="28" t="s">
        <v>83</v>
      </c>
      <c r="AO15" s="30"/>
      <c r="AP15" s="22"/>
      <c r="AQ15" s="22"/>
      <c r="AR15" s="15">
        <f t="shared" si="25"/>
        <v>0</v>
      </c>
      <c r="AS15" s="15" t="str">
        <f t="shared" si="26"/>
        <v>NO</v>
      </c>
      <c r="AT15" s="15">
        <f t="shared" si="27"/>
        <v>0</v>
      </c>
      <c r="AU15" s="15" t="str">
        <f t="shared" si="28"/>
        <v>NO</v>
      </c>
      <c r="AV15" s="22"/>
      <c r="AW15" s="15" t="str">
        <f t="shared" si="29"/>
        <v>NP</v>
      </c>
      <c r="AX15" s="16" t="str">
        <f t="shared" si="30"/>
        <v>NP</v>
      </c>
      <c r="AY15" s="16" t="str">
        <f t="shared" si="31"/>
        <v>NO</v>
      </c>
      <c r="AZ15" s="22"/>
      <c r="BA15" s="15" t="str">
        <f t="shared" si="32"/>
        <v>NO PUEDE PRESENTARLAS</v>
      </c>
      <c r="BB15" s="15" t="str">
        <f t="shared" si="33"/>
        <v>NO PUEDE PRESENTARSE</v>
      </c>
      <c r="BC15" s="22"/>
      <c r="BD15" s="15" t="str">
        <f>IF(AN15="C","Convalidado",IF(AND(BA15="Aprobadas en ORD",BB15="Examen aprobado en ORD"),"Ámbito aprobado en ORD",IF(AND(BB15="Sólo debe recuperar Tareas EXT",ISBLANK(AZ15)),"Tareas EXT no presentadas",IF(AND(AZ15&lt;5,BB15="Sólo debe recuperar Tareas EXT"),"Tareas EXT Suspensas",IF(AND(AY15="Aprobadas en ORD",BC15&gt;=5),0.6*BC15+AR15,IF(AND(AY15="Aprobadas en ORD",ISBLANK(BC15)),"NP",IF(AND(AY15="Aprobadas en ORD",BC15&lt;5),"EXAMEN SUSPENSO",IF(AND(AY15="Aprobadas en ORD",ISBLANK(BC15)),"NP",IF(AND(AV15&gt;=5,AZ15&gt;=5),5*0.4+AV15*0.6,IF(BB15="NO PUEDE PRESENTARSE","NP",IF(ISBLANK(BC15),"NP",IF(AND(AR15&gt;=2,BC15&gt;=5),AR15+0.6*BC15,IF(AND(BB15="SI",ISBLANK(AZ15)),"Tareas EXT no presentadas",IF(AND(BA15="NO",BC15&gt;=0),"Tareas EXT suspensas",IF(BC15&lt;5,"EXAMEN SUSPENSO",IF(AR15&gt;=2,AR15+0.6*BC15,IF(AV15&gt;=5,0*A6V6+0.4*5,IF(AND(BC15&gt;=5,AZ15&gt;=5),5*0.4+BC15*0.6))))))))))))))))))</f>
        <v>NP</v>
      </c>
      <c r="BE15" s="16" t="str">
        <f t="shared" si="34"/>
        <v>NP</v>
      </c>
    </row>
    <row r="16" spans="1:57" x14ac:dyDescent="0.2">
      <c r="A16" s="29" t="s">
        <v>94</v>
      </c>
      <c r="B16" s="46" t="s">
        <v>95</v>
      </c>
      <c r="C16" s="46" t="s">
        <v>85</v>
      </c>
      <c r="D16" s="26" t="s">
        <v>3</v>
      </c>
      <c r="E16" s="19">
        <v>7.75</v>
      </c>
      <c r="F16" s="19"/>
      <c r="G16" s="19"/>
      <c r="H16" s="8">
        <f t="shared" si="3"/>
        <v>1.0333333333333332</v>
      </c>
      <c r="I16" s="8" t="str">
        <f t="shared" si="4"/>
        <v>NO</v>
      </c>
      <c r="J16" s="8">
        <f t="shared" si="5"/>
        <v>1</v>
      </c>
      <c r="K16" s="8" t="str">
        <f t="shared" si="6"/>
        <v>NO</v>
      </c>
      <c r="L16" s="19"/>
      <c r="M16" s="10" t="str">
        <f t="shared" si="7"/>
        <v>NP</v>
      </c>
      <c r="N16" s="11" t="str">
        <f t="shared" si="8"/>
        <v>NP</v>
      </c>
      <c r="O16" s="11" t="str">
        <f t="shared" si="9"/>
        <v>SI</v>
      </c>
      <c r="P16" s="19"/>
      <c r="Q16" s="8" t="str">
        <f t="shared" si="10"/>
        <v>NO</v>
      </c>
      <c r="R16" s="8" t="str">
        <f t="shared" si="11"/>
        <v>SI</v>
      </c>
      <c r="S16" s="19"/>
      <c r="T16" s="8" t="str">
        <f t="shared" si="12"/>
        <v>NP</v>
      </c>
      <c r="U16" s="11" t="str">
        <f t="shared" si="13"/>
        <v>NP</v>
      </c>
      <c r="V16" s="27" t="s">
        <v>3</v>
      </c>
      <c r="W16" s="21">
        <v>6.9</v>
      </c>
      <c r="X16" s="21"/>
      <c r="Y16" s="21"/>
      <c r="Z16" s="13">
        <f t="shared" si="14"/>
        <v>0.92</v>
      </c>
      <c r="AA16" s="13" t="str">
        <f t="shared" si="15"/>
        <v>NO</v>
      </c>
      <c r="AB16" s="13">
        <f t="shared" si="16"/>
        <v>1</v>
      </c>
      <c r="AC16" s="13" t="str">
        <f t="shared" si="17"/>
        <v>NO</v>
      </c>
      <c r="AD16" s="21"/>
      <c r="AE16" s="13" t="str">
        <f t="shared" si="18"/>
        <v>NP</v>
      </c>
      <c r="AF16" s="14" t="str">
        <f t="shared" si="19"/>
        <v>NP</v>
      </c>
      <c r="AG16" s="14" t="str">
        <f t="shared" si="20"/>
        <v>SI</v>
      </c>
      <c r="AH16" s="21"/>
      <c r="AI16" s="13" t="str">
        <f t="shared" si="21"/>
        <v>NO</v>
      </c>
      <c r="AJ16" s="13" t="str">
        <f t="shared" si="22"/>
        <v>SI</v>
      </c>
      <c r="AK16" s="21"/>
      <c r="AL16" s="13" t="str">
        <f t="shared" si="23"/>
        <v>NP</v>
      </c>
      <c r="AM16" s="14" t="str">
        <f t="shared" si="24"/>
        <v>NP</v>
      </c>
      <c r="AN16" s="28" t="s">
        <v>3</v>
      </c>
      <c r="AO16" s="30">
        <v>9.5</v>
      </c>
      <c r="AP16" s="22"/>
      <c r="AQ16" s="22"/>
      <c r="AR16" s="15">
        <f t="shared" si="25"/>
        <v>1.2666666666666666</v>
      </c>
      <c r="AS16" s="15" t="str">
        <f t="shared" si="26"/>
        <v>NO</v>
      </c>
      <c r="AT16" s="15">
        <f t="shared" si="27"/>
        <v>1</v>
      </c>
      <c r="AU16" s="15" t="str">
        <f t="shared" si="28"/>
        <v>NO</v>
      </c>
      <c r="AV16" s="22"/>
      <c r="AW16" s="15" t="str">
        <f t="shared" si="29"/>
        <v>NP</v>
      </c>
      <c r="AX16" s="16" t="str">
        <f t="shared" si="30"/>
        <v>NP</v>
      </c>
      <c r="AY16" s="16" t="str">
        <f t="shared" si="31"/>
        <v>SI</v>
      </c>
      <c r="AZ16" s="22"/>
      <c r="BA16" s="15" t="str">
        <f t="shared" si="32"/>
        <v>NO</v>
      </c>
      <c r="BB16" s="15" t="str">
        <f t="shared" si="33"/>
        <v>SI</v>
      </c>
      <c r="BC16" s="22"/>
      <c r="BD16" s="15" t="str">
        <f>IF(AN16="C","Convalidado",IF(AND(BA16="Aprobadas en ORD",BB16="Examen aprobado en ORD"),"Ámbito aprobado en ORD",IF(AND(BB16="Sólo debe recuperar Tareas EXT",ISBLANK(AZ16)),"Tareas EXT no presentadas",IF(AND(AZ16&lt;5,BB16="Sólo debe recuperar Tareas EXT"),"Tareas EXT Suspensas",IF(AND(AY16="Aprobadas en ORD",BC16&gt;=5),0.6*BC16+AR16,IF(AND(AY16="Aprobadas en ORD",ISBLANK(BC16)),"NP",IF(AND(AY16="Aprobadas en ORD",BC16&lt;5),"EXAMEN SUSPENSO",IF(AND(AY16="Aprobadas en ORD",ISBLANK(BC16)),"NP",IF(AND(AV16&gt;=5,AZ16&gt;=5),5*0.4+AV16*0.6,IF(BB16="NO PUEDE PRESENTARSE","NP",IF(ISBLANK(BC16),"NP",IF(AND(AR16&gt;=2,BC16&gt;=5),AR16+0.6*BC16,IF(AND(BB16="SI",ISBLANK(AZ16)),"Tareas EXT no presentadas",IF(AND(BA16="NO",BC16&gt;=0),"Tareas EXT suspensas",IF(BC16&lt;5,"EXAMEN SUSPENSO",IF(AR16&gt;=2,AR16+0.6*BC16,IF(AV16&gt;=5,0*A6V6+0.4*5,IF(AND(BC16&gt;=5,AZ16&gt;=5),5*0.4+BC16*0.6))))))))))))))))))</f>
        <v>NP</v>
      </c>
      <c r="BE16" s="16" t="str">
        <f t="shared" si="34"/>
        <v>NP</v>
      </c>
    </row>
    <row r="17" spans="1:57" x14ac:dyDescent="0.2">
      <c r="A17" s="29" t="s">
        <v>57</v>
      </c>
      <c r="B17" s="46" t="s">
        <v>58</v>
      </c>
      <c r="C17" s="46" t="s">
        <v>85</v>
      </c>
      <c r="D17" s="26" t="s">
        <v>3</v>
      </c>
      <c r="E17" s="19">
        <v>8.15</v>
      </c>
      <c r="F17" s="19">
        <v>8.625</v>
      </c>
      <c r="G17" s="19"/>
      <c r="H17" s="8">
        <f t="shared" si="3"/>
        <v>2.2366666666666664</v>
      </c>
      <c r="I17" s="8" t="str">
        <f t="shared" si="4"/>
        <v>SI</v>
      </c>
      <c r="J17" s="8">
        <f t="shared" si="5"/>
        <v>2</v>
      </c>
      <c r="K17" s="8" t="str">
        <f t="shared" si="6"/>
        <v>SI</v>
      </c>
      <c r="L17" s="19"/>
      <c r="M17" s="10" t="str">
        <f t="shared" si="7"/>
        <v>NP</v>
      </c>
      <c r="N17" s="11" t="str">
        <f t="shared" si="8"/>
        <v>NP</v>
      </c>
      <c r="O17" s="11" t="str">
        <f t="shared" si="9"/>
        <v>Aprobadas en ORD</v>
      </c>
      <c r="P17" s="19"/>
      <c r="Q17" s="8" t="str">
        <f t="shared" si="10"/>
        <v>Aprobadas en ORD</v>
      </c>
      <c r="R17" s="8" t="str">
        <f t="shared" si="11"/>
        <v>SI</v>
      </c>
      <c r="S17" s="19"/>
      <c r="T17" s="8" t="str">
        <f t="shared" si="12"/>
        <v>NP</v>
      </c>
      <c r="U17" s="11" t="str">
        <f t="shared" si="13"/>
        <v>NP</v>
      </c>
      <c r="V17" s="27" t="s">
        <v>83</v>
      </c>
      <c r="W17" s="21"/>
      <c r="X17" s="21"/>
      <c r="Y17" s="21"/>
      <c r="Z17" s="13">
        <f t="shared" si="14"/>
        <v>0</v>
      </c>
      <c r="AA17" s="13" t="str">
        <f t="shared" si="15"/>
        <v>NO</v>
      </c>
      <c r="AB17" s="13">
        <f t="shared" si="16"/>
        <v>0</v>
      </c>
      <c r="AC17" s="13" t="str">
        <f t="shared" si="17"/>
        <v>NO</v>
      </c>
      <c r="AD17" s="21"/>
      <c r="AE17" s="13" t="str">
        <f t="shared" si="18"/>
        <v>NP</v>
      </c>
      <c r="AF17" s="14" t="str">
        <f t="shared" si="19"/>
        <v>NP</v>
      </c>
      <c r="AG17" s="14" t="str">
        <f t="shared" si="20"/>
        <v>NO</v>
      </c>
      <c r="AH17" s="21"/>
      <c r="AI17" s="13" t="str">
        <f t="shared" si="21"/>
        <v>NO PUEDE PRESENTARLAS</v>
      </c>
      <c r="AJ17" s="13" t="str">
        <f t="shared" si="22"/>
        <v>NO PUEDE PRESENTARSE</v>
      </c>
      <c r="AK17" s="21"/>
      <c r="AL17" s="13" t="str">
        <f t="shared" si="23"/>
        <v>NP</v>
      </c>
      <c r="AM17" s="14" t="str">
        <f t="shared" si="24"/>
        <v>NP</v>
      </c>
      <c r="AN17" s="28" t="s">
        <v>83</v>
      </c>
      <c r="AO17" s="30"/>
      <c r="AP17" s="22"/>
      <c r="AQ17" s="22"/>
      <c r="AR17" s="15">
        <f t="shared" si="25"/>
        <v>0</v>
      </c>
      <c r="AS17" s="15" t="str">
        <f t="shared" si="26"/>
        <v>NO</v>
      </c>
      <c r="AT17" s="15">
        <f t="shared" si="27"/>
        <v>0</v>
      </c>
      <c r="AU17" s="15" t="str">
        <f t="shared" si="28"/>
        <v>NO</v>
      </c>
      <c r="AV17" s="22"/>
      <c r="AW17" s="15" t="str">
        <f t="shared" si="29"/>
        <v>NP</v>
      </c>
      <c r="AX17" s="16" t="str">
        <f t="shared" si="30"/>
        <v>NP</v>
      </c>
      <c r="AY17" s="16" t="str">
        <f t="shared" si="31"/>
        <v>NO</v>
      </c>
      <c r="AZ17" s="22"/>
      <c r="BA17" s="15" t="str">
        <f t="shared" si="32"/>
        <v>NO PUEDE PRESENTARLAS</v>
      </c>
      <c r="BB17" s="15" t="str">
        <f t="shared" si="33"/>
        <v>NO PUEDE PRESENTARSE</v>
      </c>
      <c r="BC17" s="22"/>
      <c r="BD17" s="15" t="str">
        <f>IF(AN17="C","Convalidado",IF(AND(BA17="Aprobadas en ORD",BB17="Examen aprobado en ORD"),"Ámbito aprobado en ORD",IF(AND(BB17="Sólo debe recuperar Tareas EXT",ISBLANK(AZ17)),"Tareas EXT no presentadas",IF(AND(AZ17&lt;5,BB17="Sólo debe recuperar Tareas EXT"),"Tareas EXT Suspensas",IF(AND(AY17="Aprobadas en ORD",BC17&gt;=5),0.6*BC17+AR17,IF(AND(AY17="Aprobadas en ORD",ISBLANK(BC17)),"NP",IF(AND(AY17="Aprobadas en ORD",BC17&lt;5),"EXAMEN SUSPENSO",IF(AND(AY17="Aprobadas en ORD",ISBLANK(BC17)),"NP",IF(AND(AV17&gt;=5,AZ17&gt;=5),5*0.4+AV17*0.6,IF(BB17="NO PUEDE PRESENTARSE","NP",IF(ISBLANK(BC17),"NP",IF(AND(AR17&gt;=2,BC17&gt;=5),AR17+0.6*BC17,IF(AND(BB17="SI",ISBLANK(AZ17)),"Tareas EXT no presentadas",IF(AND(BA17="NO",BC17&gt;=0),"Tareas EXT suspensas",IF(BC17&lt;5,"EXAMEN SUSPENSO",IF(AR17&gt;=2,AR17+0.6*BC17,IF(AV17&gt;=5,0*A6V6+0.4*5,IF(AND(BC17&gt;=5,AZ17&gt;=5),5*0.4+BC17*0.6))))))))))))))))))</f>
        <v>NP</v>
      </c>
      <c r="BE17" s="16" t="str">
        <f t="shared" si="34"/>
        <v>NP</v>
      </c>
    </row>
    <row r="18" spans="1:57" x14ac:dyDescent="0.2">
      <c r="A18" s="29" t="s">
        <v>59</v>
      </c>
      <c r="B18" s="46" t="s">
        <v>60</v>
      </c>
      <c r="C18" s="46" t="s">
        <v>85</v>
      </c>
      <c r="D18" s="26" t="s">
        <v>3</v>
      </c>
      <c r="E18" s="19">
        <v>1</v>
      </c>
      <c r="F18" s="19">
        <v>1</v>
      </c>
      <c r="G18" s="19"/>
      <c r="H18" s="8">
        <f t="shared" si="3"/>
        <v>0.26666666666666666</v>
      </c>
      <c r="I18" s="8" t="str">
        <f t="shared" si="4"/>
        <v>NO</v>
      </c>
      <c r="J18" s="8">
        <f t="shared" si="5"/>
        <v>2</v>
      </c>
      <c r="K18" s="8" t="str">
        <f t="shared" si="6"/>
        <v>SI</v>
      </c>
      <c r="L18" s="19"/>
      <c r="M18" s="10" t="str">
        <f t="shared" si="7"/>
        <v>NP</v>
      </c>
      <c r="N18" s="11" t="str">
        <f t="shared" si="8"/>
        <v>NP</v>
      </c>
      <c r="O18" s="11" t="str">
        <f t="shared" si="9"/>
        <v>SI</v>
      </c>
      <c r="P18" s="19"/>
      <c r="Q18" s="8" t="str">
        <f t="shared" si="10"/>
        <v>NO</v>
      </c>
      <c r="R18" s="8" t="str">
        <f t="shared" si="11"/>
        <v>SI</v>
      </c>
      <c r="S18" s="19"/>
      <c r="T18" s="8" t="str">
        <f t="shared" si="12"/>
        <v>NP</v>
      </c>
      <c r="U18" s="11" t="str">
        <f t="shared" si="13"/>
        <v>NP</v>
      </c>
      <c r="V18" s="27" t="s">
        <v>3</v>
      </c>
      <c r="W18" s="21"/>
      <c r="X18" s="21">
        <v>7.3</v>
      </c>
      <c r="Y18" s="21"/>
      <c r="Z18" s="13">
        <f t="shared" si="14"/>
        <v>0.97333333333333327</v>
      </c>
      <c r="AA18" s="13" t="str">
        <f t="shared" si="15"/>
        <v>NO</v>
      </c>
      <c r="AB18" s="13">
        <f t="shared" si="16"/>
        <v>1</v>
      </c>
      <c r="AC18" s="13" t="str">
        <f t="shared" si="17"/>
        <v>NO</v>
      </c>
      <c r="AD18" s="21"/>
      <c r="AE18" s="13" t="str">
        <f t="shared" si="18"/>
        <v>NP</v>
      </c>
      <c r="AF18" s="14" t="str">
        <f t="shared" si="19"/>
        <v>NP</v>
      </c>
      <c r="AG18" s="14" t="str">
        <f t="shared" si="20"/>
        <v>SI</v>
      </c>
      <c r="AH18" s="21"/>
      <c r="AI18" s="13" t="str">
        <f t="shared" si="21"/>
        <v>NO</v>
      </c>
      <c r="AJ18" s="13" t="str">
        <f t="shared" si="22"/>
        <v>SI</v>
      </c>
      <c r="AK18" s="21"/>
      <c r="AL18" s="13" t="str">
        <f t="shared" si="23"/>
        <v>NP</v>
      </c>
      <c r="AM18" s="14" t="str">
        <f t="shared" si="24"/>
        <v>NP</v>
      </c>
      <c r="AN18" s="28" t="s">
        <v>3</v>
      </c>
      <c r="AO18" s="30"/>
      <c r="AP18" s="22"/>
      <c r="AQ18" s="22"/>
      <c r="AR18" s="15">
        <f t="shared" si="25"/>
        <v>0</v>
      </c>
      <c r="AS18" s="15" t="str">
        <f t="shared" si="26"/>
        <v>NO</v>
      </c>
      <c r="AT18" s="15">
        <f t="shared" si="27"/>
        <v>0</v>
      </c>
      <c r="AU18" s="15" t="str">
        <f t="shared" si="28"/>
        <v>NO</v>
      </c>
      <c r="AV18" s="22"/>
      <c r="AW18" s="15" t="str">
        <f t="shared" si="29"/>
        <v>NP</v>
      </c>
      <c r="AX18" s="16" t="str">
        <f t="shared" si="30"/>
        <v>NP</v>
      </c>
      <c r="AY18" s="16" t="str">
        <f t="shared" si="31"/>
        <v>NO</v>
      </c>
      <c r="AZ18" s="22"/>
      <c r="BA18" s="15" t="str">
        <f t="shared" si="32"/>
        <v>NO PUEDE PRESENTARLAS</v>
      </c>
      <c r="BB18" s="15" t="str">
        <f t="shared" si="33"/>
        <v>NO PUEDE PRESENTARSE</v>
      </c>
      <c r="BC18" s="22"/>
      <c r="BD18" s="15" t="str">
        <f>IF(AN18="C","Convalidado",IF(AND(BA18="Aprobadas en ORD",BB18="Examen aprobado en ORD"),"Ámbito aprobado en ORD",IF(AND(BB18="Sólo debe recuperar Tareas EXT",ISBLANK(AZ18)),"Tareas EXT no presentadas",IF(AND(AZ18&lt;5,BB18="Sólo debe recuperar Tareas EXT"),"Tareas EXT Suspensas",IF(AND(AY18="Aprobadas en ORD",BC18&gt;=5),0.6*BC18+AR18,IF(AND(AY18="Aprobadas en ORD",ISBLANK(BC18)),"NP",IF(AND(AY18="Aprobadas en ORD",BC18&lt;5),"EXAMEN SUSPENSO",IF(AND(AY18="Aprobadas en ORD",ISBLANK(BC18)),"NP",IF(AND(AV18&gt;=5,AZ18&gt;=5),5*0.4+AV18*0.6,IF(BB18="NO PUEDE PRESENTARSE","NP",IF(ISBLANK(BC18),"NP",IF(AND(AR18&gt;=2,BC18&gt;=5),AR18+0.6*BC18,IF(AND(BB18="SI",ISBLANK(AZ18)),"Tareas EXT no presentadas",IF(AND(BA18="NO",BC18&gt;=0),"Tareas EXT suspensas",IF(BC18&lt;5,"EXAMEN SUSPENSO",IF(AR18&gt;=2,AR18+0.6*BC18,IF(AV18&gt;=5,0*A6V6+0.4*5,IF(AND(BC18&gt;=5,AZ18&gt;=5),5*0.4+BC18*0.6))))))))))))))))))</f>
        <v>NP</v>
      </c>
      <c r="BE18" s="16" t="str">
        <f t="shared" si="34"/>
        <v>NP</v>
      </c>
    </row>
    <row r="19" spans="1:57" x14ac:dyDescent="0.2">
      <c r="A19" s="29" t="s">
        <v>61</v>
      </c>
      <c r="B19" s="46" t="s">
        <v>62</v>
      </c>
      <c r="C19" s="46" t="s">
        <v>85</v>
      </c>
      <c r="D19" s="26" t="s">
        <v>83</v>
      </c>
      <c r="E19" s="19"/>
      <c r="F19" s="19"/>
      <c r="G19" s="19"/>
      <c r="H19" s="8">
        <f t="shared" si="3"/>
        <v>0</v>
      </c>
      <c r="I19" s="8" t="str">
        <f t="shared" si="4"/>
        <v>NO</v>
      </c>
      <c r="J19" s="8">
        <f t="shared" si="5"/>
        <v>0</v>
      </c>
      <c r="K19" s="8" t="str">
        <f t="shared" si="6"/>
        <v>NO</v>
      </c>
      <c r="L19" s="19"/>
      <c r="M19" s="10" t="str">
        <f t="shared" si="7"/>
        <v>NP</v>
      </c>
      <c r="N19" s="11" t="str">
        <f t="shared" si="8"/>
        <v>NP</v>
      </c>
      <c r="O19" s="11" t="str">
        <f t="shared" si="9"/>
        <v>NO</v>
      </c>
      <c r="P19" s="19"/>
      <c r="Q19" s="8" t="str">
        <f t="shared" si="10"/>
        <v>NO PUEDE PRESENTARLAS</v>
      </c>
      <c r="R19" s="8" t="str">
        <f t="shared" si="11"/>
        <v>NO PUEDE PRESENTARSE</v>
      </c>
      <c r="S19" s="19"/>
      <c r="T19" s="8" t="str">
        <f t="shared" si="12"/>
        <v>NP</v>
      </c>
      <c r="U19" s="11" t="str">
        <f t="shared" si="13"/>
        <v>NP</v>
      </c>
      <c r="V19" s="27" t="s">
        <v>3</v>
      </c>
      <c r="W19" s="21">
        <v>3.9</v>
      </c>
      <c r="X19" s="21">
        <v>5.7</v>
      </c>
      <c r="Y19" s="21"/>
      <c r="Z19" s="13">
        <f t="shared" si="14"/>
        <v>1.28</v>
      </c>
      <c r="AA19" s="13" t="str">
        <f t="shared" si="15"/>
        <v>NO</v>
      </c>
      <c r="AB19" s="13">
        <f t="shared" si="16"/>
        <v>2</v>
      </c>
      <c r="AC19" s="13" t="str">
        <f t="shared" si="17"/>
        <v>SI</v>
      </c>
      <c r="AD19" s="21"/>
      <c r="AE19" s="13" t="str">
        <f t="shared" si="18"/>
        <v>NP</v>
      </c>
      <c r="AF19" s="14" t="str">
        <f t="shared" si="19"/>
        <v>NP</v>
      </c>
      <c r="AG19" s="14" t="str">
        <f t="shared" si="20"/>
        <v>SI</v>
      </c>
      <c r="AH19" s="21"/>
      <c r="AI19" s="13" t="str">
        <f t="shared" si="21"/>
        <v>NO</v>
      </c>
      <c r="AJ19" s="13" t="str">
        <f t="shared" si="22"/>
        <v>SI</v>
      </c>
      <c r="AK19" s="21"/>
      <c r="AL19" s="13" t="str">
        <f t="shared" si="23"/>
        <v>NP</v>
      </c>
      <c r="AM19" s="14" t="str">
        <f t="shared" si="24"/>
        <v>NP</v>
      </c>
      <c r="AN19" s="28" t="s">
        <v>83</v>
      </c>
      <c r="AO19" s="30"/>
      <c r="AP19" s="22"/>
      <c r="AQ19" s="22"/>
      <c r="AR19" s="15">
        <f t="shared" si="25"/>
        <v>0</v>
      </c>
      <c r="AS19" s="15" t="str">
        <f t="shared" si="26"/>
        <v>NO</v>
      </c>
      <c r="AT19" s="15">
        <f t="shared" si="27"/>
        <v>0</v>
      </c>
      <c r="AU19" s="15" t="str">
        <f t="shared" si="28"/>
        <v>NO</v>
      </c>
      <c r="AV19" s="22"/>
      <c r="AW19" s="15" t="str">
        <f t="shared" si="29"/>
        <v>NP</v>
      </c>
      <c r="AX19" s="16" t="str">
        <f t="shared" si="30"/>
        <v>NP</v>
      </c>
      <c r="AY19" s="16" t="str">
        <f t="shared" si="31"/>
        <v>NO</v>
      </c>
      <c r="AZ19" s="22"/>
      <c r="BA19" s="15" t="str">
        <f t="shared" si="32"/>
        <v>NO PUEDE PRESENTARLAS</v>
      </c>
      <c r="BB19" s="15" t="str">
        <f t="shared" si="33"/>
        <v>NO PUEDE PRESENTARSE</v>
      </c>
      <c r="BC19" s="22"/>
      <c r="BD19" s="15" t="str">
        <f>IF(AN19="C","Convalidado",IF(AND(BA19="Aprobadas en ORD",BB19="Examen aprobado en ORD"),"Ámbito aprobado en ORD",IF(AND(BB19="Sólo debe recuperar Tareas EXT",ISBLANK(AZ19)),"Tareas EXT no presentadas",IF(AND(AZ19&lt;5,BB19="Sólo debe recuperar Tareas EXT"),"Tareas EXT Suspensas",IF(AND(AY19="Aprobadas en ORD",BC19&gt;=5),0.6*BC19+AR19,IF(AND(AY19="Aprobadas en ORD",ISBLANK(BC19)),"NP",IF(AND(AY19="Aprobadas en ORD",BC19&lt;5),"EXAMEN SUSPENSO",IF(AND(AY19="Aprobadas en ORD",ISBLANK(BC19)),"NP",IF(AND(AV19&gt;=5,AZ19&gt;=5),5*0.4+AV19*0.6,IF(BB19="NO PUEDE PRESENTARSE","NP",IF(ISBLANK(BC19),"NP",IF(AND(AR19&gt;=2,BC19&gt;=5),AR19+0.6*BC19,IF(AND(BB19="SI",ISBLANK(AZ19)),"Tareas EXT no presentadas",IF(AND(BA19="NO",BC19&gt;=0),"Tareas EXT suspensas",IF(BC19&lt;5,"EXAMEN SUSPENSO",IF(AR19&gt;=2,AR19+0.6*BC19,IF(AV19&gt;=5,0*A6V6+0.4*5,IF(AND(BC19&gt;=5,AZ19&gt;=5),5*0.4+BC19*0.6))))))))))))))))))</f>
        <v>NP</v>
      </c>
      <c r="BE19" s="16" t="str">
        <f t="shared" si="34"/>
        <v>NP</v>
      </c>
    </row>
    <row r="20" spans="1:57" x14ac:dyDescent="0.2">
      <c r="A20" s="29" t="s">
        <v>96</v>
      </c>
      <c r="B20" s="46" t="s">
        <v>97</v>
      </c>
      <c r="C20" s="46" t="s">
        <v>85</v>
      </c>
      <c r="D20" s="26" t="s">
        <v>3</v>
      </c>
      <c r="E20" s="19">
        <v>8.25</v>
      </c>
      <c r="F20" s="19">
        <v>6.25</v>
      </c>
      <c r="G20" s="19"/>
      <c r="H20" s="8">
        <f t="shared" si="3"/>
        <v>1.9333333333333336</v>
      </c>
      <c r="I20" s="8" t="str">
        <f t="shared" si="4"/>
        <v>NO</v>
      </c>
      <c r="J20" s="8">
        <f t="shared" si="5"/>
        <v>2</v>
      </c>
      <c r="K20" s="8" t="str">
        <f t="shared" si="6"/>
        <v>SI</v>
      </c>
      <c r="L20" s="19"/>
      <c r="M20" s="10" t="str">
        <f t="shared" si="7"/>
        <v>NP</v>
      </c>
      <c r="N20" s="11" t="str">
        <f t="shared" si="8"/>
        <v>NP</v>
      </c>
      <c r="O20" s="11" t="str">
        <f t="shared" si="9"/>
        <v>SI</v>
      </c>
      <c r="P20" s="19"/>
      <c r="Q20" s="8" t="str">
        <f t="shared" si="10"/>
        <v>NO</v>
      </c>
      <c r="R20" s="8" t="str">
        <f t="shared" si="11"/>
        <v>SI</v>
      </c>
      <c r="S20" s="19"/>
      <c r="T20" s="8" t="str">
        <f t="shared" si="12"/>
        <v>NP</v>
      </c>
      <c r="U20" s="11" t="str">
        <f t="shared" si="13"/>
        <v>NP</v>
      </c>
      <c r="V20" s="27" t="s">
        <v>83</v>
      </c>
      <c r="W20" s="21"/>
      <c r="X20" s="21"/>
      <c r="Y20" s="21"/>
      <c r="Z20" s="13">
        <f t="shared" si="14"/>
        <v>0</v>
      </c>
      <c r="AA20" s="13" t="str">
        <f t="shared" si="15"/>
        <v>NO</v>
      </c>
      <c r="AB20" s="13">
        <f t="shared" si="16"/>
        <v>0</v>
      </c>
      <c r="AC20" s="13" t="str">
        <f t="shared" si="17"/>
        <v>NO</v>
      </c>
      <c r="AD20" s="21"/>
      <c r="AE20" s="13" t="str">
        <f t="shared" si="18"/>
        <v>NP</v>
      </c>
      <c r="AF20" s="14" t="str">
        <f t="shared" si="19"/>
        <v>NP</v>
      </c>
      <c r="AG20" s="14" t="str">
        <f t="shared" si="20"/>
        <v>NO</v>
      </c>
      <c r="AH20" s="21"/>
      <c r="AI20" s="13" t="str">
        <f t="shared" si="21"/>
        <v>NO PUEDE PRESENTARLAS</v>
      </c>
      <c r="AJ20" s="13" t="str">
        <f t="shared" si="22"/>
        <v>NO PUEDE PRESENTARSE</v>
      </c>
      <c r="AK20" s="21"/>
      <c r="AL20" s="13" t="str">
        <f t="shared" si="23"/>
        <v>NP</v>
      </c>
      <c r="AM20" s="14" t="str">
        <f t="shared" si="24"/>
        <v>NP</v>
      </c>
      <c r="AN20" s="28" t="s">
        <v>3</v>
      </c>
      <c r="AO20" s="30">
        <v>5.6</v>
      </c>
      <c r="AP20" s="22">
        <v>9.5</v>
      </c>
      <c r="AQ20" s="22"/>
      <c r="AR20" s="15">
        <f t="shared" si="25"/>
        <v>2.0133333333333332</v>
      </c>
      <c r="AS20" s="15" t="str">
        <f t="shared" si="26"/>
        <v>SI</v>
      </c>
      <c r="AT20" s="15">
        <f t="shared" si="27"/>
        <v>2</v>
      </c>
      <c r="AU20" s="15" t="str">
        <f t="shared" si="28"/>
        <v>SI</v>
      </c>
      <c r="AV20" s="22"/>
      <c r="AW20" s="15" t="str">
        <f t="shared" si="29"/>
        <v>NP</v>
      </c>
      <c r="AX20" s="16" t="str">
        <f t="shared" si="30"/>
        <v>NP</v>
      </c>
      <c r="AY20" s="16" t="str">
        <f t="shared" si="31"/>
        <v>Aprobadas en ORD</v>
      </c>
      <c r="AZ20" s="22"/>
      <c r="BA20" s="15" t="str">
        <f t="shared" si="32"/>
        <v>Aprobadas en ORD</v>
      </c>
      <c r="BB20" s="15" t="str">
        <f t="shared" si="33"/>
        <v>SI</v>
      </c>
      <c r="BC20" s="22"/>
      <c r="BD20" s="15" t="str">
        <f>IF(AN20="C","Convalidado",IF(AND(BA20="Aprobadas en ORD",BB20="Examen aprobado en ORD"),"Ámbito aprobado en ORD",IF(AND(BB20="Sólo debe recuperar Tareas EXT",ISBLANK(AZ20)),"Tareas EXT no presentadas",IF(AND(AZ20&lt;5,BB20="Sólo debe recuperar Tareas EXT"),"Tareas EXT Suspensas",IF(AND(AY20="Aprobadas en ORD",BC20&gt;=5),0.6*BC20+AR20,IF(AND(AY20="Aprobadas en ORD",ISBLANK(BC20)),"NP",IF(AND(AY20="Aprobadas en ORD",BC20&lt;5),"EXAMEN SUSPENSO",IF(AND(AY20="Aprobadas en ORD",ISBLANK(BC20)),"NP",IF(AND(AV20&gt;=5,AZ20&gt;=5),5*0.4+AV20*0.6,IF(BB20="NO PUEDE PRESENTARSE","NP",IF(ISBLANK(BC20),"NP",IF(AND(AR20&gt;=2,BC20&gt;=5),AR20+0.6*BC20,IF(AND(BB20="SI",ISBLANK(AZ20)),"Tareas EXT no presentadas",IF(AND(BA20="NO",BC20&gt;=0),"Tareas EXT suspensas",IF(BC20&lt;5,"EXAMEN SUSPENSO",IF(AR20&gt;=2,AR20+0.6*BC20,IF(AV20&gt;=5,0*A6V6+0.4*5,IF(AND(BC20&gt;=5,AZ20&gt;=5),5*0.4+BC20*0.6))))))))))))))))))</f>
        <v>NP</v>
      </c>
      <c r="BE20" s="16" t="str">
        <f t="shared" si="34"/>
        <v>NP</v>
      </c>
    </row>
    <row r="21" spans="1:57" x14ac:dyDescent="0.2">
      <c r="A21" s="29" t="s">
        <v>63</v>
      </c>
      <c r="B21" s="46" t="s">
        <v>64</v>
      </c>
      <c r="C21" s="46" t="s">
        <v>85</v>
      </c>
      <c r="D21" s="26" t="s">
        <v>3</v>
      </c>
      <c r="E21" s="19">
        <v>9.25</v>
      </c>
      <c r="F21" s="19">
        <v>10</v>
      </c>
      <c r="G21" s="19"/>
      <c r="H21" s="8">
        <f t="shared" si="3"/>
        <v>2.5666666666666664</v>
      </c>
      <c r="I21" s="8" t="str">
        <f t="shared" si="4"/>
        <v>SI</v>
      </c>
      <c r="J21" s="8">
        <f t="shared" si="5"/>
        <v>2</v>
      </c>
      <c r="K21" s="8" t="str">
        <f t="shared" si="6"/>
        <v>SI</v>
      </c>
      <c r="L21" s="19"/>
      <c r="M21" s="10" t="str">
        <f t="shared" si="7"/>
        <v>NP</v>
      </c>
      <c r="N21" s="11" t="str">
        <f t="shared" si="8"/>
        <v>NP</v>
      </c>
      <c r="O21" s="11" t="str">
        <f t="shared" si="9"/>
        <v>Aprobadas en ORD</v>
      </c>
      <c r="P21" s="19"/>
      <c r="Q21" s="8" t="str">
        <f t="shared" si="10"/>
        <v>Aprobadas en ORD</v>
      </c>
      <c r="R21" s="8" t="str">
        <f t="shared" si="11"/>
        <v>SI</v>
      </c>
      <c r="S21" s="19"/>
      <c r="T21" s="8" t="str">
        <f t="shared" si="12"/>
        <v>NP</v>
      </c>
      <c r="U21" s="11" t="str">
        <f t="shared" si="13"/>
        <v>NP</v>
      </c>
      <c r="V21" s="27" t="s">
        <v>3</v>
      </c>
      <c r="W21" s="21">
        <v>6.2</v>
      </c>
      <c r="X21" s="21">
        <v>7.2</v>
      </c>
      <c r="Y21" s="21"/>
      <c r="Z21" s="13">
        <f t="shared" si="14"/>
        <v>1.7866666666666666</v>
      </c>
      <c r="AA21" s="13" t="str">
        <f t="shared" si="15"/>
        <v>NO</v>
      </c>
      <c r="AB21" s="13">
        <f t="shared" si="16"/>
        <v>2</v>
      </c>
      <c r="AC21" s="13" t="str">
        <f t="shared" si="17"/>
        <v>SI</v>
      </c>
      <c r="AD21" s="21"/>
      <c r="AE21" s="13" t="str">
        <f t="shared" si="18"/>
        <v>NP</v>
      </c>
      <c r="AF21" s="14" t="str">
        <f t="shared" si="19"/>
        <v>NP</v>
      </c>
      <c r="AG21" s="14" t="str">
        <f t="shared" si="20"/>
        <v>SI</v>
      </c>
      <c r="AH21" s="21"/>
      <c r="AI21" s="13" t="str">
        <f t="shared" si="21"/>
        <v>NO</v>
      </c>
      <c r="AJ21" s="13" t="str">
        <f t="shared" si="22"/>
        <v>SI</v>
      </c>
      <c r="AK21" s="21"/>
      <c r="AL21" s="13" t="str">
        <f t="shared" si="23"/>
        <v>NP</v>
      </c>
      <c r="AM21" s="14" t="str">
        <f t="shared" si="24"/>
        <v>NP</v>
      </c>
      <c r="AN21" s="28" t="s">
        <v>83</v>
      </c>
      <c r="AO21" s="30"/>
      <c r="AP21" s="22"/>
      <c r="AQ21" s="22"/>
      <c r="AR21" s="15">
        <f t="shared" si="25"/>
        <v>0</v>
      </c>
      <c r="AS21" s="15" t="str">
        <f t="shared" si="26"/>
        <v>NO</v>
      </c>
      <c r="AT21" s="15">
        <f t="shared" si="27"/>
        <v>0</v>
      </c>
      <c r="AU21" s="15" t="str">
        <f t="shared" si="28"/>
        <v>NO</v>
      </c>
      <c r="AV21" s="22"/>
      <c r="AW21" s="15" t="str">
        <f t="shared" si="29"/>
        <v>NP</v>
      </c>
      <c r="AX21" s="16" t="str">
        <f t="shared" si="30"/>
        <v>NP</v>
      </c>
      <c r="AY21" s="16" t="str">
        <f t="shared" si="31"/>
        <v>NO</v>
      </c>
      <c r="AZ21" s="22"/>
      <c r="BA21" s="15" t="str">
        <f t="shared" si="32"/>
        <v>NO PUEDE PRESENTARLAS</v>
      </c>
      <c r="BB21" s="15" t="str">
        <f t="shared" si="33"/>
        <v>NO PUEDE PRESENTARSE</v>
      </c>
      <c r="BC21" s="22"/>
      <c r="BD21" s="15" t="str">
        <f>IF(AN21="C","Convalidado",IF(AND(BA21="Aprobadas en ORD",BB21="Examen aprobado en ORD"),"Ámbito aprobado en ORD",IF(AND(BB21="Sólo debe recuperar Tareas EXT",ISBLANK(AZ21)),"Tareas EXT no presentadas",IF(AND(AZ21&lt;5,BB21="Sólo debe recuperar Tareas EXT"),"Tareas EXT Suspensas",IF(AND(AY21="Aprobadas en ORD",BC21&gt;=5),0.6*BC21+AR21,IF(AND(AY21="Aprobadas en ORD",ISBLANK(BC21)),"NP",IF(AND(AY21="Aprobadas en ORD",BC21&lt;5),"EXAMEN SUSPENSO",IF(AND(AY21="Aprobadas en ORD",ISBLANK(BC21)),"NP",IF(AND(AV21&gt;=5,AZ21&gt;=5),5*0.4+AV21*0.6,IF(BB21="NO PUEDE PRESENTARSE","NP",IF(ISBLANK(BC21),"NP",IF(AND(AR21&gt;=2,BC21&gt;=5),AR21+0.6*BC21,IF(AND(BB21="SI",ISBLANK(AZ21)),"Tareas EXT no presentadas",IF(AND(BA21="NO",BC21&gt;=0),"Tareas EXT suspensas",IF(BC21&lt;5,"EXAMEN SUSPENSO",IF(AR21&gt;=2,AR21+0.6*BC21,IF(AV21&gt;=5,0*A6V6+0.4*5,IF(AND(BC21&gt;=5,AZ21&gt;=5),5*0.4+BC21*0.6))))))))))))))))))</f>
        <v>NP</v>
      </c>
      <c r="BE21" s="16" t="str">
        <f t="shared" si="34"/>
        <v>NP</v>
      </c>
    </row>
    <row r="22" spans="1:57" x14ac:dyDescent="0.2">
      <c r="A22" s="29" t="s">
        <v>98</v>
      </c>
      <c r="B22" s="46" t="s">
        <v>99</v>
      </c>
      <c r="C22" s="46" t="s">
        <v>85</v>
      </c>
      <c r="D22" s="26" t="s">
        <v>3</v>
      </c>
      <c r="E22" s="19"/>
      <c r="F22" s="19"/>
      <c r="G22" s="19"/>
      <c r="H22" s="8">
        <f t="shared" si="3"/>
        <v>0</v>
      </c>
      <c r="I22" s="8" t="str">
        <f t="shared" si="4"/>
        <v>NO</v>
      </c>
      <c r="J22" s="8">
        <f t="shared" si="5"/>
        <v>0</v>
      </c>
      <c r="K22" s="8" t="str">
        <f t="shared" si="6"/>
        <v>NO</v>
      </c>
      <c r="L22" s="19"/>
      <c r="M22" s="10" t="str">
        <f t="shared" si="7"/>
        <v>NP</v>
      </c>
      <c r="N22" s="11" t="str">
        <f t="shared" si="8"/>
        <v>NP</v>
      </c>
      <c r="O22" s="11" t="str">
        <f t="shared" si="9"/>
        <v>NO</v>
      </c>
      <c r="P22" s="19"/>
      <c r="Q22" s="8" t="str">
        <f t="shared" si="10"/>
        <v>NO PUEDE PRESENTARLAS</v>
      </c>
      <c r="R22" s="8" t="str">
        <f t="shared" si="11"/>
        <v>NO PUEDE PRESENTARSE</v>
      </c>
      <c r="S22" s="19"/>
      <c r="T22" s="8" t="str">
        <f t="shared" si="12"/>
        <v>NP</v>
      </c>
      <c r="U22" s="11" t="str">
        <f t="shared" si="13"/>
        <v>NP</v>
      </c>
      <c r="V22" s="27" t="s">
        <v>3</v>
      </c>
      <c r="W22" s="21"/>
      <c r="X22" s="21"/>
      <c r="Y22" s="21"/>
      <c r="Z22" s="13">
        <f t="shared" si="14"/>
        <v>0</v>
      </c>
      <c r="AA22" s="13" t="str">
        <f t="shared" si="15"/>
        <v>NO</v>
      </c>
      <c r="AB22" s="13">
        <f t="shared" si="16"/>
        <v>0</v>
      </c>
      <c r="AC22" s="13" t="str">
        <f t="shared" si="17"/>
        <v>NO</v>
      </c>
      <c r="AD22" s="21"/>
      <c r="AE22" s="13" t="str">
        <f t="shared" si="18"/>
        <v>NP</v>
      </c>
      <c r="AF22" s="14" t="str">
        <f t="shared" si="19"/>
        <v>NP</v>
      </c>
      <c r="AG22" s="14" t="str">
        <f t="shared" si="20"/>
        <v>NO</v>
      </c>
      <c r="AH22" s="21"/>
      <c r="AI22" s="13" t="str">
        <f t="shared" si="21"/>
        <v>NO PUEDE PRESENTARLAS</v>
      </c>
      <c r="AJ22" s="13" t="str">
        <f t="shared" si="22"/>
        <v>NO PUEDE PRESENTARSE</v>
      </c>
      <c r="AK22" s="21"/>
      <c r="AL22" s="13" t="str">
        <f t="shared" si="23"/>
        <v>NP</v>
      </c>
      <c r="AM22" s="14" t="str">
        <f t="shared" si="24"/>
        <v>NP</v>
      </c>
      <c r="AN22" s="28" t="s">
        <v>3</v>
      </c>
      <c r="AO22" s="30"/>
      <c r="AP22" s="22"/>
      <c r="AQ22" s="22"/>
      <c r="AR22" s="15">
        <f t="shared" si="25"/>
        <v>0</v>
      </c>
      <c r="AS22" s="15" t="str">
        <f t="shared" si="26"/>
        <v>NO</v>
      </c>
      <c r="AT22" s="15">
        <f t="shared" si="27"/>
        <v>0</v>
      </c>
      <c r="AU22" s="15" t="str">
        <f t="shared" si="28"/>
        <v>NO</v>
      </c>
      <c r="AV22" s="22"/>
      <c r="AW22" s="15" t="str">
        <f t="shared" si="29"/>
        <v>NP</v>
      </c>
      <c r="AX22" s="16" t="str">
        <f t="shared" si="30"/>
        <v>NP</v>
      </c>
      <c r="AY22" s="16" t="str">
        <f t="shared" si="31"/>
        <v>NO</v>
      </c>
      <c r="AZ22" s="22"/>
      <c r="BA22" s="15" t="str">
        <f t="shared" si="32"/>
        <v>NO PUEDE PRESENTARLAS</v>
      </c>
      <c r="BB22" s="15" t="str">
        <f t="shared" si="33"/>
        <v>NO PUEDE PRESENTARSE</v>
      </c>
      <c r="BC22" s="22"/>
      <c r="BD22" s="15" t="str">
        <f>IF(AN22="C","Convalidado",IF(AND(BA22="Aprobadas en ORD",BB22="Examen aprobado en ORD"),"Ámbito aprobado en ORD",IF(AND(BB22="Sólo debe recuperar Tareas EXT",ISBLANK(AZ22)),"Tareas EXT no presentadas",IF(AND(AZ22&lt;5,BB22="Sólo debe recuperar Tareas EXT"),"Tareas EXT Suspensas",IF(AND(AY22="Aprobadas en ORD",BC22&gt;=5),0.6*BC22+AR22,IF(AND(AY22="Aprobadas en ORD",ISBLANK(BC22)),"NP",IF(AND(AY22="Aprobadas en ORD",BC22&lt;5),"EXAMEN SUSPENSO",IF(AND(AY22="Aprobadas en ORD",ISBLANK(BC22)),"NP",IF(AND(AV22&gt;=5,AZ22&gt;=5),5*0.4+AV22*0.6,IF(BB22="NO PUEDE PRESENTARSE","NP",IF(ISBLANK(BC22),"NP",IF(AND(AR22&gt;=2,BC22&gt;=5),AR22+0.6*BC22,IF(AND(BB22="SI",ISBLANK(AZ22)),"Tareas EXT no presentadas",IF(AND(BA22="NO",BC22&gt;=0),"Tareas EXT suspensas",IF(BC22&lt;5,"EXAMEN SUSPENSO",IF(AR22&gt;=2,AR22+0.6*BC22,IF(AV22&gt;=5,0*A6V6+0.4*5,IF(AND(BC22&gt;=5,AZ22&gt;=5),5*0.4+BC22*0.6))))))))))))))))))</f>
        <v>NP</v>
      </c>
      <c r="BE22" s="16" t="str">
        <f t="shared" si="34"/>
        <v>NP</v>
      </c>
    </row>
    <row r="23" spans="1:57" x14ac:dyDescent="0.2">
      <c r="A23" s="29" t="s">
        <v>100</v>
      </c>
      <c r="B23" s="46" t="s">
        <v>101</v>
      </c>
      <c r="C23" s="46" t="s">
        <v>85</v>
      </c>
      <c r="D23" s="26" t="s">
        <v>3</v>
      </c>
      <c r="E23" s="19"/>
      <c r="F23" s="19"/>
      <c r="G23" s="19"/>
      <c r="H23" s="8">
        <f t="shared" si="3"/>
        <v>0</v>
      </c>
      <c r="I23" s="8" t="str">
        <f t="shared" si="4"/>
        <v>NO</v>
      </c>
      <c r="J23" s="8">
        <f t="shared" si="5"/>
        <v>0</v>
      </c>
      <c r="K23" s="8" t="str">
        <f t="shared" si="6"/>
        <v>NO</v>
      </c>
      <c r="L23" s="19"/>
      <c r="M23" s="10" t="str">
        <f t="shared" si="7"/>
        <v>NP</v>
      </c>
      <c r="N23" s="11" t="str">
        <f t="shared" si="8"/>
        <v>NP</v>
      </c>
      <c r="O23" s="11" t="str">
        <f t="shared" si="9"/>
        <v>NO</v>
      </c>
      <c r="P23" s="19"/>
      <c r="Q23" s="8" t="str">
        <f t="shared" si="10"/>
        <v>NO PUEDE PRESENTARLAS</v>
      </c>
      <c r="R23" s="8" t="str">
        <f t="shared" si="11"/>
        <v>NO PUEDE PRESENTARSE</v>
      </c>
      <c r="S23" s="19"/>
      <c r="T23" s="8" t="str">
        <f t="shared" si="12"/>
        <v>NP</v>
      </c>
      <c r="U23" s="11" t="str">
        <f t="shared" si="13"/>
        <v>NP</v>
      </c>
      <c r="V23" s="27" t="s">
        <v>3</v>
      </c>
      <c r="W23" s="21"/>
      <c r="X23" s="21"/>
      <c r="Y23" s="21"/>
      <c r="Z23" s="13">
        <f t="shared" si="14"/>
        <v>0</v>
      </c>
      <c r="AA23" s="13" t="str">
        <f t="shared" si="15"/>
        <v>NO</v>
      </c>
      <c r="AB23" s="13">
        <f t="shared" si="16"/>
        <v>0</v>
      </c>
      <c r="AC23" s="13" t="str">
        <f t="shared" si="17"/>
        <v>NO</v>
      </c>
      <c r="AD23" s="21"/>
      <c r="AE23" s="13" t="str">
        <f t="shared" si="18"/>
        <v>NP</v>
      </c>
      <c r="AF23" s="14" t="str">
        <f t="shared" si="19"/>
        <v>NP</v>
      </c>
      <c r="AG23" s="14" t="str">
        <f t="shared" si="20"/>
        <v>NO</v>
      </c>
      <c r="AH23" s="21"/>
      <c r="AI23" s="13" t="str">
        <f t="shared" si="21"/>
        <v>NO PUEDE PRESENTARLAS</v>
      </c>
      <c r="AJ23" s="13" t="str">
        <f t="shared" si="22"/>
        <v>NO PUEDE PRESENTARSE</v>
      </c>
      <c r="AK23" s="21"/>
      <c r="AL23" s="13" t="str">
        <f t="shared" si="23"/>
        <v>NP</v>
      </c>
      <c r="AM23" s="14" t="str">
        <f t="shared" si="24"/>
        <v>NP</v>
      </c>
      <c r="AN23" s="28" t="s">
        <v>83</v>
      </c>
      <c r="AO23" s="30"/>
      <c r="AP23" s="22"/>
      <c r="AQ23" s="22"/>
      <c r="AR23" s="15">
        <f t="shared" si="25"/>
        <v>0</v>
      </c>
      <c r="AS23" s="15" t="str">
        <f t="shared" si="26"/>
        <v>NO</v>
      </c>
      <c r="AT23" s="15">
        <f t="shared" si="27"/>
        <v>0</v>
      </c>
      <c r="AU23" s="15" t="str">
        <f t="shared" si="28"/>
        <v>NO</v>
      </c>
      <c r="AV23" s="22"/>
      <c r="AW23" s="15" t="str">
        <f t="shared" si="29"/>
        <v>NP</v>
      </c>
      <c r="AX23" s="16" t="str">
        <f t="shared" si="30"/>
        <v>NP</v>
      </c>
      <c r="AY23" s="16" t="str">
        <f t="shared" si="31"/>
        <v>NO</v>
      </c>
      <c r="AZ23" s="22"/>
      <c r="BA23" s="15" t="str">
        <f t="shared" si="32"/>
        <v>NO PUEDE PRESENTARLAS</v>
      </c>
      <c r="BB23" s="15" t="str">
        <f t="shared" si="33"/>
        <v>NO PUEDE PRESENTARSE</v>
      </c>
      <c r="BC23" s="22"/>
      <c r="BD23" s="15" t="str">
        <f>IF(AN23="C","Convalidado",IF(AND(BA23="Aprobadas en ORD",BB23="Examen aprobado en ORD"),"Ámbito aprobado en ORD",IF(AND(BB23="Sólo debe recuperar Tareas EXT",ISBLANK(AZ23)),"Tareas EXT no presentadas",IF(AND(AZ23&lt;5,BB23="Sólo debe recuperar Tareas EXT"),"Tareas EXT Suspensas",IF(AND(AY23="Aprobadas en ORD",BC23&gt;=5),0.6*BC23+AR23,IF(AND(AY23="Aprobadas en ORD",ISBLANK(BC23)),"NP",IF(AND(AY23="Aprobadas en ORD",BC23&lt;5),"EXAMEN SUSPENSO",IF(AND(AY23="Aprobadas en ORD",ISBLANK(BC23)),"NP",IF(AND(AV23&gt;=5,AZ23&gt;=5),5*0.4+AV23*0.6,IF(BB23="NO PUEDE PRESENTARSE","NP",IF(ISBLANK(BC23),"NP",IF(AND(AR23&gt;=2,BC23&gt;=5),AR23+0.6*BC23,IF(AND(BB23="SI",ISBLANK(AZ23)),"Tareas EXT no presentadas",IF(AND(BA23="NO",BC23&gt;=0),"Tareas EXT suspensas",IF(BC23&lt;5,"EXAMEN SUSPENSO",IF(AR23&gt;=2,AR23+0.6*BC23,IF(AV23&gt;=5,0*A6V6+0.4*5,IF(AND(BC23&gt;=5,AZ23&gt;=5),5*0.4+BC23*0.6))))))))))))))))))</f>
        <v>NP</v>
      </c>
      <c r="BE23" s="16" t="str">
        <f t="shared" si="34"/>
        <v>NP</v>
      </c>
    </row>
    <row r="24" spans="1:57" x14ac:dyDescent="0.2">
      <c r="A24" s="29" t="s">
        <v>102</v>
      </c>
      <c r="B24" s="46" t="s">
        <v>103</v>
      </c>
      <c r="C24" s="46" t="s">
        <v>85</v>
      </c>
      <c r="D24" s="26" t="s">
        <v>3</v>
      </c>
      <c r="E24" s="19">
        <v>9.25</v>
      </c>
      <c r="F24" s="19">
        <v>9.5</v>
      </c>
      <c r="G24" s="19"/>
      <c r="H24" s="8">
        <f t="shared" si="3"/>
        <v>2.5</v>
      </c>
      <c r="I24" s="8" t="str">
        <f t="shared" si="4"/>
        <v>SI</v>
      </c>
      <c r="J24" s="8">
        <f t="shared" si="5"/>
        <v>2</v>
      </c>
      <c r="K24" s="8" t="str">
        <f t="shared" si="6"/>
        <v>SI</v>
      </c>
      <c r="L24" s="19"/>
      <c r="M24" s="10" t="str">
        <f t="shared" si="7"/>
        <v>NP</v>
      </c>
      <c r="N24" s="11" t="str">
        <f t="shared" si="8"/>
        <v>NP</v>
      </c>
      <c r="O24" s="11" t="str">
        <f t="shared" si="9"/>
        <v>Aprobadas en ORD</v>
      </c>
      <c r="P24" s="19"/>
      <c r="Q24" s="8" t="str">
        <f t="shared" si="10"/>
        <v>Aprobadas en ORD</v>
      </c>
      <c r="R24" s="8" t="str">
        <f t="shared" si="11"/>
        <v>SI</v>
      </c>
      <c r="S24" s="19"/>
      <c r="T24" s="8" t="str">
        <f t="shared" si="12"/>
        <v>NP</v>
      </c>
      <c r="U24" s="11" t="str">
        <f t="shared" si="13"/>
        <v>NP</v>
      </c>
      <c r="V24" s="27" t="s">
        <v>83</v>
      </c>
      <c r="W24" s="21"/>
      <c r="X24" s="21"/>
      <c r="Y24" s="21"/>
      <c r="Z24" s="13">
        <f t="shared" si="14"/>
        <v>0</v>
      </c>
      <c r="AA24" s="13" t="str">
        <f t="shared" si="15"/>
        <v>NO</v>
      </c>
      <c r="AB24" s="13">
        <f t="shared" si="16"/>
        <v>0</v>
      </c>
      <c r="AC24" s="13" t="str">
        <f t="shared" si="17"/>
        <v>NO</v>
      </c>
      <c r="AD24" s="21"/>
      <c r="AE24" s="13" t="str">
        <f t="shared" si="18"/>
        <v>NP</v>
      </c>
      <c r="AF24" s="14" t="str">
        <f t="shared" si="19"/>
        <v>NP</v>
      </c>
      <c r="AG24" s="14" t="str">
        <f t="shared" si="20"/>
        <v>NO</v>
      </c>
      <c r="AH24" s="21"/>
      <c r="AI24" s="13" t="str">
        <f t="shared" si="21"/>
        <v>NO PUEDE PRESENTARLAS</v>
      </c>
      <c r="AJ24" s="13" t="str">
        <f t="shared" si="22"/>
        <v>NO PUEDE PRESENTARSE</v>
      </c>
      <c r="AK24" s="21"/>
      <c r="AL24" s="13" t="str">
        <f t="shared" si="23"/>
        <v>NP</v>
      </c>
      <c r="AM24" s="14" t="str">
        <f t="shared" si="24"/>
        <v>NP</v>
      </c>
      <c r="AN24" s="28" t="s">
        <v>83</v>
      </c>
      <c r="AO24" s="30"/>
      <c r="AP24" s="22"/>
      <c r="AQ24" s="22"/>
      <c r="AR24" s="15">
        <f t="shared" si="25"/>
        <v>0</v>
      </c>
      <c r="AS24" s="15" t="str">
        <f t="shared" si="26"/>
        <v>NO</v>
      </c>
      <c r="AT24" s="15">
        <f t="shared" si="27"/>
        <v>0</v>
      </c>
      <c r="AU24" s="15" t="str">
        <f t="shared" si="28"/>
        <v>NO</v>
      </c>
      <c r="AV24" s="22"/>
      <c r="AW24" s="15" t="str">
        <f t="shared" si="29"/>
        <v>NP</v>
      </c>
      <c r="AX24" s="16" t="str">
        <f t="shared" si="30"/>
        <v>NP</v>
      </c>
      <c r="AY24" s="16" t="str">
        <f t="shared" si="31"/>
        <v>NO</v>
      </c>
      <c r="AZ24" s="22"/>
      <c r="BA24" s="15" t="str">
        <f t="shared" si="32"/>
        <v>NO PUEDE PRESENTARLAS</v>
      </c>
      <c r="BB24" s="15" t="str">
        <f t="shared" si="33"/>
        <v>NO PUEDE PRESENTARSE</v>
      </c>
      <c r="BC24" s="22"/>
      <c r="BD24" s="15" t="str">
        <f>IF(AN24="C","Convalidado",IF(AND(BA24="Aprobadas en ORD",BB24="Examen aprobado en ORD"),"Ámbito aprobado en ORD",IF(AND(BB24="Sólo debe recuperar Tareas EXT",ISBLANK(AZ24)),"Tareas EXT no presentadas",IF(AND(AZ24&lt;5,BB24="Sólo debe recuperar Tareas EXT"),"Tareas EXT Suspensas",IF(AND(AY24="Aprobadas en ORD",BC24&gt;=5),0.6*BC24+AR24,IF(AND(AY24="Aprobadas en ORD",ISBLANK(BC24)),"NP",IF(AND(AY24="Aprobadas en ORD",BC24&lt;5),"EXAMEN SUSPENSO",IF(AND(AY24="Aprobadas en ORD",ISBLANK(BC24)),"NP",IF(AND(AV24&gt;=5,AZ24&gt;=5),5*0.4+AV24*0.6,IF(BB24="NO PUEDE PRESENTARSE","NP",IF(ISBLANK(BC24),"NP",IF(AND(AR24&gt;=2,BC24&gt;=5),AR24+0.6*BC24,IF(AND(BB24="SI",ISBLANK(AZ24)),"Tareas EXT no presentadas",IF(AND(BA24="NO",BC24&gt;=0),"Tareas EXT suspensas",IF(BC24&lt;5,"EXAMEN SUSPENSO",IF(AR24&gt;=2,AR24+0.6*BC24,IF(AV24&gt;=5,0*A6V6+0.4*5,IF(AND(BC24&gt;=5,AZ24&gt;=5),5*0.4+BC24*0.6))))))))))))))))))</f>
        <v>NP</v>
      </c>
      <c r="BE24" s="16" t="str">
        <f t="shared" si="34"/>
        <v>NP</v>
      </c>
    </row>
    <row r="25" spans="1:57" x14ac:dyDescent="0.2">
      <c r="A25" s="29" t="s">
        <v>104</v>
      </c>
      <c r="B25" s="46" t="s">
        <v>105</v>
      </c>
      <c r="C25" s="46" t="s">
        <v>85</v>
      </c>
      <c r="D25" s="26" t="s">
        <v>3</v>
      </c>
      <c r="E25" s="19">
        <v>9.5</v>
      </c>
      <c r="F25" s="19">
        <v>8.875</v>
      </c>
      <c r="G25" s="19"/>
      <c r="H25" s="8">
        <f t="shared" si="3"/>
        <v>2.4500000000000002</v>
      </c>
      <c r="I25" s="8" t="str">
        <f t="shared" si="4"/>
        <v>SI</v>
      </c>
      <c r="J25" s="8">
        <f t="shared" si="5"/>
        <v>2</v>
      </c>
      <c r="K25" s="8" t="str">
        <f t="shared" si="6"/>
        <v>SI</v>
      </c>
      <c r="L25" s="19"/>
      <c r="M25" s="10" t="str">
        <f t="shared" si="7"/>
        <v>NP</v>
      </c>
      <c r="N25" s="11" t="str">
        <f t="shared" si="8"/>
        <v>NP</v>
      </c>
      <c r="O25" s="11" t="str">
        <f t="shared" si="9"/>
        <v>Aprobadas en ORD</v>
      </c>
      <c r="P25" s="19"/>
      <c r="Q25" s="8" t="str">
        <f t="shared" si="10"/>
        <v>Aprobadas en ORD</v>
      </c>
      <c r="R25" s="8" t="str">
        <f t="shared" si="11"/>
        <v>SI</v>
      </c>
      <c r="S25" s="19"/>
      <c r="T25" s="8" t="str">
        <f t="shared" si="12"/>
        <v>NP</v>
      </c>
      <c r="U25" s="11" t="str">
        <f t="shared" si="13"/>
        <v>NP</v>
      </c>
      <c r="V25" s="27" t="s">
        <v>3</v>
      </c>
      <c r="W25" s="21">
        <v>6.7</v>
      </c>
      <c r="X25" s="21">
        <v>7</v>
      </c>
      <c r="Y25" s="21"/>
      <c r="Z25" s="13">
        <f t="shared" si="14"/>
        <v>1.8266666666666667</v>
      </c>
      <c r="AA25" s="13" t="str">
        <f t="shared" si="15"/>
        <v>NO</v>
      </c>
      <c r="AB25" s="13">
        <f t="shared" si="16"/>
        <v>2</v>
      </c>
      <c r="AC25" s="13" t="str">
        <f t="shared" si="17"/>
        <v>SI</v>
      </c>
      <c r="AD25" s="21"/>
      <c r="AE25" s="13" t="str">
        <f t="shared" si="18"/>
        <v>NP</v>
      </c>
      <c r="AF25" s="14" t="str">
        <f t="shared" si="19"/>
        <v>NP</v>
      </c>
      <c r="AG25" s="14" t="str">
        <f t="shared" si="20"/>
        <v>SI</v>
      </c>
      <c r="AH25" s="21"/>
      <c r="AI25" s="13" t="str">
        <f t="shared" si="21"/>
        <v>NO</v>
      </c>
      <c r="AJ25" s="13" t="str">
        <f t="shared" si="22"/>
        <v>SI</v>
      </c>
      <c r="AK25" s="21"/>
      <c r="AL25" s="13" t="str">
        <f t="shared" si="23"/>
        <v>NP</v>
      </c>
      <c r="AM25" s="14" t="str">
        <f t="shared" si="24"/>
        <v>NP</v>
      </c>
      <c r="AN25" s="28" t="s">
        <v>3</v>
      </c>
      <c r="AO25" s="30">
        <v>8.6999999999999993</v>
      </c>
      <c r="AP25" s="22">
        <v>8</v>
      </c>
      <c r="AQ25" s="22"/>
      <c r="AR25" s="15">
        <f t="shared" si="25"/>
        <v>2.2266666666666666</v>
      </c>
      <c r="AS25" s="15" t="str">
        <f t="shared" si="26"/>
        <v>SI</v>
      </c>
      <c r="AT25" s="15">
        <f t="shared" si="27"/>
        <v>2</v>
      </c>
      <c r="AU25" s="15" t="str">
        <f t="shared" si="28"/>
        <v>SI</v>
      </c>
      <c r="AV25" s="22"/>
      <c r="AW25" s="15" t="str">
        <f t="shared" si="29"/>
        <v>NP</v>
      </c>
      <c r="AX25" s="16" t="str">
        <f t="shared" si="30"/>
        <v>NP</v>
      </c>
      <c r="AY25" s="16" t="str">
        <f t="shared" si="31"/>
        <v>Aprobadas en ORD</v>
      </c>
      <c r="AZ25" s="22"/>
      <c r="BA25" s="15" t="str">
        <f t="shared" si="32"/>
        <v>Aprobadas en ORD</v>
      </c>
      <c r="BB25" s="15" t="str">
        <f t="shared" si="33"/>
        <v>SI</v>
      </c>
      <c r="BC25" s="22"/>
      <c r="BD25" s="15" t="str">
        <f>IF(AN25="C","Convalidado",IF(AND(BA25="Aprobadas en ORD",BB25="Examen aprobado en ORD"),"Ámbito aprobado en ORD",IF(AND(BB25="Sólo debe recuperar Tareas EXT",ISBLANK(AZ25)),"Tareas EXT no presentadas",IF(AND(AZ25&lt;5,BB25="Sólo debe recuperar Tareas EXT"),"Tareas EXT Suspensas",IF(AND(AY25="Aprobadas en ORD",BC25&gt;=5),0.6*BC25+AR25,IF(AND(AY25="Aprobadas en ORD",ISBLANK(BC25)),"NP",IF(AND(AY25="Aprobadas en ORD",BC25&lt;5),"EXAMEN SUSPENSO",IF(AND(AY25="Aprobadas en ORD",ISBLANK(BC25)),"NP",IF(AND(AV25&gt;=5,AZ25&gt;=5),5*0.4+AV25*0.6,IF(BB25="NO PUEDE PRESENTARSE","NP",IF(ISBLANK(BC25),"NP",IF(AND(AR25&gt;=2,BC25&gt;=5),AR25+0.6*BC25,IF(AND(BB25="SI",ISBLANK(AZ25)),"Tareas EXT no presentadas",IF(AND(BA25="NO",BC25&gt;=0),"Tareas EXT suspensas",IF(BC25&lt;5,"EXAMEN SUSPENSO",IF(AR25&gt;=2,AR25+0.6*BC25,IF(AV25&gt;=5,0*A6V6+0.4*5,IF(AND(BC25&gt;=5,AZ25&gt;=5),5*0.4+BC25*0.6))))))))))))))))))</f>
        <v>NP</v>
      </c>
      <c r="BE25" s="16" t="str">
        <f t="shared" si="34"/>
        <v>NP</v>
      </c>
    </row>
    <row r="26" spans="1:57" x14ac:dyDescent="0.2">
      <c r="A26" s="29" t="s">
        <v>106</v>
      </c>
      <c r="B26" s="46" t="s">
        <v>107</v>
      </c>
      <c r="C26" s="46" t="s">
        <v>85</v>
      </c>
      <c r="D26" s="26" t="s">
        <v>3</v>
      </c>
      <c r="E26" s="19">
        <v>8</v>
      </c>
      <c r="F26" s="19">
        <v>8.625</v>
      </c>
      <c r="G26" s="19"/>
      <c r="H26" s="8">
        <f t="shared" si="3"/>
        <v>2.2166666666666668</v>
      </c>
      <c r="I26" s="8" t="str">
        <f t="shared" si="4"/>
        <v>SI</v>
      </c>
      <c r="J26" s="8">
        <f t="shared" si="5"/>
        <v>2</v>
      </c>
      <c r="K26" s="8" t="str">
        <f t="shared" si="6"/>
        <v>SI</v>
      </c>
      <c r="L26" s="19"/>
      <c r="M26" s="10" t="str">
        <f t="shared" si="7"/>
        <v>NP</v>
      </c>
      <c r="N26" s="11" t="str">
        <f t="shared" si="8"/>
        <v>NP</v>
      </c>
      <c r="O26" s="11" t="str">
        <f t="shared" si="9"/>
        <v>Aprobadas en ORD</v>
      </c>
      <c r="P26" s="19"/>
      <c r="Q26" s="8" t="str">
        <f t="shared" si="10"/>
        <v>Aprobadas en ORD</v>
      </c>
      <c r="R26" s="8" t="str">
        <f t="shared" si="11"/>
        <v>SI</v>
      </c>
      <c r="S26" s="19"/>
      <c r="T26" s="8" t="str">
        <f t="shared" si="12"/>
        <v>NP</v>
      </c>
      <c r="U26" s="11" t="str">
        <f t="shared" si="13"/>
        <v>NP</v>
      </c>
      <c r="V26" s="27" t="s">
        <v>3</v>
      </c>
      <c r="W26" s="21">
        <v>4.2</v>
      </c>
      <c r="X26" s="21">
        <v>6.7</v>
      </c>
      <c r="Y26" s="21"/>
      <c r="Z26" s="13">
        <f t="shared" si="14"/>
        <v>1.4533333333333334</v>
      </c>
      <c r="AA26" s="13" t="str">
        <f t="shared" si="15"/>
        <v>NO</v>
      </c>
      <c r="AB26" s="13">
        <f t="shared" si="16"/>
        <v>2</v>
      </c>
      <c r="AC26" s="13" t="str">
        <f t="shared" si="17"/>
        <v>SI</v>
      </c>
      <c r="AD26" s="21"/>
      <c r="AE26" s="13" t="str">
        <f t="shared" si="18"/>
        <v>NP</v>
      </c>
      <c r="AF26" s="14" t="str">
        <f t="shared" si="19"/>
        <v>NP</v>
      </c>
      <c r="AG26" s="14" t="str">
        <f t="shared" si="20"/>
        <v>SI</v>
      </c>
      <c r="AH26" s="21"/>
      <c r="AI26" s="13" t="str">
        <f t="shared" si="21"/>
        <v>NO</v>
      </c>
      <c r="AJ26" s="13" t="str">
        <f t="shared" si="22"/>
        <v>SI</v>
      </c>
      <c r="AK26" s="21"/>
      <c r="AL26" s="13" t="str">
        <f t="shared" si="23"/>
        <v>NP</v>
      </c>
      <c r="AM26" s="14" t="str">
        <f t="shared" si="24"/>
        <v>NP</v>
      </c>
      <c r="AN26" s="28" t="s">
        <v>3</v>
      </c>
      <c r="AO26" s="30">
        <v>8.6999999999999993</v>
      </c>
      <c r="AP26" s="22">
        <v>7</v>
      </c>
      <c r="AQ26" s="22"/>
      <c r="AR26" s="15">
        <f t="shared" si="25"/>
        <v>2.0933333333333333</v>
      </c>
      <c r="AS26" s="15" t="str">
        <f t="shared" si="26"/>
        <v>SI</v>
      </c>
      <c r="AT26" s="15">
        <f t="shared" si="27"/>
        <v>2</v>
      </c>
      <c r="AU26" s="15" t="str">
        <f t="shared" si="28"/>
        <v>SI</v>
      </c>
      <c r="AV26" s="22"/>
      <c r="AW26" s="15" t="str">
        <f t="shared" si="29"/>
        <v>NP</v>
      </c>
      <c r="AX26" s="16" t="str">
        <f t="shared" si="30"/>
        <v>NP</v>
      </c>
      <c r="AY26" s="16" t="str">
        <f t="shared" si="31"/>
        <v>Aprobadas en ORD</v>
      </c>
      <c r="AZ26" s="22"/>
      <c r="BA26" s="15" t="str">
        <f t="shared" si="32"/>
        <v>Aprobadas en ORD</v>
      </c>
      <c r="BB26" s="15" t="str">
        <f t="shared" si="33"/>
        <v>SI</v>
      </c>
      <c r="BC26" s="22"/>
      <c r="BD26" s="15" t="str">
        <f>IF(AN26="C","Convalidado",IF(AND(BA26="Aprobadas en ORD",BB26="Examen aprobado en ORD"),"Ámbito aprobado en ORD",IF(AND(BB26="Sólo debe recuperar Tareas EXT",ISBLANK(AZ26)),"Tareas EXT no presentadas",IF(AND(AZ26&lt;5,BB26="Sólo debe recuperar Tareas EXT"),"Tareas EXT Suspensas",IF(AND(AY26="Aprobadas en ORD",BC26&gt;=5),0.6*BC26+AR26,IF(AND(AY26="Aprobadas en ORD",ISBLANK(BC26)),"NP",IF(AND(AY26="Aprobadas en ORD",BC26&lt;5),"EXAMEN SUSPENSO",IF(AND(AY26="Aprobadas en ORD",ISBLANK(BC26)),"NP",IF(AND(AV26&gt;=5,AZ26&gt;=5),5*0.4+AV26*0.6,IF(BB26="NO PUEDE PRESENTARSE","NP",IF(ISBLANK(BC26),"NP",IF(AND(AR26&gt;=2,BC26&gt;=5),AR26+0.6*BC26,IF(AND(BB26="SI",ISBLANK(AZ26)),"Tareas EXT no presentadas",IF(AND(BA26="NO",BC26&gt;=0),"Tareas EXT suspensas",IF(BC26&lt;5,"EXAMEN SUSPENSO",IF(AR26&gt;=2,AR26+0.6*BC26,IF(AV26&gt;=5,0*A6V6+0.4*5,IF(AND(BC26&gt;=5,AZ26&gt;=5),5*0.4+BC26*0.6))))))))))))))))))</f>
        <v>NP</v>
      </c>
      <c r="BE26" s="16" t="str">
        <f t="shared" si="34"/>
        <v>NP</v>
      </c>
    </row>
    <row r="27" spans="1:57" x14ac:dyDescent="0.2">
      <c r="A27" s="29" t="s">
        <v>65</v>
      </c>
      <c r="B27" s="46" t="s">
        <v>66</v>
      </c>
      <c r="C27" s="46" t="s">
        <v>85</v>
      </c>
      <c r="D27" s="26" t="s">
        <v>83</v>
      </c>
      <c r="E27" s="19"/>
      <c r="F27" s="19"/>
      <c r="G27" s="19"/>
      <c r="H27" s="8">
        <f t="shared" si="3"/>
        <v>0</v>
      </c>
      <c r="I27" s="8" t="str">
        <f t="shared" si="4"/>
        <v>NO</v>
      </c>
      <c r="J27" s="8">
        <f t="shared" si="5"/>
        <v>0</v>
      </c>
      <c r="K27" s="8" t="str">
        <f t="shared" si="6"/>
        <v>NO</v>
      </c>
      <c r="L27" s="19"/>
      <c r="M27" s="10" t="str">
        <f t="shared" si="7"/>
        <v>NP</v>
      </c>
      <c r="N27" s="11" t="str">
        <f t="shared" si="8"/>
        <v>NP</v>
      </c>
      <c r="O27" s="11" t="str">
        <f t="shared" si="9"/>
        <v>NO</v>
      </c>
      <c r="P27" s="19"/>
      <c r="Q27" s="8" t="str">
        <f t="shared" si="10"/>
        <v>NO PUEDE PRESENTARLAS</v>
      </c>
      <c r="R27" s="8" t="str">
        <f t="shared" si="11"/>
        <v>NO PUEDE PRESENTARSE</v>
      </c>
      <c r="S27" s="19"/>
      <c r="T27" s="8" t="str">
        <f t="shared" si="12"/>
        <v>NP</v>
      </c>
      <c r="U27" s="11" t="str">
        <f t="shared" si="13"/>
        <v>NP</v>
      </c>
      <c r="V27" s="27" t="s">
        <v>3</v>
      </c>
      <c r="W27" s="21"/>
      <c r="X27" s="21"/>
      <c r="Y27" s="21"/>
      <c r="Z27" s="13">
        <f t="shared" si="14"/>
        <v>0</v>
      </c>
      <c r="AA27" s="13" t="str">
        <f t="shared" si="15"/>
        <v>NO</v>
      </c>
      <c r="AB27" s="13">
        <f t="shared" si="16"/>
        <v>0</v>
      </c>
      <c r="AC27" s="13" t="str">
        <f t="shared" si="17"/>
        <v>NO</v>
      </c>
      <c r="AD27" s="21"/>
      <c r="AE27" s="13" t="str">
        <f t="shared" si="18"/>
        <v>NP</v>
      </c>
      <c r="AF27" s="14" t="str">
        <f t="shared" si="19"/>
        <v>NP</v>
      </c>
      <c r="AG27" s="14" t="str">
        <f t="shared" si="20"/>
        <v>NO</v>
      </c>
      <c r="AH27" s="21"/>
      <c r="AI27" s="13" t="str">
        <f t="shared" si="21"/>
        <v>NO PUEDE PRESENTARLAS</v>
      </c>
      <c r="AJ27" s="13" t="str">
        <f t="shared" si="22"/>
        <v>NO PUEDE PRESENTARSE</v>
      </c>
      <c r="AK27" s="21"/>
      <c r="AL27" s="13" t="str">
        <f t="shared" si="23"/>
        <v>NP</v>
      </c>
      <c r="AM27" s="14" t="str">
        <f t="shared" si="24"/>
        <v>NP</v>
      </c>
      <c r="AN27" s="28" t="s">
        <v>83</v>
      </c>
      <c r="AO27" s="30"/>
      <c r="AP27" s="22"/>
      <c r="AQ27" s="22"/>
      <c r="AR27" s="15">
        <f t="shared" si="25"/>
        <v>0</v>
      </c>
      <c r="AS27" s="15" t="str">
        <f t="shared" si="26"/>
        <v>NO</v>
      </c>
      <c r="AT27" s="15">
        <f t="shared" si="27"/>
        <v>0</v>
      </c>
      <c r="AU27" s="15" t="str">
        <f t="shared" si="28"/>
        <v>NO</v>
      </c>
      <c r="AV27" s="22"/>
      <c r="AW27" s="15" t="str">
        <f t="shared" si="29"/>
        <v>NP</v>
      </c>
      <c r="AX27" s="16" t="str">
        <f t="shared" si="30"/>
        <v>NP</v>
      </c>
      <c r="AY27" s="16" t="str">
        <f t="shared" si="31"/>
        <v>NO</v>
      </c>
      <c r="AZ27" s="22"/>
      <c r="BA27" s="15" t="str">
        <f t="shared" si="32"/>
        <v>NO PUEDE PRESENTARLAS</v>
      </c>
      <c r="BB27" s="15" t="str">
        <f t="shared" si="33"/>
        <v>NO PUEDE PRESENTARSE</v>
      </c>
      <c r="BC27" s="22"/>
      <c r="BD27" s="15" t="str">
        <f>IF(AN27="C","Convalidado",IF(AND(BA27="Aprobadas en ORD",BB27="Examen aprobado en ORD"),"Ámbito aprobado en ORD",IF(AND(BB27="Sólo debe recuperar Tareas EXT",ISBLANK(AZ27)),"Tareas EXT no presentadas",IF(AND(AZ27&lt;5,BB27="Sólo debe recuperar Tareas EXT"),"Tareas EXT Suspensas",IF(AND(AY27="Aprobadas en ORD",BC27&gt;=5),0.6*BC27+AR27,IF(AND(AY27="Aprobadas en ORD",ISBLANK(BC27)),"NP",IF(AND(AY27="Aprobadas en ORD",BC27&lt;5),"EXAMEN SUSPENSO",IF(AND(AY27="Aprobadas en ORD",ISBLANK(BC27)),"NP",IF(AND(AV27&gt;=5,AZ27&gt;=5),5*0.4+AV27*0.6,IF(BB27="NO PUEDE PRESENTARSE","NP",IF(ISBLANK(BC27),"NP",IF(AND(AR27&gt;=2,BC27&gt;=5),AR27+0.6*BC27,IF(AND(BB27="SI",ISBLANK(AZ27)),"Tareas EXT no presentadas",IF(AND(BA27="NO",BC27&gt;=0),"Tareas EXT suspensas",IF(BC27&lt;5,"EXAMEN SUSPENSO",IF(AR27&gt;=2,AR27+0.6*BC27,IF(AV27&gt;=5,0*A6V6+0.4*5,IF(AND(BC27&gt;=5,AZ27&gt;=5),5*0.4+BC27*0.6))))))))))))))))))</f>
        <v>NP</v>
      </c>
      <c r="BE27" s="16" t="str">
        <f t="shared" si="34"/>
        <v>NP</v>
      </c>
    </row>
    <row r="28" spans="1:57" x14ac:dyDescent="0.2">
      <c r="A28" s="29" t="s">
        <v>108</v>
      </c>
      <c r="B28" s="46" t="s">
        <v>109</v>
      </c>
      <c r="C28" s="46" t="s">
        <v>85</v>
      </c>
      <c r="D28" s="26" t="s">
        <v>2</v>
      </c>
      <c r="E28" s="19"/>
      <c r="F28" s="19"/>
      <c r="G28" s="19"/>
      <c r="H28" s="8">
        <f t="shared" si="3"/>
        <v>0</v>
      </c>
      <c r="I28" s="8" t="str">
        <f t="shared" si="4"/>
        <v>Convalidado</v>
      </c>
      <c r="J28" s="8">
        <f t="shared" si="5"/>
        <v>0</v>
      </c>
      <c r="K28" s="8" t="str">
        <f t="shared" si="6"/>
        <v>Convalidado</v>
      </c>
      <c r="L28" s="19"/>
      <c r="M28" s="10" t="str">
        <f t="shared" si="7"/>
        <v>Convalidado</v>
      </c>
      <c r="N28" s="11" t="str">
        <f t="shared" si="8"/>
        <v>Convalidado</v>
      </c>
      <c r="O28" s="11" t="str">
        <f t="shared" si="9"/>
        <v>NO</v>
      </c>
      <c r="P28" s="19"/>
      <c r="Q28" s="8" t="str">
        <f t="shared" si="10"/>
        <v>Convalidado</v>
      </c>
      <c r="R28" s="8" t="str">
        <f t="shared" si="11"/>
        <v>Convalidado</v>
      </c>
      <c r="S28" s="19"/>
      <c r="T28" s="8" t="str">
        <f t="shared" si="12"/>
        <v>Convalidado</v>
      </c>
      <c r="U28" s="11" t="str">
        <f t="shared" si="13"/>
        <v>Convalidado</v>
      </c>
      <c r="V28" s="27" t="s">
        <v>3</v>
      </c>
      <c r="W28" s="21">
        <v>5.7</v>
      </c>
      <c r="X28" s="21">
        <v>3.8</v>
      </c>
      <c r="Y28" s="21"/>
      <c r="Z28" s="13">
        <f t="shared" si="14"/>
        <v>1.2666666666666666</v>
      </c>
      <c r="AA28" s="13" t="str">
        <f t="shared" si="15"/>
        <v>NO</v>
      </c>
      <c r="AB28" s="13">
        <f t="shared" si="16"/>
        <v>2</v>
      </c>
      <c r="AC28" s="13" t="str">
        <f t="shared" si="17"/>
        <v>SI</v>
      </c>
      <c r="AD28" s="21"/>
      <c r="AE28" s="13" t="str">
        <f t="shared" si="18"/>
        <v>NP</v>
      </c>
      <c r="AF28" s="14" t="str">
        <f t="shared" si="19"/>
        <v>NP</v>
      </c>
      <c r="AG28" s="14" t="str">
        <f t="shared" si="20"/>
        <v>SI</v>
      </c>
      <c r="AH28" s="21"/>
      <c r="AI28" s="13" t="str">
        <f t="shared" si="21"/>
        <v>NO</v>
      </c>
      <c r="AJ28" s="13" t="str">
        <f t="shared" si="22"/>
        <v>SI</v>
      </c>
      <c r="AK28" s="21"/>
      <c r="AL28" s="13" t="str">
        <f t="shared" si="23"/>
        <v>NP</v>
      </c>
      <c r="AM28" s="14" t="str">
        <f t="shared" si="24"/>
        <v>NP</v>
      </c>
      <c r="AN28" s="28" t="s">
        <v>3</v>
      </c>
      <c r="AO28" s="30">
        <v>5</v>
      </c>
      <c r="AP28" s="22">
        <v>8.5</v>
      </c>
      <c r="AQ28" s="22"/>
      <c r="AR28" s="15">
        <f t="shared" si="25"/>
        <v>1.7999999999999998</v>
      </c>
      <c r="AS28" s="15" t="str">
        <f t="shared" si="26"/>
        <v>NO</v>
      </c>
      <c r="AT28" s="15">
        <f t="shared" si="27"/>
        <v>2</v>
      </c>
      <c r="AU28" s="15" t="str">
        <f t="shared" si="28"/>
        <v>SI</v>
      </c>
      <c r="AV28" s="22"/>
      <c r="AW28" s="15" t="str">
        <f t="shared" si="29"/>
        <v>NP</v>
      </c>
      <c r="AX28" s="16" t="str">
        <f t="shared" si="30"/>
        <v>NP</v>
      </c>
      <c r="AY28" s="16" t="str">
        <f t="shared" si="31"/>
        <v>SI</v>
      </c>
      <c r="AZ28" s="22"/>
      <c r="BA28" s="15" t="str">
        <f t="shared" si="32"/>
        <v>NO</v>
      </c>
      <c r="BB28" s="15" t="str">
        <f t="shared" si="33"/>
        <v>SI</v>
      </c>
      <c r="BC28" s="22"/>
      <c r="BD28" s="15" t="str">
        <f>IF(AN28="C","Convalidado",IF(AND(BA28="Aprobadas en ORD",BB28="Examen aprobado en ORD"),"Ámbito aprobado en ORD",IF(AND(BB28="Sólo debe recuperar Tareas EXT",ISBLANK(AZ28)),"Tareas EXT no presentadas",IF(AND(AZ28&lt;5,BB28="Sólo debe recuperar Tareas EXT"),"Tareas EXT Suspensas",IF(AND(AY28="Aprobadas en ORD",BC28&gt;=5),0.6*BC28+AR28,IF(AND(AY28="Aprobadas en ORD",ISBLANK(BC28)),"NP",IF(AND(AY28="Aprobadas en ORD",BC28&lt;5),"EXAMEN SUSPENSO",IF(AND(AY28="Aprobadas en ORD",ISBLANK(BC28)),"NP",IF(AND(AV28&gt;=5,AZ28&gt;=5),5*0.4+AV28*0.6,IF(BB28="NO PUEDE PRESENTARSE","NP",IF(ISBLANK(BC28),"NP",IF(AND(AR28&gt;=2,BC28&gt;=5),AR28+0.6*BC28,IF(AND(BB28="SI",ISBLANK(AZ28)),"Tareas EXT no presentadas",IF(AND(BA28="NO",BC28&gt;=0),"Tareas EXT suspensas",IF(BC28&lt;5,"EXAMEN SUSPENSO",IF(AR28&gt;=2,AR28+0.6*BC28,IF(AV28&gt;=5,0*A6V6+0.4*5,IF(AND(BC28&gt;=5,AZ28&gt;=5),5*0.4+BC28*0.6))))))))))))))))))</f>
        <v>NP</v>
      </c>
      <c r="BE28" s="16" t="str">
        <f t="shared" si="34"/>
        <v>NP</v>
      </c>
    </row>
    <row r="29" spans="1:57" x14ac:dyDescent="0.2">
      <c r="A29" s="29" t="s">
        <v>110</v>
      </c>
      <c r="B29" s="46" t="s">
        <v>111</v>
      </c>
      <c r="C29" s="46" t="s">
        <v>85</v>
      </c>
      <c r="D29" s="26" t="s">
        <v>3</v>
      </c>
      <c r="E29" s="19"/>
      <c r="F29" s="19"/>
      <c r="G29" s="19"/>
      <c r="H29" s="8">
        <f t="shared" si="3"/>
        <v>0</v>
      </c>
      <c r="I29" s="8" t="str">
        <f t="shared" si="4"/>
        <v>NO</v>
      </c>
      <c r="J29" s="8">
        <f t="shared" si="5"/>
        <v>0</v>
      </c>
      <c r="K29" s="8" t="str">
        <f t="shared" si="6"/>
        <v>NO</v>
      </c>
      <c r="L29" s="19"/>
      <c r="M29" s="10" t="str">
        <f t="shared" si="7"/>
        <v>NP</v>
      </c>
      <c r="N29" s="11" t="str">
        <f t="shared" si="8"/>
        <v>NP</v>
      </c>
      <c r="O29" s="11" t="str">
        <f t="shared" si="9"/>
        <v>NO</v>
      </c>
      <c r="P29" s="19"/>
      <c r="Q29" s="8" t="str">
        <f t="shared" si="10"/>
        <v>NO PUEDE PRESENTARLAS</v>
      </c>
      <c r="R29" s="8" t="str">
        <f t="shared" si="11"/>
        <v>NO PUEDE PRESENTARSE</v>
      </c>
      <c r="S29" s="19"/>
      <c r="T29" s="8" t="str">
        <f t="shared" si="12"/>
        <v>NP</v>
      </c>
      <c r="U29" s="11" t="str">
        <f t="shared" si="13"/>
        <v>NP</v>
      </c>
      <c r="V29" s="27" t="s">
        <v>3</v>
      </c>
      <c r="W29" s="21"/>
      <c r="X29" s="21"/>
      <c r="Y29" s="21"/>
      <c r="Z29" s="13">
        <f t="shared" si="14"/>
        <v>0</v>
      </c>
      <c r="AA29" s="13" t="str">
        <f t="shared" si="15"/>
        <v>NO</v>
      </c>
      <c r="AB29" s="13">
        <f t="shared" si="16"/>
        <v>0</v>
      </c>
      <c r="AC29" s="13" t="str">
        <f t="shared" si="17"/>
        <v>NO</v>
      </c>
      <c r="AD29" s="21"/>
      <c r="AE29" s="13" t="str">
        <f t="shared" si="18"/>
        <v>NP</v>
      </c>
      <c r="AF29" s="14" t="str">
        <f t="shared" si="19"/>
        <v>NP</v>
      </c>
      <c r="AG29" s="14" t="str">
        <f t="shared" si="20"/>
        <v>NO</v>
      </c>
      <c r="AH29" s="21"/>
      <c r="AI29" s="13" t="str">
        <f t="shared" si="21"/>
        <v>NO PUEDE PRESENTARLAS</v>
      </c>
      <c r="AJ29" s="13" t="str">
        <f t="shared" si="22"/>
        <v>NO PUEDE PRESENTARSE</v>
      </c>
      <c r="AK29" s="21"/>
      <c r="AL29" s="13" t="str">
        <f t="shared" si="23"/>
        <v>NP</v>
      </c>
      <c r="AM29" s="14" t="str">
        <f t="shared" si="24"/>
        <v>NP</v>
      </c>
      <c r="AN29" s="28" t="s">
        <v>3</v>
      </c>
      <c r="AO29" s="30"/>
      <c r="AP29" s="22"/>
      <c r="AQ29" s="22"/>
      <c r="AR29" s="15">
        <f t="shared" si="25"/>
        <v>0</v>
      </c>
      <c r="AS29" s="15" t="str">
        <f t="shared" si="26"/>
        <v>NO</v>
      </c>
      <c r="AT29" s="15">
        <f t="shared" si="27"/>
        <v>0</v>
      </c>
      <c r="AU29" s="15" t="str">
        <f t="shared" si="28"/>
        <v>NO</v>
      </c>
      <c r="AV29" s="22"/>
      <c r="AW29" s="15" t="str">
        <f t="shared" si="29"/>
        <v>NP</v>
      </c>
      <c r="AX29" s="16" t="str">
        <f t="shared" si="30"/>
        <v>NP</v>
      </c>
      <c r="AY29" s="16" t="str">
        <f t="shared" si="31"/>
        <v>NO</v>
      </c>
      <c r="AZ29" s="22"/>
      <c r="BA29" s="15" t="str">
        <f t="shared" si="32"/>
        <v>NO PUEDE PRESENTARLAS</v>
      </c>
      <c r="BB29" s="15" t="str">
        <f t="shared" si="33"/>
        <v>NO PUEDE PRESENTARSE</v>
      </c>
      <c r="BC29" s="22"/>
      <c r="BD29" s="15" t="str">
        <f>IF(AN29="C","Convalidado",IF(AND(BA29="Aprobadas en ORD",BB29="Examen aprobado en ORD"),"Ámbito aprobado en ORD",IF(AND(BB29="Sólo debe recuperar Tareas EXT",ISBLANK(AZ29)),"Tareas EXT no presentadas",IF(AND(AZ29&lt;5,BB29="Sólo debe recuperar Tareas EXT"),"Tareas EXT Suspensas",IF(AND(AY29="Aprobadas en ORD",BC29&gt;=5),0.6*BC29+AR29,IF(AND(AY29="Aprobadas en ORD",ISBLANK(BC29)),"NP",IF(AND(AY29="Aprobadas en ORD",BC29&lt;5),"EXAMEN SUSPENSO",IF(AND(AY29="Aprobadas en ORD",ISBLANK(BC29)),"NP",IF(AND(AV29&gt;=5,AZ29&gt;=5),5*0.4+AV29*0.6,IF(BB29="NO PUEDE PRESENTARSE","NP",IF(ISBLANK(BC29),"NP",IF(AND(AR29&gt;=2,BC29&gt;=5),AR29+0.6*BC29,IF(AND(BB29="SI",ISBLANK(AZ29)),"Tareas EXT no presentadas",IF(AND(BA29="NO",BC29&gt;=0),"Tareas EXT suspensas",IF(BC29&lt;5,"EXAMEN SUSPENSO",IF(AR29&gt;=2,AR29+0.6*BC29,IF(AV29&gt;=5,0*A6V6+0.4*5,IF(AND(BC29&gt;=5,AZ29&gt;=5),5*0.4+BC29*0.6))))))))))))))))))</f>
        <v>NP</v>
      </c>
      <c r="BE29" s="16" t="str">
        <f t="shared" si="34"/>
        <v>NP</v>
      </c>
    </row>
    <row r="30" spans="1:57" x14ac:dyDescent="0.2">
      <c r="A30" s="29" t="s">
        <v>112</v>
      </c>
      <c r="B30" s="46" t="s">
        <v>113</v>
      </c>
      <c r="C30" s="46" t="s">
        <v>85</v>
      </c>
      <c r="D30" s="26" t="s">
        <v>3</v>
      </c>
      <c r="E30" s="19">
        <v>1</v>
      </c>
      <c r="F30" s="19"/>
      <c r="G30" s="19"/>
      <c r="H30" s="8">
        <f t="shared" si="3"/>
        <v>0.13333333333333333</v>
      </c>
      <c r="I30" s="8" t="str">
        <f t="shared" si="4"/>
        <v>NO</v>
      </c>
      <c r="J30" s="8">
        <f t="shared" si="5"/>
        <v>1</v>
      </c>
      <c r="K30" s="8" t="str">
        <f t="shared" si="6"/>
        <v>NO</v>
      </c>
      <c r="L30" s="19"/>
      <c r="M30" s="10" t="str">
        <f t="shared" si="7"/>
        <v>NP</v>
      </c>
      <c r="N30" s="11" t="str">
        <f t="shared" si="8"/>
        <v>NP</v>
      </c>
      <c r="O30" s="11" t="str">
        <f t="shared" si="9"/>
        <v>SI</v>
      </c>
      <c r="P30" s="19"/>
      <c r="Q30" s="8" t="str">
        <f t="shared" si="10"/>
        <v>NO</v>
      </c>
      <c r="R30" s="8" t="str">
        <f t="shared" si="11"/>
        <v>SI</v>
      </c>
      <c r="S30" s="19"/>
      <c r="T30" s="8" t="str">
        <f t="shared" si="12"/>
        <v>NP</v>
      </c>
      <c r="U30" s="11" t="str">
        <f t="shared" si="13"/>
        <v>NP</v>
      </c>
      <c r="V30" s="27" t="s">
        <v>3</v>
      </c>
      <c r="W30" s="21"/>
      <c r="X30" s="21"/>
      <c r="Y30" s="21"/>
      <c r="Z30" s="13">
        <f t="shared" si="14"/>
        <v>0</v>
      </c>
      <c r="AA30" s="13" t="str">
        <f t="shared" si="15"/>
        <v>NO</v>
      </c>
      <c r="AB30" s="13">
        <f t="shared" si="16"/>
        <v>0</v>
      </c>
      <c r="AC30" s="13" t="str">
        <f t="shared" si="17"/>
        <v>NO</v>
      </c>
      <c r="AD30" s="21"/>
      <c r="AE30" s="13" t="str">
        <f t="shared" si="18"/>
        <v>NP</v>
      </c>
      <c r="AF30" s="14" t="str">
        <f t="shared" si="19"/>
        <v>NP</v>
      </c>
      <c r="AG30" s="14" t="str">
        <f t="shared" si="20"/>
        <v>NO</v>
      </c>
      <c r="AH30" s="21"/>
      <c r="AI30" s="13" t="str">
        <f t="shared" si="21"/>
        <v>NO PUEDE PRESENTARLAS</v>
      </c>
      <c r="AJ30" s="13" t="str">
        <f t="shared" si="22"/>
        <v>NO PUEDE PRESENTARSE</v>
      </c>
      <c r="AK30" s="21"/>
      <c r="AL30" s="13" t="str">
        <f t="shared" si="23"/>
        <v>NP</v>
      </c>
      <c r="AM30" s="14" t="str">
        <f t="shared" si="24"/>
        <v>NP</v>
      </c>
      <c r="AN30" s="28" t="s">
        <v>3</v>
      </c>
      <c r="AO30" s="30"/>
      <c r="AP30" s="22"/>
      <c r="AQ30" s="22"/>
      <c r="AR30" s="15">
        <f t="shared" si="25"/>
        <v>0</v>
      </c>
      <c r="AS30" s="15" t="str">
        <f t="shared" si="26"/>
        <v>NO</v>
      </c>
      <c r="AT30" s="15">
        <f t="shared" si="27"/>
        <v>0</v>
      </c>
      <c r="AU30" s="15" t="str">
        <f t="shared" si="28"/>
        <v>NO</v>
      </c>
      <c r="AV30" s="22"/>
      <c r="AW30" s="15" t="str">
        <f t="shared" si="29"/>
        <v>NP</v>
      </c>
      <c r="AX30" s="16" t="str">
        <f t="shared" si="30"/>
        <v>NP</v>
      </c>
      <c r="AY30" s="16" t="str">
        <f t="shared" si="31"/>
        <v>NO</v>
      </c>
      <c r="AZ30" s="22"/>
      <c r="BA30" s="15" t="str">
        <f t="shared" si="32"/>
        <v>NO PUEDE PRESENTARLAS</v>
      </c>
      <c r="BB30" s="15" t="str">
        <f t="shared" si="33"/>
        <v>NO PUEDE PRESENTARSE</v>
      </c>
      <c r="BC30" s="22"/>
      <c r="BD30" s="15" t="str">
        <f>IF(AN30="C","Convalidado",IF(AND(BA30="Aprobadas en ORD",BB30="Examen aprobado en ORD"),"Ámbito aprobado en ORD",IF(AND(BB30="Sólo debe recuperar Tareas EXT",ISBLANK(AZ30)),"Tareas EXT no presentadas",IF(AND(AZ30&lt;5,BB30="Sólo debe recuperar Tareas EXT"),"Tareas EXT Suspensas",IF(AND(AY30="Aprobadas en ORD",BC30&gt;=5),0.6*BC30+AR30,IF(AND(AY30="Aprobadas en ORD",ISBLANK(BC30)),"NP",IF(AND(AY30="Aprobadas en ORD",BC30&lt;5),"EXAMEN SUSPENSO",IF(AND(AY30="Aprobadas en ORD",ISBLANK(BC30)),"NP",IF(AND(AV30&gt;=5,AZ30&gt;=5),5*0.4+AV30*0.6,IF(BB30="NO PUEDE PRESENTARSE","NP",IF(ISBLANK(BC30),"NP",IF(AND(AR30&gt;=2,BC30&gt;=5),AR30+0.6*BC30,IF(AND(BB30="SI",ISBLANK(AZ30)),"Tareas EXT no presentadas",IF(AND(BA30="NO",BC30&gt;=0),"Tareas EXT suspensas",IF(BC30&lt;5,"EXAMEN SUSPENSO",IF(AR30&gt;=2,AR30+0.6*BC30,IF(AV30&gt;=5,0*A6V6+0.4*5,IF(AND(BC30&gt;=5,AZ30&gt;=5),5*0.4+BC30*0.6))))))))))))))))))</f>
        <v>NP</v>
      </c>
      <c r="BE30" s="16" t="str">
        <f t="shared" si="34"/>
        <v>NP</v>
      </c>
    </row>
    <row r="31" spans="1:57" x14ac:dyDescent="0.2">
      <c r="A31" s="29" t="s">
        <v>67</v>
      </c>
      <c r="B31" s="46" t="s">
        <v>68</v>
      </c>
      <c r="C31" s="46" t="s">
        <v>85</v>
      </c>
      <c r="D31" s="26" t="s">
        <v>3</v>
      </c>
      <c r="E31" s="19"/>
      <c r="F31" s="19"/>
      <c r="G31" s="19"/>
      <c r="H31" s="8">
        <f t="shared" si="3"/>
        <v>0</v>
      </c>
      <c r="I31" s="8" t="str">
        <f t="shared" si="4"/>
        <v>NO</v>
      </c>
      <c r="J31" s="8">
        <f t="shared" si="5"/>
        <v>0</v>
      </c>
      <c r="K31" s="8" t="str">
        <f t="shared" si="6"/>
        <v>NO</v>
      </c>
      <c r="L31" s="19"/>
      <c r="M31" s="10" t="str">
        <f t="shared" si="7"/>
        <v>NP</v>
      </c>
      <c r="N31" s="11" t="str">
        <f t="shared" si="8"/>
        <v>NP</v>
      </c>
      <c r="O31" s="11" t="str">
        <f t="shared" si="9"/>
        <v>NO</v>
      </c>
      <c r="P31" s="19"/>
      <c r="Q31" s="8" t="str">
        <f t="shared" si="10"/>
        <v>NO PUEDE PRESENTARLAS</v>
      </c>
      <c r="R31" s="8" t="str">
        <f t="shared" si="11"/>
        <v>NO PUEDE PRESENTARSE</v>
      </c>
      <c r="S31" s="19"/>
      <c r="T31" s="8" t="str">
        <f t="shared" si="12"/>
        <v>NP</v>
      </c>
      <c r="U31" s="11" t="str">
        <f t="shared" si="13"/>
        <v>NP</v>
      </c>
      <c r="V31" s="27" t="s">
        <v>3</v>
      </c>
      <c r="W31" s="21"/>
      <c r="X31" s="21"/>
      <c r="Y31" s="21"/>
      <c r="Z31" s="13">
        <f t="shared" si="14"/>
        <v>0</v>
      </c>
      <c r="AA31" s="13" t="str">
        <f t="shared" si="15"/>
        <v>NO</v>
      </c>
      <c r="AB31" s="13">
        <f t="shared" si="16"/>
        <v>0</v>
      </c>
      <c r="AC31" s="13" t="str">
        <f t="shared" si="17"/>
        <v>NO</v>
      </c>
      <c r="AD31" s="21"/>
      <c r="AE31" s="13" t="str">
        <f t="shared" si="18"/>
        <v>NP</v>
      </c>
      <c r="AF31" s="14" t="str">
        <f t="shared" si="19"/>
        <v>NP</v>
      </c>
      <c r="AG31" s="14" t="str">
        <f t="shared" si="20"/>
        <v>NO</v>
      </c>
      <c r="AH31" s="21"/>
      <c r="AI31" s="13" t="str">
        <f t="shared" si="21"/>
        <v>NO PUEDE PRESENTARLAS</v>
      </c>
      <c r="AJ31" s="13" t="str">
        <f t="shared" si="22"/>
        <v>NO PUEDE PRESENTARSE</v>
      </c>
      <c r="AK31" s="21"/>
      <c r="AL31" s="13" t="str">
        <f t="shared" si="23"/>
        <v>NP</v>
      </c>
      <c r="AM31" s="14" t="str">
        <f t="shared" si="24"/>
        <v>NP</v>
      </c>
      <c r="AN31" s="28" t="s">
        <v>83</v>
      </c>
      <c r="AO31" s="30"/>
      <c r="AP31" s="22"/>
      <c r="AQ31" s="22"/>
      <c r="AR31" s="15">
        <f t="shared" si="25"/>
        <v>0</v>
      </c>
      <c r="AS31" s="15" t="str">
        <f t="shared" si="26"/>
        <v>NO</v>
      </c>
      <c r="AT31" s="15">
        <f t="shared" si="27"/>
        <v>0</v>
      </c>
      <c r="AU31" s="15" t="str">
        <f t="shared" si="28"/>
        <v>NO</v>
      </c>
      <c r="AV31" s="22"/>
      <c r="AW31" s="15" t="str">
        <f t="shared" si="29"/>
        <v>NP</v>
      </c>
      <c r="AX31" s="16" t="str">
        <f t="shared" si="30"/>
        <v>NP</v>
      </c>
      <c r="AY31" s="16" t="str">
        <f t="shared" si="31"/>
        <v>NO</v>
      </c>
      <c r="AZ31" s="22"/>
      <c r="BA31" s="15" t="str">
        <f t="shared" si="32"/>
        <v>NO PUEDE PRESENTARLAS</v>
      </c>
      <c r="BB31" s="15" t="str">
        <f t="shared" si="33"/>
        <v>NO PUEDE PRESENTARSE</v>
      </c>
      <c r="BC31" s="22"/>
      <c r="BD31" s="15" t="str">
        <f>IF(AN31="C","Convalidado",IF(AND(BA31="Aprobadas en ORD",BB31="Examen aprobado en ORD"),"Ámbito aprobado en ORD",IF(AND(BB31="Sólo debe recuperar Tareas EXT",ISBLANK(AZ31)),"Tareas EXT no presentadas",IF(AND(AZ31&lt;5,BB31="Sólo debe recuperar Tareas EXT"),"Tareas EXT Suspensas",IF(AND(AY31="Aprobadas en ORD",BC31&gt;=5),0.6*BC31+AR31,IF(AND(AY31="Aprobadas en ORD",ISBLANK(BC31)),"NP",IF(AND(AY31="Aprobadas en ORD",BC31&lt;5),"EXAMEN SUSPENSO",IF(AND(AY31="Aprobadas en ORD",ISBLANK(BC31)),"NP",IF(AND(AV31&gt;=5,AZ31&gt;=5),5*0.4+AV31*0.6,IF(BB31="NO PUEDE PRESENTARSE","NP",IF(ISBLANK(BC31),"NP",IF(AND(AR31&gt;=2,BC31&gt;=5),AR31+0.6*BC31,IF(AND(BB31="SI",ISBLANK(AZ31)),"Tareas EXT no presentadas",IF(AND(BA31="NO",BC31&gt;=0),"Tareas EXT suspensas",IF(BC31&lt;5,"EXAMEN SUSPENSO",IF(AR31&gt;=2,AR31+0.6*BC31,IF(AV31&gt;=5,0*A6V6+0.4*5,IF(AND(BC31&gt;=5,AZ31&gt;=5),5*0.4+BC31*0.6))))))))))))))))))</f>
        <v>NP</v>
      </c>
      <c r="BE31" s="16" t="str">
        <f t="shared" si="34"/>
        <v>NP</v>
      </c>
    </row>
    <row r="32" spans="1:57" x14ac:dyDescent="0.2">
      <c r="A32" s="29" t="s">
        <v>114</v>
      </c>
      <c r="B32" s="46" t="s">
        <v>115</v>
      </c>
      <c r="C32" s="46" t="s">
        <v>85</v>
      </c>
      <c r="D32" s="26" t="s">
        <v>83</v>
      </c>
      <c r="E32" s="19"/>
      <c r="F32" s="19"/>
      <c r="G32" s="19"/>
      <c r="H32" s="8">
        <f t="shared" si="3"/>
        <v>0</v>
      </c>
      <c r="I32" s="8" t="str">
        <f t="shared" si="4"/>
        <v>NO</v>
      </c>
      <c r="J32" s="8">
        <f t="shared" si="5"/>
        <v>0</v>
      </c>
      <c r="K32" s="8" t="str">
        <f t="shared" si="6"/>
        <v>NO</v>
      </c>
      <c r="L32" s="19"/>
      <c r="M32" s="10" t="str">
        <f t="shared" si="7"/>
        <v>NP</v>
      </c>
      <c r="N32" s="11" t="str">
        <f t="shared" si="8"/>
        <v>NP</v>
      </c>
      <c r="O32" s="11" t="str">
        <f t="shared" si="9"/>
        <v>NO</v>
      </c>
      <c r="P32" s="19"/>
      <c r="Q32" s="8" t="str">
        <f t="shared" si="10"/>
        <v>NO PUEDE PRESENTARLAS</v>
      </c>
      <c r="R32" s="8" t="str">
        <f t="shared" si="11"/>
        <v>NO PUEDE PRESENTARSE</v>
      </c>
      <c r="S32" s="19"/>
      <c r="T32" s="8" t="str">
        <f t="shared" si="12"/>
        <v>NP</v>
      </c>
      <c r="U32" s="11" t="str">
        <f t="shared" si="13"/>
        <v>NP</v>
      </c>
      <c r="V32" s="27" t="s">
        <v>83</v>
      </c>
      <c r="W32" s="21"/>
      <c r="X32" s="21"/>
      <c r="Y32" s="21"/>
      <c r="Z32" s="13">
        <f t="shared" si="14"/>
        <v>0</v>
      </c>
      <c r="AA32" s="13" t="str">
        <f t="shared" si="15"/>
        <v>NO</v>
      </c>
      <c r="AB32" s="13">
        <f t="shared" si="16"/>
        <v>0</v>
      </c>
      <c r="AC32" s="13" t="str">
        <f t="shared" si="17"/>
        <v>NO</v>
      </c>
      <c r="AD32" s="21"/>
      <c r="AE32" s="13" t="str">
        <f t="shared" si="18"/>
        <v>NP</v>
      </c>
      <c r="AF32" s="14" t="str">
        <f t="shared" si="19"/>
        <v>NP</v>
      </c>
      <c r="AG32" s="14" t="str">
        <f t="shared" si="20"/>
        <v>NO</v>
      </c>
      <c r="AH32" s="21"/>
      <c r="AI32" s="13" t="str">
        <f t="shared" si="21"/>
        <v>NO PUEDE PRESENTARLAS</v>
      </c>
      <c r="AJ32" s="13" t="str">
        <f t="shared" si="22"/>
        <v>NO PUEDE PRESENTARSE</v>
      </c>
      <c r="AK32" s="21"/>
      <c r="AL32" s="13" t="str">
        <f t="shared" si="23"/>
        <v>NP</v>
      </c>
      <c r="AM32" s="14" t="str">
        <f t="shared" si="24"/>
        <v>NP</v>
      </c>
      <c r="AN32" s="28" t="s">
        <v>3</v>
      </c>
      <c r="AO32" s="30"/>
      <c r="AP32" s="22"/>
      <c r="AQ32" s="22"/>
      <c r="AR32" s="15">
        <f t="shared" si="25"/>
        <v>0</v>
      </c>
      <c r="AS32" s="15" t="str">
        <f t="shared" si="26"/>
        <v>NO</v>
      </c>
      <c r="AT32" s="15">
        <f t="shared" si="27"/>
        <v>0</v>
      </c>
      <c r="AU32" s="15" t="str">
        <f t="shared" si="28"/>
        <v>NO</v>
      </c>
      <c r="AV32" s="22"/>
      <c r="AW32" s="15" t="str">
        <f t="shared" si="29"/>
        <v>NP</v>
      </c>
      <c r="AX32" s="16" t="str">
        <f t="shared" si="30"/>
        <v>NP</v>
      </c>
      <c r="AY32" s="16" t="str">
        <f t="shared" si="31"/>
        <v>NO</v>
      </c>
      <c r="AZ32" s="22"/>
      <c r="BA32" s="15" t="str">
        <f t="shared" si="32"/>
        <v>NO PUEDE PRESENTARLAS</v>
      </c>
      <c r="BB32" s="15" t="str">
        <f t="shared" si="33"/>
        <v>NO PUEDE PRESENTARSE</v>
      </c>
      <c r="BC32" s="22"/>
      <c r="BD32" s="15" t="str">
        <f>IF(AN32="C","Convalidado",IF(AND(BA32="Aprobadas en ORD",BB32="Examen aprobado en ORD"),"Ámbito aprobado en ORD",IF(AND(BB32="Sólo debe recuperar Tareas EXT",ISBLANK(AZ32)),"Tareas EXT no presentadas",IF(AND(AZ32&lt;5,BB32="Sólo debe recuperar Tareas EXT"),"Tareas EXT Suspensas",IF(AND(AY32="Aprobadas en ORD",BC32&gt;=5),0.6*BC32+AR32,IF(AND(AY32="Aprobadas en ORD",ISBLANK(BC32)),"NP",IF(AND(AY32="Aprobadas en ORD",BC32&lt;5),"EXAMEN SUSPENSO",IF(AND(AY32="Aprobadas en ORD",ISBLANK(BC32)),"NP",IF(AND(AV32&gt;=5,AZ32&gt;=5),5*0.4+AV32*0.6,IF(BB32="NO PUEDE PRESENTARSE","NP",IF(ISBLANK(BC32),"NP",IF(AND(AR32&gt;=2,BC32&gt;=5),AR32+0.6*BC32,IF(AND(BB32="SI",ISBLANK(AZ32)),"Tareas EXT no presentadas",IF(AND(BA32="NO",BC32&gt;=0),"Tareas EXT suspensas",IF(BC32&lt;5,"EXAMEN SUSPENSO",IF(AR32&gt;=2,AR32+0.6*BC32,IF(AV32&gt;=5,0*A6V6+0.4*5,IF(AND(BC32&gt;=5,AZ32&gt;=5),5*0.4+BC32*0.6))))))))))))))))))</f>
        <v>NP</v>
      </c>
      <c r="BE32" s="16" t="str">
        <f t="shared" si="34"/>
        <v>NP</v>
      </c>
    </row>
    <row r="33" spans="1:57" x14ac:dyDescent="0.2">
      <c r="A33" s="29" t="s">
        <v>69</v>
      </c>
      <c r="B33" s="46" t="s">
        <v>70</v>
      </c>
      <c r="C33" s="46" t="s">
        <v>85</v>
      </c>
      <c r="D33" s="26" t="s">
        <v>83</v>
      </c>
      <c r="E33" s="19"/>
      <c r="F33" s="19"/>
      <c r="G33" s="19"/>
      <c r="H33" s="8">
        <f t="shared" si="3"/>
        <v>0</v>
      </c>
      <c r="I33" s="8" t="str">
        <f t="shared" si="4"/>
        <v>NO</v>
      </c>
      <c r="J33" s="8">
        <f t="shared" si="5"/>
        <v>0</v>
      </c>
      <c r="K33" s="8" t="str">
        <f t="shared" si="6"/>
        <v>NO</v>
      </c>
      <c r="L33" s="19"/>
      <c r="M33" s="10" t="str">
        <f t="shared" si="7"/>
        <v>NP</v>
      </c>
      <c r="N33" s="11" t="str">
        <f t="shared" si="8"/>
        <v>NP</v>
      </c>
      <c r="O33" s="11" t="str">
        <f t="shared" si="9"/>
        <v>NO</v>
      </c>
      <c r="P33" s="19"/>
      <c r="Q33" s="8" t="str">
        <f t="shared" si="10"/>
        <v>NO PUEDE PRESENTARLAS</v>
      </c>
      <c r="R33" s="8" t="str">
        <f t="shared" si="11"/>
        <v>NO PUEDE PRESENTARSE</v>
      </c>
      <c r="S33" s="19"/>
      <c r="T33" s="8" t="str">
        <f t="shared" si="12"/>
        <v>NP</v>
      </c>
      <c r="U33" s="11" t="str">
        <f t="shared" si="13"/>
        <v>NP</v>
      </c>
      <c r="V33" s="27" t="s">
        <v>3</v>
      </c>
      <c r="W33" s="21"/>
      <c r="X33" s="21"/>
      <c r="Y33" s="21"/>
      <c r="Z33" s="13">
        <f t="shared" si="14"/>
        <v>0</v>
      </c>
      <c r="AA33" s="13" t="str">
        <f t="shared" si="15"/>
        <v>NO</v>
      </c>
      <c r="AB33" s="13">
        <f t="shared" si="16"/>
        <v>0</v>
      </c>
      <c r="AC33" s="13" t="str">
        <f t="shared" si="17"/>
        <v>NO</v>
      </c>
      <c r="AD33" s="21"/>
      <c r="AE33" s="13" t="str">
        <f t="shared" si="18"/>
        <v>NP</v>
      </c>
      <c r="AF33" s="14" t="str">
        <f t="shared" si="19"/>
        <v>NP</v>
      </c>
      <c r="AG33" s="14" t="str">
        <f t="shared" si="20"/>
        <v>NO</v>
      </c>
      <c r="AH33" s="21"/>
      <c r="AI33" s="13" t="str">
        <f t="shared" si="21"/>
        <v>NO PUEDE PRESENTARLAS</v>
      </c>
      <c r="AJ33" s="13" t="str">
        <f t="shared" si="22"/>
        <v>NO PUEDE PRESENTARSE</v>
      </c>
      <c r="AK33" s="21"/>
      <c r="AL33" s="13" t="str">
        <f t="shared" si="23"/>
        <v>NP</v>
      </c>
      <c r="AM33" s="14" t="str">
        <f t="shared" si="24"/>
        <v>NP</v>
      </c>
      <c r="AN33" s="28" t="s">
        <v>83</v>
      </c>
      <c r="AO33" s="30"/>
      <c r="AP33" s="22"/>
      <c r="AQ33" s="22"/>
      <c r="AR33" s="15">
        <f t="shared" si="25"/>
        <v>0</v>
      </c>
      <c r="AS33" s="15" t="str">
        <f t="shared" si="26"/>
        <v>NO</v>
      </c>
      <c r="AT33" s="15">
        <f t="shared" si="27"/>
        <v>0</v>
      </c>
      <c r="AU33" s="15" t="str">
        <f t="shared" si="28"/>
        <v>NO</v>
      </c>
      <c r="AV33" s="22"/>
      <c r="AW33" s="15" t="str">
        <f t="shared" si="29"/>
        <v>NP</v>
      </c>
      <c r="AX33" s="16" t="str">
        <f t="shared" si="30"/>
        <v>NP</v>
      </c>
      <c r="AY33" s="16" t="str">
        <f t="shared" si="31"/>
        <v>NO</v>
      </c>
      <c r="AZ33" s="22"/>
      <c r="BA33" s="15" t="str">
        <f t="shared" si="32"/>
        <v>NO PUEDE PRESENTARLAS</v>
      </c>
      <c r="BB33" s="15" t="str">
        <f t="shared" si="33"/>
        <v>NO PUEDE PRESENTARSE</v>
      </c>
      <c r="BC33" s="22"/>
      <c r="BD33" s="15" t="str">
        <f>IF(AN33="C","Convalidado",IF(AND(BA33="Aprobadas en ORD",BB33="Examen aprobado en ORD"),"Ámbito aprobado en ORD",IF(AND(BB33="Sólo debe recuperar Tareas EXT",ISBLANK(AZ33)),"Tareas EXT no presentadas",IF(AND(AZ33&lt;5,BB33="Sólo debe recuperar Tareas EXT"),"Tareas EXT Suspensas",IF(AND(AY33="Aprobadas en ORD",BC33&gt;=5),0.6*BC33+AR33,IF(AND(AY33="Aprobadas en ORD",ISBLANK(BC33)),"NP",IF(AND(AY33="Aprobadas en ORD",BC33&lt;5),"EXAMEN SUSPENSO",IF(AND(AY33="Aprobadas en ORD",ISBLANK(BC33)),"NP",IF(AND(AV33&gt;=5,AZ33&gt;=5),5*0.4+AV33*0.6,IF(BB33="NO PUEDE PRESENTARSE","NP",IF(ISBLANK(BC33),"NP",IF(AND(AR33&gt;=2,BC33&gt;=5),AR33+0.6*BC33,IF(AND(BB33="SI",ISBLANK(AZ33)),"Tareas EXT no presentadas",IF(AND(BA33="NO",BC33&gt;=0),"Tareas EXT suspensas",IF(BC33&lt;5,"EXAMEN SUSPENSO",IF(AR33&gt;=2,AR33+0.6*BC33,IF(AV33&gt;=5,0*A6V6+0.4*5,IF(AND(BC33&gt;=5,AZ33&gt;=5),5*0.4+BC33*0.6))))))))))))))))))</f>
        <v>NP</v>
      </c>
      <c r="BE33" s="16" t="str">
        <f t="shared" si="34"/>
        <v>NP</v>
      </c>
    </row>
    <row r="34" spans="1:57" x14ac:dyDescent="0.2">
      <c r="A34" s="29" t="s">
        <v>116</v>
      </c>
      <c r="B34" s="46" t="s">
        <v>117</v>
      </c>
      <c r="C34" s="46" t="s">
        <v>85</v>
      </c>
      <c r="D34" s="26" t="s">
        <v>3</v>
      </c>
      <c r="E34" s="19">
        <v>7</v>
      </c>
      <c r="F34" s="19"/>
      <c r="G34" s="19"/>
      <c r="H34" s="8">
        <f t="shared" si="3"/>
        <v>0.93333333333333335</v>
      </c>
      <c r="I34" s="8" t="str">
        <f t="shared" si="4"/>
        <v>NO</v>
      </c>
      <c r="J34" s="8">
        <f t="shared" si="5"/>
        <v>1</v>
      </c>
      <c r="K34" s="8" t="str">
        <f t="shared" si="6"/>
        <v>NO</v>
      </c>
      <c r="L34" s="19"/>
      <c r="M34" s="10" t="str">
        <f t="shared" si="7"/>
        <v>NP</v>
      </c>
      <c r="N34" s="11" t="str">
        <f t="shared" si="8"/>
        <v>NP</v>
      </c>
      <c r="O34" s="11" t="str">
        <f t="shared" si="9"/>
        <v>SI</v>
      </c>
      <c r="P34" s="19"/>
      <c r="Q34" s="8" t="str">
        <f t="shared" si="10"/>
        <v>NO</v>
      </c>
      <c r="R34" s="8" t="str">
        <f t="shared" si="11"/>
        <v>SI</v>
      </c>
      <c r="S34" s="19"/>
      <c r="T34" s="8" t="str">
        <f t="shared" si="12"/>
        <v>NP</v>
      </c>
      <c r="U34" s="11" t="str">
        <f t="shared" si="13"/>
        <v>NP</v>
      </c>
      <c r="V34" s="27" t="s">
        <v>3</v>
      </c>
      <c r="W34" s="21">
        <v>4</v>
      </c>
      <c r="X34" s="21"/>
      <c r="Y34" s="21"/>
      <c r="Z34" s="13">
        <f t="shared" si="14"/>
        <v>0.53333333333333333</v>
      </c>
      <c r="AA34" s="13" t="str">
        <f t="shared" si="15"/>
        <v>NO</v>
      </c>
      <c r="AB34" s="13">
        <f t="shared" si="16"/>
        <v>1</v>
      </c>
      <c r="AC34" s="13" t="str">
        <f t="shared" si="17"/>
        <v>NO</v>
      </c>
      <c r="AD34" s="21"/>
      <c r="AE34" s="13" t="str">
        <f t="shared" si="18"/>
        <v>NP</v>
      </c>
      <c r="AF34" s="14" t="str">
        <f t="shared" si="19"/>
        <v>NP</v>
      </c>
      <c r="AG34" s="14" t="str">
        <f t="shared" si="20"/>
        <v>SI</v>
      </c>
      <c r="AH34" s="21"/>
      <c r="AI34" s="13" t="str">
        <f t="shared" si="21"/>
        <v>NO</v>
      </c>
      <c r="AJ34" s="13" t="str">
        <f t="shared" si="22"/>
        <v>SI</v>
      </c>
      <c r="AK34" s="21"/>
      <c r="AL34" s="13" t="str">
        <f t="shared" si="23"/>
        <v>NP</v>
      </c>
      <c r="AM34" s="14" t="str">
        <f t="shared" si="24"/>
        <v>NP</v>
      </c>
      <c r="AN34" s="28" t="s">
        <v>3</v>
      </c>
      <c r="AO34" s="30">
        <v>8</v>
      </c>
      <c r="AP34" s="22"/>
      <c r="AQ34" s="22"/>
      <c r="AR34" s="15">
        <f t="shared" si="25"/>
        <v>1.0666666666666667</v>
      </c>
      <c r="AS34" s="15" t="str">
        <f t="shared" si="26"/>
        <v>NO</v>
      </c>
      <c r="AT34" s="15">
        <f t="shared" si="27"/>
        <v>1</v>
      </c>
      <c r="AU34" s="15" t="str">
        <f t="shared" si="28"/>
        <v>NO</v>
      </c>
      <c r="AV34" s="22"/>
      <c r="AW34" s="15" t="str">
        <f t="shared" si="29"/>
        <v>NP</v>
      </c>
      <c r="AX34" s="16" t="str">
        <f t="shared" si="30"/>
        <v>NP</v>
      </c>
      <c r="AY34" s="16" t="str">
        <f t="shared" si="31"/>
        <v>SI</v>
      </c>
      <c r="AZ34" s="22"/>
      <c r="BA34" s="15" t="str">
        <f t="shared" si="32"/>
        <v>NO</v>
      </c>
      <c r="BB34" s="15" t="str">
        <f t="shared" si="33"/>
        <v>SI</v>
      </c>
      <c r="BC34" s="22"/>
      <c r="BD34" s="15" t="str">
        <f>IF(AN34="C","Convalidado",IF(AND(BA34="Aprobadas en ORD",BB34="Examen aprobado en ORD"),"Ámbito aprobado en ORD",IF(AND(BB34="Sólo debe recuperar Tareas EXT",ISBLANK(AZ34)),"Tareas EXT no presentadas",IF(AND(AZ34&lt;5,BB34="Sólo debe recuperar Tareas EXT"),"Tareas EXT Suspensas",IF(AND(AY34="Aprobadas en ORD",BC34&gt;=5),0.6*BC34+AR34,IF(AND(AY34="Aprobadas en ORD",ISBLANK(BC34)),"NP",IF(AND(AY34="Aprobadas en ORD",BC34&lt;5),"EXAMEN SUSPENSO",IF(AND(AY34="Aprobadas en ORD",ISBLANK(BC34)),"NP",IF(AND(AV34&gt;=5,AZ34&gt;=5),5*0.4+AV34*0.6,IF(BB34="NO PUEDE PRESENTARSE","NP",IF(ISBLANK(BC34),"NP",IF(AND(AR34&gt;=2,BC34&gt;=5),AR34+0.6*BC34,IF(AND(BB34="SI",ISBLANK(AZ34)),"Tareas EXT no presentadas",IF(AND(BA34="NO",BC34&gt;=0),"Tareas EXT suspensas",IF(BC34&lt;5,"EXAMEN SUSPENSO",IF(AR34&gt;=2,AR34+0.6*BC34,IF(AV34&gt;=5,0*A6V6+0.4*5,IF(AND(BC34&gt;=5,AZ34&gt;=5),5*0.4+BC34*0.6))))))))))))))))))</f>
        <v>NP</v>
      </c>
      <c r="BE34" s="16" t="str">
        <f t="shared" si="34"/>
        <v>NP</v>
      </c>
    </row>
    <row r="35" spans="1:57" x14ac:dyDescent="0.2">
      <c r="A35" s="29" t="s">
        <v>118</v>
      </c>
      <c r="B35" s="46" t="s">
        <v>119</v>
      </c>
      <c r="C35" s="46" t="s">
        <v>85</v>
      </c>
      <c r="D35" s="26" t="s">
        <v>3</v>
      </c>
      <c r="E35" s="19"/>
      <c r="F35" s="19"/>
      <c r="G35" s="19"/>
      <c r="H35" s="8">
        <f t="shared" si="3"/>
        <v>0</v>
      </c>
      <c r="I35" s="8" t="str">
        <f t="shared" si="4"/>
        <v>NO</v>
      </c>
      <c r="J35" s="8">
        <f t="shared" si="5"/>
        <v>0</v>
      </c>
      <c r="K35" s="8" t="str">
        <f t="shared" si="6"/>
        <v>NO</v>
      </c>
      <c r="L35" s="19"/>
      <c r="M35" s="10" t="str">
        <f t="shared" si="7"/>
        <v>NP</v>
      </c>
      <c r="N35" s="11" t="str">
        <f t="shared" si="8"/>
        <v>NP</v>
      </c>
      <c r="O35" s="11" t="str">
        <f t="shared" si="9"/>
        <v>NO</v>
      </c>
      <c r="P35" s="19"/>
      <c r="Q35" s="8" t="str">
        <f t="shared" si="10"/>
        <v>NO PUEDE PRESENTARLAS</v>
      </c>
      <c r="R35" s="8" t="str">
        <f t="shared" si="11"/>
        <v>NO PUEDE PRESENTARSE</v>
      </c>
      <c r="S35" s="19"/>
      <c r="T35" s="8" t="str">
        <f t="shared" si="12"/>
        <v>NP</v>
      </c>
      <c r="U35" s="11" t="str">
        <f t="shared" si="13"/>
        <v>NP</v>
      </c>
      <c r="V35" s="27" t="s">
        <v>3</v>
      </c>
      <c r="W35" s="21"/>
      <c r="X35" s="21"/>
      <c r="Y35" s="21"/>
      <c r="Z35" s="13">
        <f t="shared" si="14"/>
        <v>0</v>
      </c>
      <c r="AA35" s="13" t="str">
        <f t="shared" si="15"/>
        <v>NO</v>
      </c>
      <c r="AB35" s="13">
        <f t="shared" si="16"/>
        <v>0</v>
      </c>
      <c r="AC35" s="13" t="str">
        <f t="shared" si="17"/>
        <v>NO</v>
      </c>
      <c r="AD35" s="21"/>
      <c r="AE35" s="13" t="str">
        <f t="shared" si="18"/>
        <v>NP</v>
      </c>
      <c r="AF35" s="14" t="str">
        <f t="shared" si="19"/>
        <v>NP</v>
      </c>
      <c r="AG35" s="14" t="str">
        <f t="shared" si="20"/>
        <v>NO</v>
      </c>
      <c r="AH35" s="21"/>
      <c r="AI35" s="13" t="str">
        <f t="shared" si="21"/>
        <v>NO PUEDE PRESENTARLAS</v>
      </c>
      <c r="AJ35" s="13" t="str">
        <f t="shared" si="22"/>
        <v>NO PUEDE PRESENTARSE</v>
      </c>
      <c r="AK35" s="21"/>
      <c r="AL35" s="13" t="str">
        <f t="shared" si="23"/>
        <v>NP</v>
      </c>
      <c r="AM35" s="14" t="str">
        <f t="shared" si="24"/>
        <v>NP</v>
      </c>
      <c r="AN35" s="28" t="s">
        <v>3</v>
      </c>
      <c r="AO35" s="30"/>
      <c r="AP35" s="22"/>
      <c r="AQ35" s="22"/>
      <c r="AR35" s="15">
        <f t="shared" si="25"/>
        <v>0</v>
      </c>
      <c r="AS35" s="15" t="str">
        <f t="shared" si="26"/>
        <v>NO</v>
      </c>
      <c r="AT35" s="15">
        <f t="shared" si="27"/>
        <v>0</v>
      </c>
      <c r="AU35" s="15" t="str">
        <f t="shared" si="28"/>
        <v>NO</v>
      </c>
      <c r="AV35" s="22"/>
      <c r="AW35" s="15" t="str">
        <f t="shared" si="29"/>
        <v>NP</v>
      </c>
      <c r="AX35" s="16" t="str">
        <f t="shared" si="30"/>
        <v>NP</v>
      </c>
      <c r="AY35" s="16" t="str">
        <f t="shared" si="31"/>
        <v>NO</v>
      </c>
      <c r="AZ35" s="22"/>
      <c r="BA35" s="15" t="str">
        <f t="shared" si="32"/>
        <v>NO PUEDE PRESENTARLAS</v>
      </c>
      <c r="BB35" s="15" t="str">
        <f t="shared" si="33"/>
        <v>NO PUEDE PRESENTARSE</v>
      </c>
      <c r="BC35" s="22"/>
      <c r="BD35" s="15" t="str">
        <f>IF(AN35="C","Convalidado",IF(AND(BA35="Aprobadas en ORD",BB35="Examen aprobado en ORD"),"Ámbito aprobado en ORD",IF(AND(BB35="Sólo debe recuperar Tareas EXT",ISBLANK(AZ35)),"Tareas EXT no presentadas",IF(AND(AZ35&lt;5,BB35="Sólo debe recuperar Tareas EXT"),"Tareas EXT Suspensas",IF(AND(AY35="Aprobadas en ORD",BC35&gt;=5),0.6*BC35+AR35,IF(AND(AY35="Aprobadas en ORD",ISBLANK(BC35)),"NP",IF(AND(AY35="Aprobadas en ORD",BC35&lt;5),"EXAMEN SUSPENSO",IF(AND(AY35="Aprobadas en ORD",ISBLANK(BC35)),"NP",IF(AND(AV35&gt;=5,AZ35&gt;=5),5*0.4+AV35*0.6,IF(BB35="NO PUEDE PRESENTARSE","NP",IF(ISBLANK(BC35),"NP",IF(AND(AR35&gt;=2,BC35&gt;=5),AR35+0.6*BC35,IF(AND(BB35="SI",ISBLANK(AZ35)),"Tareas EXT no presentadas",IF(AND(BA35="NO",BC35&gt;=0),"Tareas EXT suspensas",IF(BC35&lt;5,"EXAMEN SUSPENSO",IF(AR35&gt;=2,AR35+0.6*BC35,IF(AV35&gt;=5,0*A6V6+0.4*5,IF(AND(BC35&gt;=5,AZ35&gt;=5),5*0.4+BC35*0.6))))))))))))))))))</f>
        <v>NP</v>
      </c>
      <c r="BE35" s="16" t="str">
        <f t="shared" si="34"/>
        <v>NP</v>
      </c>
    </row>
    <row r="36" spans="1:57" x14ac:dyDescent="0.2">
      <c r="A36" s="29" t="s">
        <v>120</v>
      </c>
      <c r="B36" s="46" t="s">
        <v>121</v>
      </c>
      <c r="C36" s="46" t="s">
        <v>85</v>
      </c>
      <c r="D36" s="26" t="s">
        <v>83</v>
      </c>
      <c r="E36" s="19"/>
      <c r="F36" s="19"/>
      <c r="G36" s="19"/>
      <c r="H36" s="8">
        <f t="shared" si="3"/>
        <v>0</v>
      </c>
      <c r="I36" s="8" t="str">
        <f t="shared" si="4"/>
        <v>NO</v>
      </c>
      <c r="J36" s="8">
        <f t="shared" si="5"/>
        <v>0</v>
      </c>
      <c r="K36" s="8" t="str">
        <f t="shared" si="6"/>
        <v>NO</v>
      </c>
      <c r="L36" s="19"/>
      <c r="M36" s="10" t="str">
        <f t="shared" si="7"/>
        <v>NP</v>
      </c>
      <c r="N36" s="11" t="str">
        <f t="shared" si="8"/>
        <v>NP</v>
      </c>
      <c r="O36" s="11" t="str">
        <f t="shared" si="9"/>
        <v>NO</v>
      </c>
      <c r="P36" s="19"/>
      <c r="Q36" s="8" t="str">
        <f t="shared" si="10"/>
        <v>NO PUEDE PRESENTARLAS</v>
      </c>
      <c r="R36" s="8" t="str">
        <f t="shared" si="11"/>
        <v>NO PUEDE PRESENTARSE</v>
      </c>
      <c r="S36" s="19"/>
      <c r="T36" s="8" t="str">
        <f t="shared" si="12"/>
        <v>NP</v>
      </c>
      <c r="U36" s="11" t="str">
        <f t="shared" si="13"/>
        <v>NP</v>
      </c>
      <c r="V36" s="27" t="s">
        <v>3</v>
      </c>
      <c r="W36" s="21">
        <v>3</v>
      </c>
      <c r="X36" s="21">
        <v>7.7</v>
      </c>
      <c r="Y36" s="21"/>
      <c r="Z36" s="13">
        <f t="shared" si="14"/>
        <v>1.4266666666666667</v>
      </c>
      <c r="AA36" s="13" t="str">
        <f t="shared" si="15"/>
        <v>NO</v>
      </c>
      <c r="AB36" s="13">
        <f t="shared" si="16"/>
        <v>2</v>
      </c>
      <c r="AC36" s="13" t="str">
        <f t="shared" si="17"/>
        <v>SI</v>
      </c>
      <c r="AD36" s="21"/>
      <c r="AE36" s="13" t="str">
        <f t="shared" si="18"/>
        <v>NP</v>
      </c>
      <c r="AF36" s="14" t="str">
        <f t="shared" si="19"/>
        <v>NP</v>
      </c>
      <c r="AG36" s="14" t="str">
        <f t="shared" si="20"/>
        <v>SI</v>
      </c>
      <c r="AH36" s="21"/>
      <c r="AI36" s="13" t="str">
        <f t="shared" si="21"/>
        <v>NO</v>
      </c>
      <c r="AJ36" s="13" t="str">
        <f t="shared" si="22"/>
        <v>SI</v>
      </c>
      <c r="AK36" s="21"/>
      <c r="AL36" s="13" t="str">
        <f t="shared" si="23"/>
        <v>NP</v>
      </c>
      <c r="AM36" s="14" t="str">
        <f t="shared" si="24"/>
        <v>NP</v>
      </c>
      <c r="AN36" s="28" t="s">
        <v>83</v>
      </c>
      <c r="AO36" s="30"/>
      <c r="AP36" s="22"/>
      <c r="AQ36" s="22"/>
      <c r="AR36" s="15">
        <f t="shared" si="25"/>
        <v>0</v>
      </c>
      <c r="AS36" s="15" t="str">
        <f t="shared" si="26"/>
        <v>NO</v>
      </c>
      <c r="AT36" s="15">
        <f t="shared" si="27"/>
        <v>0</v>
      </c>
      <c r="AU36" s="15" t="str">
        <f t="shared" si="28"/>
        <v>NO</v>
      </c>
      <c r="AV36" s="22"/>
      <c r="AW36" s="15" t="str">
        <f t="shared" si="29"/>
        <v>NP</v>
      </c>
      <c r="AX36" s="16" t="str">
        <f t="shared" si="30"/>
        <v>NP</v>
      </c>
      <c r="AY36" s="16" t="str">
        <f t="shared" si="31"/>
        <v>NO</v>
      </c>
      <c r="AZ36" s="22"/>
      <c r="BA36" s="15" t="str">
        <f t="shared" si="32"/>
        <v>NO PUEDE PRESENTARLAS</v>
      </c>
      <c r="BB36" s="15" t="str">
        <f t="shared" si="33"/>
        <v>NO PUEDE PRESENTARSE</v>
      </c>
      <c r="BC36" s="22"/>
      <c r="BD36" s="15" t="str">
        <f>IF(AN36="C","Convalidado",IF(AND(BA36="Aprobadas en ORD",BB36="Examen aprobado en ORD"),"Ámbito aprobado en ORD",IF(AND(BB36="Sólo debe recuperar Tareas EXT",ISBLANK(AZ36)),"Tareas EXT no presentadas",IF(AND(AZ36&lt;5,BB36="Sólo debe recuperar Tareas EXT"),"Tareas EXT Suspensas",IF(AND(AY36="Aprobadas en ORD",BC36&gt;=5),0.6*BC36+AR36,IF(AND(AY36="Aprobadas en ORD",ISBLANK(BC36)),"NP",IF(AND(AY36="Aprobadas en ORD",BC36&lt;5),"EXAMEN SUSPENSO",IF(AND(AY36="Aprobadas en ORD",ISBLANK(BC36)),"NP",IF(AND(AV36&gt;=5,AZ36&gt;=5),5*0.4+AV36*0.6,IF(BB36="NO PUEDE PRESENTARSE","NP",IF(ISBLANK(BC36),"NP",IF(AND(AR36&gt;=2,BC36&gt;=5),AR36+0.6*BC36,IF(AND(BB36="SI",ISBLANK(AZ36)),"Tareas EXT no presentadas",IF(AND(BA36="NO",BC36&gt;=0),"Tareas EXT suspensas",IF(BC36&lt;5,"EXAMEN SUSPENSO",IF(AR36&gt;=2,AR36+0.6*BC36,IF(AV36&gt;=5,0*A6V6+0.4*5,IF(AND(BC36&gt;=5,AZ36&gt;=5),5*0.4+BC36*0.6))))))))))))))))))</f>
        <v>NP</v>
      </c>
      <c r="BE36" s="16" t="str">
        <f t="shared" si="34"/>
        <v>NP</v>
      </c>
    </row>
    <row r="37" spans="1:57" x14ac:dyDescent="0.2">
      <c r="A37" s="29" t="s">
        <v>71</v>
      </c>
      <c r="B37" s="46" t="s">
        <v>72</v>
      </c>
      <c r="C37" s="46" t="s">
        <v>85</v>
      </c>
      <c r="D37" s="26" t="s">
        <v>3</v>
      </c>
      <c r="E37" s="19"/>
      <c r="F37" s="19"/>
      <c r="G37" s="19"/>
      <c r="H37" s="8">
        <f t="shared" si="3"/>
        <v>0</v>
      </c>
      <c r="I37" s="8" t="str">
        <f t="shared" si="4"/>
        <v>NO</v>
      </c>
      <c r="J37" s="8">
        <f t="shared" si="5"/>
        <v>0</v>
      </c>
      <c r="K37" s="8" t="str">
        <f t="shared" si="6"/>
        <v>NO</v>
      </c>
      <c r="L37" s="19"/>
      <c r="M37" s="10" t="str">
        <f t="shared" si="7"/>
        <v>NP</v>
      </c>
      <c r="N37" s="11" t="str">
        <f t="shared" si="8"/>
        <v>NP</v>
      </c>
      <c r="O37" s="11" t="str">
        <f t="shared" si="9"/>
        <v>NO</v>
      </c>
      <c r="P37" s="19"/>
      <c r="Q37" s="8" t="str">
        <f t="shared" si="10"/>
        <v>NO PUEDE PRESENTARLAS</v>
      </c>
      <c r="R37" s="8" t="str">
        <f t="shared" si="11"/>
        <v>NO PUEDE PRESENTARSE</v>
      </c>
      <c r="S37" s="19"/>
      <c r="T37" s="8" t="str">
        <f t="shared" si="12"/>
        <v>NP</v>
      </c>
      <c r="U37" s="11" t="str">
        <f t="shared" si="13"/>
        <v>NP</v>
      </c>
      <c r="V37" s="27" t="s">
        <v>83</v>
      </c>
      <c r="W37" s="21"/>
      <c r="X37" s="21"/>
      <c r="Y37" s="21"/>
      <c r="Z37" s="13">
        <f t="shared" si="14"/>
        <v>0</v>
      </c>
      <c r="AA37" s="13" t="str">
        <f t="shared" si="15"/>
        <v>NO</v>
      </c>
      <c r="AB37" s="13">
        <f t="shared" si="16"/>
        <v>0</v>
      </c>
      <c r="AC37" s="13" t="str">
        <f t="shared" si="17"/>
        <v>NO</v>
      </c>
      <c r="AD37" s="21"/>
      <c r="AE37" s="13" t="str">
        <f t="shared" si="18"/>
        <v>NP</v>
      </c>
      <c r="AF37" s="14" t="str">
        <f t="shared" si="19"/>
        <v>NP</v>
      </c>
      <c r="AG37" s="14" t="str">
        <f t="shared" si="20"/>
        <v>NO</v>
      </c>
      <c r="AH37" s="21"/>
      <c r="AI37" s="13" t="str">
        <f t="shared" si="21"/>
        <v>NO PUEDE PRESENTARLAS</v>
      </c>
      <c r="AJ37" s="13" t="str">
        <f t="shared" si="22"/>
        <v>NO PUEDE PRESENTARSE</v>
      </c>
      <c r="AK37" s="21"/>
      <c r="AL37" s="13" t="str">
        <f t="shared" si="23"/>
        <v>NP</v>
      </c>
      <c r="AM37" s="14" t="str">
        <f t="shared" si="24"/>
        <v>NP</v>
      </c>
      <c r="AN37" s="28" t="s">
        <v>83</v>
      </c>
      <c r="AO37" s="30"/>
      <c r="AP37" s="22"/>
      <c r="AQ37" s="22"/>
      <c r="AR37" s="15">
        <f t="shared" si="25"/>
        <v>0</v>
      </c>
      <c r="AS37" s="15" t="str">
        <f t="shared" si="26"/>
        <v>NO</v>
      </c>
      <c r="AT37" s="15">
        <f t="shared" si="27"/>
        <v>0</v>
      </c>
      <c r="AU37" s="15" t="str">
        <f t="shared" si="28"/>
        <v>NO</v>
      </c>
      <c r="AV37" s="22"/>
      <c r="AW37" s="15" t="str">
        <f t="shared" si="29"/>
        <v>NP</v>
      </c>
      <c r="AX37" s="16" t="str">
        <f t="shared" si="30"/>
        <v>NP</v>
      </c>
      <c r="AY37" s="16" t="str">
        <f t="shared" si="31"/>
        <v>NO</v>
      </c>
      <c r="AZ37" s="22"/>
      <c r="BA37" s="15" t="str">
        <f t="shared" si="32"/>
        <v>NO PUEDE PRESENTARLAS</v>
      </c>
      <c r="BB37" s="15" t="str">
        <f t="shared" si="33"/>
        <v>NO PUEDE PRESENTARSE</v>
      </c>
      <c r="BC37" s="22"/>
      <c r="BD37" s="15" t="str">
        <f>IF(AN37="C","Convalidado",IF(AND(BA37="Aprobadas en ORD",BB37="Examen aprobado en ORD"),"Ámbito aprobado en ORD",IF(AND(BB37="Sólo debe recuperar Tareas EXT",ISBLANK(AZ37)),"Tareas EXT no presentadas",IF(AND(AZ37&lt;5,BB37="Sólo debe recuperar Tareas EXT"),"Tareas EXT Suspensas",IF(AND(AY37="Aprobadas en ORD",BC37&gt;=5),0.6*BC37+AR37,IF(AND(AY37="Aprobadas en ORD",ISBLANK(BC37)),"NP",IF(AND(AY37="Aprobadas en ORD",BC37&lt;5),"EXAMEN SUSPENSO",IF(AND(AY37="Aprobadas en ORD",ISBLANK(BC37)),"NP",IF(AND(AV37&gt;=5,AZ37&gt;=5),5*0.4+AV37*0.6,IF(BB37="NO PUEDE PRESENTARSE","NP",IF(ISBLANK(BC37),"NP",IF(AND(AR37&gt;=2,BC37&gt;=5),AR37+0.6*BC37,IF(AND(BB37="SI",ISBLANK(AZ37)),"Tareas EXT no presentadas",IF(AND(BA37="NO",BC37&gt;=0),"Tareas EXT suspensas",IF(BC37&lt;5,"EXAMEN SUSPENSO",IF(AR37&gt;=2,AR37+0.6*BC37,IF(AV37&gt;=5,0*A6V6+0.4*5,IF(AND(BC37&gt;=5,AZ37&gt;=5),5*0.4+BC37*0.6))))))))))))))))))</f>
        <v>NP</v>
      </c>
      <c r="BE37" s="16" t="str">
        <f t="shared" si="34"/>
        <v>NP</v>
      </c>
    </row>
    <row r="38" spans="1:57" x14ac:dyDescent="0.2">
      <c r="A38" s="29" t="s">
        <v>122</v>
      </c>
      <c r="B38" s="46" t="s">
        <v>123</v>
      </c>
      <c r="C38" s="46" t="s">
        <v>85</v>
      </c>
      <c r="D38" s="26" t="s">
        <v>3</v>
      </c>
      <c r="E38" s="19">
        <v>7.5</v>
      </c>
      <c r="F38" s="19">
        <v>8.25</v>
      </c>
      <c r="G38" s="19"/>
      <c r="H38" s="8">
        <f t="shared" si="3"/>
        <v>2.1</v>
      </c>
      <c r="I38" s="8" t="str">
        <f t="shared" si="4"/>
        <v>SI</v>
      </c>
      <c r="J38" s="8">
        <f t="shared" si="5"/>
        <v>2</v>
      </c>
      <c r="K38" s="8" t="str">
        <f t="shared" si="6"/>
        <v>SI</v>
      </c>
      <c r="L38" s="19"/>
      <c r="M38" s="10" t="str">
        <f t="shared" si="7"/>
        <v>NP</v>
      </c>
      <c r="N38" s="11" t="str">
        <f t="shared" si="8"/>
        <v>NP</v>
      </c>
      <c r="O38" s="11" t="str">
        <f t="shared" si="9"/>
        <v>Aprobadas en ORD</v>
      </c>
      <c r="P38" s="19"/>
      <c r="Q38" s="8" t="str">
        <f t="shared" si="10"/>
        <v>Aprobadas en ORD</v>
      </c>
      <c r="R38" s="8" t="str">
        <f t="shared" si="11"/>
        <v>SI</v>
      </c>
      <c r="S38" s="19"/>
      <c r="T38" s="8" t="str">
        <f t="shared" si="12"/>
        <v>NP</v>
      </c>
      <c r="U38" s="11" t="str">
        <f t="shared" si="13"/>
        <v>NP</v>
      </c>
      <c r="V38" s="27" t="s">
        <v>83</v>
      </c>
      <c r="W38" s="21"/>
      <c r="X38" s="21"/>
      <c r="Y38" s="21"/>
      <c r="Z38" s="13">
        <f t="shared" si="14"/>
        <v>0</v>
      </c>
      <c r="AA38" s="13" t="str">
        <f t="shared" si="15"/>
        <v>NO</v>
      </c>
      <c r="AB38" s="13">
        <f t="shared" si="16"/>
        <v>0</v>
      </c>
      <c r="AC38" s="13" t="str">
        <f t="shared" si="17"/>
        <v>NO</v>
      </c>
      <c r="AD38" s="21"/>
      <c r="AE38" s="13" t="str">
        <f t="shared" si="18"/>
        <v>NP</v>
      </c>
      <c r="AF38" s="14" t="str">
        <f t="shared" si="19"/>
        <v>NP</v>
      </c>
      <c r="AG38" s="14" t="str">
        <f t="shared" si="20"/>
        <v>NO</v>
      </c>
      <c r="AH38" s="21"/>
      <c r="AI38" s="13" t="str">
        <f t="shared" si="21"/>
        <v>NO PUEDE PRESENTARLAS</v>
      </c>
      <c r="AJ38" s="13" t="str">
        <f t="shared" si="22"/>
        <v>NO PUEDE PRESENTARSE</v>
      </c>
      <c r="AK38" s="21"/>
      <c r="AL38" s="13" t="str">
        <f t="shared" si="23"/>
        <v>NP</v>
      </c>
      <c r="AM38" s="14" t="str">
        <f t="shared" si="24"/>
        <v>NP</v>
      </c>
      <c r="AN38" s="28" t="s">
        <v>83</v>
      </c>
      <c r="AO38" s="30"/>
      <c r="AP38" s="22"/>
      <c r="AQ38" s="22"/>
      <c r="AR38" s="15">
        <f t="shared" si="25"/>
        <v>0</v>
      </c>
      <c r="AS38" s="15" t="str">
        <f t="shared" si="26"/>
        <v>NO</v>
      </c>
      <c r="AT38" s="15">
        <f t="shared" si="27"/>
        <v>0</v>
      </c>
      <c r="AU38" s="15" t="str">
        <f t="shared" si="28"/>
        <v>NO</v>
      </c>
      <c r="AV38" s="22"/>
      <c r="AW38" s="15" t="str">
        <f t="shared" si="29"/>
        <v>NP</v>
      </c>
      <c r="AX38" s="16" t="str">
        <f t="shared" si="30"/>
        <v>NP</v>
      </c>
      <c r="AY38" s="16" t="str">
        <f t="shared" si="31"/>
        <v>NO</v>
      </c>
      <c r="AZ38" s="22"/>
      <c r="BA38" s="15" t="str">
        <f t="shared" si="32"/>
        <v>NO PUEDE PRESENTARLAS</v>
      </c>
      <c r="BB38" s="15" t="str">
        <f t="shared" si="33"/>
        <v>NO PUEDE PRESENTARSE</v>
      </c>
      <c r="BC38" s="22"/>
      <c r="BD38" s="15" t="str">
        <f>IF(AN38="C","Convalidado",IF(AND(BA38="Aprobadas en ORD",BB38="Examen aprobado en ORD"),"Ámbito aprobado en ORD",IF(AND(BB38="Sólo debe recuperar Tareas EXT",ISBLANK(AZ38)),"Tareas EXT no presentadas",IF(AND(AZ38&lt;5,BB38="Sólo debe recuperar Tareas EXT"),"Tareas EXT Suspensas",IF(AND(AY38="Aprobadas en ORD",BC38&gt;=5),0.6*BC38+AR38,IF(AND(AY38="Aprobadas en ORD",ISBLANK(BC38)),"NP",IF(AND(AY38="Aprobadas en ORD",BC38&lt;5),"EXAMEN SUSPENSO",IF(AND(AY38="Aprobadas en ORD",ISBLANK(BC38)),"NP",IF(AND(AV38&gt;=5,AZ38&gt;=5),5*0.4+AV38*0.6,IF(BB38="NO PUEDE PRESENTARSE","NP",IF(ISBLANK(BC38),"NP",IF(AND(AR38&gt;=2,BC38&gt;=5),AR38+0.6*BC38,IF(AND(BB38="SI",ISBLANK(AZ38)),"Tareas EXT no presentadas",IF(AND(BA38="NO",BC38&gt;=0),"Tareas EXT suspensas",IF(BC38&lt;5,"EXAMEN SUSPENSO",IF(AR38&gt;=2,AR38+0.6*BC38,IF(AV38&gt;=5,0*A6V6+0.4*5,IF(AND(BC38&gt;=5,AZ38&gt;=5),5*0.4+BC38*0.6))))))))))))))))))</f>
        <v>NP</v>
      </c>
      <c r="BE38" s="16" t="str">
        <f t="shared" si="34"/>
        <v>NP</v>
      </c>
    </row>
    <row r="39" spans="1:57" x14ac:dyDescent="0.2">
      <c r="A39" s="29" t="s">
        <v>124</v>
      </c>
      <c r="B39" s="46" t="s">
        <v>125</v>
      </c>
      <c r="C39" s="46" t="s">
        <v>85</v>
      </c>
      <c r="D39" s="26" t="s">
        <v>3</v>
      </c>
      <c r="E39" s="19">
        <v>5.3</v>
      </c>
      <c r="F39" s="19">
        <v>7.2750000000000004</v>
      </c>
      <c r="G39" s="19"/>
      <c r="H39" s="8">
        <f t="shared" si="3"/>
        <v>1.6766666666666667</v>
      </c>
      <c r="I39" s="8" t="str">
        <f t="shared" si="4"/>
        <v>NO</v>
      </c>
      <c r="J39" s="8">
        <f t="shared" si="5"/>
        <v>2</v>
      </c>
      <c r="K39" s="8" t="str">
        <f t="shared" si="6"/>
        <v>SI</v>
      </c>
      <c r="L39" s="19"/>
      <c r="M39" s="10" t="str">
        <f t="shared" si="7"/>
        <v>NP</v>
      </c>
      <c r="N39" s="11" t="str">
        <f t="shared" si="8"/>
        <v>NP</v>
      </c>
      <c r="O39" s="11" t="str">
        <f t="shared" si="9"/>
        <v>SI</v>
      </c>
      <c r="P39" s="19"/>
      <c r="Q39" s="8" t="str">
        <f t="shared" si="10"/>
        <v>NO</v>
      </c>
      <c r="R39" s="8" t="str">
        <f t="shared" si="11"/>
        <v>SI</v>
      </c>
      <c r="S39" s="19"/>
      <c r="T39" s="8" t="str">
        <f t="shared" si="12"/>
        <v>NP</v>
      </c>
      <c r="U39" s="11" t="str">
        <f t="shared" si="13"/>
        <v>NP</v>
      </c>
      <c r="V39" s="27" t="s">
        <v>3</v>
      </c>
      <c r="W39" s="21">
        <v>3.2</v>
      </c>
      <c r="X39" s="21">
        <v>6</v>
      </c>
      <c r="Y39" s="21"/>
      <c r="Z39" s="13">
        <f t="shared" si="14"/>
        <v>1.2266666666666668</v>
      </c>
      <c r="AA39" s="13" t="str">
        <f t="shared" si="15"/>
        <v>NO</v>
      </c>
      <c r="AB39" s="13">
        <f t="shared" si="16"/>
        <v>2</v>
      </c>
      <c r="AC39" s="13" t="str">
        <f t="shared" si="17"/>
        <v>SI</v>
      </c>
      <c r="AD39" s="21"/>
      <c r="AE39" s="13" t="str">
        <f t="shared" si="18"/>
        <v>NP</v>
      </c>
      <c r="AF39" s="14" t="str">
        <f t="shared" si="19"/>
        <v>NP</v>
      </c>
      <c r="AG39" s="14" t="str">
        <f t="shared" si="20"/>
        <v>SI</v>
      </c>
      <c r="AH39" s="21"/>
      <c r="AI39" s="13" t="str">
        <f t="shared" si="21"/>
        <v>NO</v>
      </c>
      <c r="AJ39" s="13" t="str">
        <f t="shared" si="22"/>
        <v>SI</v>
      </c>
      <c r="AK39" s="21"/>
      <c r="AL39" s="13" t="str">
        <f t="shared" si="23"/>
        <v>NP</v>
      </c>
      <c r="AM39" s="14" t="str">
        <f t="shared" si="24"/>
        <v>NP</v>
      </c>
      <c r="AN39" s="28" t="s">
        <v>3</v>
      </c>
      <c r="AO39" s="30">
        <v>3</v>
      </c>
      <c r="AP39" s="22">
        <v>9</v>
      </c>
      <c r="AQ39" s="22"/>
      <c r="AR39" s="15">
        <f t="shared" si="25"/>
        <v>1.6</v>
      </c>
      <c r="AS39" s="15" t="str">
        <f t="shared" si="26"/>
        <v>NO</v>
      </c>
      <c r="AT39" s="15">
        <f t="shared" si="27"/>
        <v>2</v>
      </c>
      <c r="AU39" s="15" t="str">
        <f t="shared" si="28"/>
        <v>SI</v>
      </c>
      <c r="AV39" s="22"/>
      <c r="AW39" s="15" t="str">
        <f t="shared" si="29"/>
        <v>NP</v>
      </c>
      <c r="AX39" s="16" t="str">
        <f t="shared" si="30"/>
        <v>NP</v>
      </c>
      <c r="AY39" s="16" t="str">
        <f t="shared" si="31"/>
        <v>SI</v>
      </c>
      <c r="AZ39" s="22"/>
      <c r="BA39" s="15" t="str">
        <f t="shared" si="32"/>
        <v>NO</v>
      </c>
      <c r="BB39" s="15" t="str">
        <f t="shared" si="33"/>
        <v>SI</v>
      </c>
      <c r="BC39" s="22"/>
      <c r="BD39" s="15" t="str">
        <f>IF(AN39="C","Convalidado",IF(AND(BA39="Aprobadas en ORD",BB39="Examen aprobado en ORD"),"Ámbito aprobado en ORD",IF(AND(BB39="Sólo debe recuperar Tareas EXT",ISBLANK(AZ39)),"Tareas EXT no presentadas",IF(AND(AZ39&lt;5,BB39="Sólo debe recuperar Tareas EXT"),"Tareas EXT Suspensas",IF(AND(AY39="Aprobadas en ORD",BC39&gt;=5),0.6*BC39+AR39,IF(AND(AY39="Aprobadas en ORD",ISBLANK(BC39)),"NP",IF(AND(AY39="Aprobadas en ORD",BC39&lt;5),"EXAMEN SUSPENSO",IF(AND(AY39="Aprobadas en ORD",ISBLANK(BC39)),"NP",IF(AND(AV39&gt;=5,AZ39&gt;=5),5*0.4+AV39*0.6,IF(BB39="NO PUEDE PRESENTARSE","NP",IF(ISBLANK(BC39),"NP",IF(AND(AR39&gt;=2,BC39&gt;=5),AR39+0.6*BC39,IF(AND(BB39="SI",ISBLANK(AZ39)),"Tareas EXT no presentadas",IF(AND(BA39="NO",BC39&gt;=0),"Tareas EXT suspensas",IF(BC39&lt;5,"EXAMEN SUSPENSO",IF(AR39&gt;=2,AR39+0.6*BC39,IF(AV39&gt;=5,0*A6V6+0.4*5,IF(AND(BC39&gt;=5,AZ39&gt;=5),5*0.4+BC39*0.6))))))))))))))))))</f>
        <v>NP</v>
      </c>
      <c r="BE39" s="16" t="str">
        <f t="shared" si="34"/>
        <v>NP</v>
      </c>
    </row>
    <row r="40" spans="1:57" x14ac:dyDescent="0.2">
      <c r="A40" s="29" t="s">
        <v>73</v>
      </c>
      <c r="B40" s="46" t="s">
        <v>74</v>
      </c>
      <c r="C40" s="46" t="s">
        <v>85</v>
      </c>
      <c r="D40" s="26" t="s">
        <v>3</v>
      </c>
      <c r="E40" s="19"/>
      <c r="F40" s="19"/>
      <c r="G40" s="19"/>
      <c r="H40" s="8">
        <f t="shared" si="3"/>
        <v>0</v>
      </c>
      <c r="I40" s="8" t="str">
        <f t="shared" si="4"/>
        <v>NO</v>
      </c>
      <c r="J40" s="8">
        <f t="shared" si="5"/>
        <v>0</v>
      </c>
      <c r="K40" s="8" t="str">
        <f t="shared" si="6"/>
        <v>NO</v>
      </c>
      <c r="L40" s="19"/>
      <c r="M40" s="10" t="str">
        <f t="shared" si="7"/>
        <v>NP</v>
      </c>
      <c r="N40" s="11" t="str">
        <f t="shared" si="8"/>
        <v>NP</v>
      </c>
      <c r="O40" s="11" t="str">
        <f t="shared" si="9"/>
        <v>NO</v>
      </c>
      <c r="P40" s="19"/>
      <c r="Q40" s="8" t="str">
        <f t="shared" si="10"/>
        <v>NO PUEDE PRESENTARLAS</v>
      </c>
      <c r="R40" s="8" t="str">
        <f t="shared" si="11"/>
        <v>NO PUEDE PRESENTARSE</v>
      </c>
      <c r="S40" s="19"/>
      <c r="T40" s="8" t="str">
        <f t="shared" si="12"/>
        <v>NP</v>
      </c>
      <c r="U40" s="11" t="str">
        <f t="shared" si="13"/>
        <v>NP</v>
      </c>
      <c r="V40" s="27" t="s">
        <v>3</v>
      </c>
      <c r="W40" s="21"/>
      <c r="X40" s="21"/>
      <c r="Y40" s="21"/>
      <c r="Z40" s="13">
        <f t="shared" si="14"/>
        <v>0</v>
      </c>
      <c r="AA40" s="13" t="str">
        <f t="shared" si="15"/>
        <v>NO</v>
      </c>
      <c r="AB40" s="13">
        <f t="shared" si="16"/>
        <v>0</v>
      </c>
      <c r="AC40" s="13" t="str">
        <f t="shared" si="17"/>
        <v>NO</v>
      </c>
      <c r="AD40" s="21"/>
      <c r="AE40" s="13" t="str">
        <f t="shared" si="18"/>
        <v>NP</v>
      </c>
      <c r="AF40" s="14" t="str">
        <f t="shared" si="19"/>
        <v>NP</v>
      </c>
      <c r="AG40" s="14" t="str">
        <f t="shared" si="20"/>
        <v>NO</v>
      </c>
      <c r="AH40" s="21"/>
      <c r="AI40" s="13" t="str">
        <f t="shared" si="21"/>
        <v>NO PUEDE PRESENTARLAS</v>
      </c>
      <c r="AJ40" s="13" t="str">
        <f t="shared" si="22"/>
        <v>NO PUEDE PRESENTARSE</v>
      </c>
      <c r="AK40" s="21"/>
      <c r="AL40" s="13" t="str">
        <f t="shared" si="23"/>
        <v>NP</v>
      </c>
      <c r="AM40" s="14" t="str">
        <f t="shared" si="24"/>
        <v>NP</v>
      </c>
      <c r="AN40" s="28" t="s">
        <v>3</v>
      </c>
      <c r="AO40" s="30"/>
      <c r="AP40" s="22"/>
      <c r="AQ40" s="22"/>
      <c r="AR40" s="15">
        <f t="shared" si="25"/>
        <v>0</v>
      </c>
      <c r="AS40" s="15" t="str">
        <f t="shared" si="26"/>
        <v>NO</v>
      </c>
      <c r="AT40" s="15">
        <f t="shared" si="27"/>
        <v>0</v>
      </c>
      <c r="AU40" s="15" t="str">
        <f t="shared" si="28"/>
        <v>NO</v>
      </c>
      <c r="AV40" s="22"/>
      <c r="AW40" s="15" t="str">
        <f t="shared" si="29"/>
        <v>NP</v>
      </c>
      <c r="AX40" s="16" t="str">
        <f t="shared" si="30"/>
        <v>NP</v>
      </c>
      <c r="AY40" s="16" t="str">
        <f t="shared" si="31"/>
        <v>NO</v>
      </c>
      <c r="AZ40" s="22"/>
      <c r="BA40" s="15" t="str">
        <f t="shared" si="32"/>
        <v>NO PUEDE PRESENTARLAS</v>
      </c>
      <c r="BB40" s="15" t="str">
        <f t="shared" si="33"/>
        <v>NO PUEDE PRESENTARSE</v>
      </c>
      <c r="BC40" s="22"/>
      <c r="BD40" s="15" t="str">
        <f>IF(AN40="C","Convalidado",IF(AND(BA40="Aprobadas en ORD",BB40="Examen aprobado en ORD"),"Ámbito aprobado en ORD",IF(AND(BB40="Sólo debe recuperar Tareas EXT",ISBLANK(AZ40)),"Tareas EXT no presentadas",IF(AND(AZ40&lt;5,BB40="Sólo debe recuperar Tareas EXT"),"Tareas EXT Suspensas",IF(AND(AY40="Aprobadas en ORD",BC40&gt;=5),0.6*BC40+AR40,IF(AND(AY40="Aprobadas en ORD",ISBLANK(BC40)),"NP",IF(AND(AY40="Aprobadas en ORD",BC40&lt;5),"EXAMEN SUSPENSO",IF(AND(AY40="Aprobadas en ORD",ISBLANK(BC40)),"NP",IF(AND(AV40&gt;=5,AZ40&gt;=5),5*0.4+AV40*0.6,IF(BB40="NO PUEDE PRESENTARSE","NP",IF(ISBLANK(BC40),"NP",IF(AND(AR40&gt;=2,BC40&gt;=5),AR40+0.6*BC40,IF(AND(BB40="SI",ISBLANK(AZ40)),"Tareas EXT no presentadas",IF(AND(BA40="NO",BC40&gt;=0),"Tareas EXT suspensas",IF(BC40&lt;5,"EXAMEN SUSPENSO",IF(AR40&gt;=2,AR40+0.6*BC40,IF(AV40&gt;=5,0*A6V6+0.4*5,IF(AND(BC40&gt;=5,AZ40&gt;=5),5*0.4+BC40*0.6))))))))))))))))))</f>
        <v>NP</v>
      </c>
      <c r="BE40" s="16" t="str">
        <f t="shared" si="34"/>
        <v>NP</v>
      </c>
    </row>
    <row r="41" spans="1:57" x14ac:dyDescent="0.2">
      <c r="A41" s="29" t="s">
        <v>126</v>
      </c>
      <c r="B41" s="46" t="s">
        <v>127</v>
      </c>
      <c r="C41" s="46" t="s">
        <v>85</v>
      </c>
      <c r="D41" s="26" t="s">
        <v>83</v>
      </c>
      <c r="E41" s="19"/>
      <c r="F41" s="19"/>
      <c r="G41" s="19"/>
      <c r="H41" s="8">
        <f t="shared" si="3"/>
        <v>0</v>
      </c>
      <c r="I41" s="8" t="str">
        <f t="shared" si="4"/>
        <v>NO</v>
      </c>
      <c r="J41" s="8">
        <f t="shared" si="5"/>
        <v>0</v>
      </c>
      <c r="K41" s="8" t="str">
        <f t="shared" si="6"/>
        <v>NO</v>
      </c>
      <c r="L41" s="19"/>
      <c r="M41" s="10" t="str">
        <f t="shared" si="7"/>
        <v>NP</v>
      </c>
      <c r="N41" s="11" t="str">
        <f t="shared" si="8"/>
        <v>NP</v>
      </c>
      <c r="O41" s="11" t="str">
        <f t="shared" si="9"/>
        <v>NO</v>
      </c>
      <c r="P41" s="19"/>
      <c r="Q41" s="8" t="str">
        <f t="shared" si="10"/>
        <v>NO PUEDE PRESENTARLAS</v>
      </c>
      <c r="R41" s="8" t="str">
        <f t="shared" si="11"/>
        <v>NO PUEDE PRESENTARSE</v>
      </c>
      <c r="S41" s="19"/>
      <c r="T41" s="8" t="str">
        <f t="shared" si="12"/>
        <v>NP</v>
      </c>
      <c r="U41" s="11" t="str">
        <f t="shared" si="13"/>
        <v>NP</v>
      </c>
      <c r="V41" s="27" t="s">
        <v>83</v>
      </c>
      <c r="W41" s="21"/>
      <c r="X41" s="21"/>
      <c r="Y41" s="21"/>
      <c r="Z41" s="13">
        <f t="shared" si="14"/>
        <v>0</v>
      </c>
      <c r="AA41" s="13" t="str">
        <f t="shared" si="15"/>
        <v>NO</v>
      </c>
      <c r="AB41" s="13">
        <f t="shared" si="16"/>
        <v>0</v>
      </c>
      <c r="AC41" s="13" t="str">
        <f t="shared" si="17"/>
        <v>NO</v>
      </c>
      <c r="AD41" s="21"/>
      <c r="AE41" s="13" t="str">
        <f t="shared" si="18"/>
        <v>NP</v>
      </c>
      <c r="AF41" s="14" t="str">
        <f t="shared" si="19"/>
        <v>NP</v>
      </c>
      <c r="AG41" s="14" t="str">
        <f t="shared" si="20"/>
        <v>NO</v>
      </c>
      <c r="AH41" s="21"/>
      <c r="AI41" s="13" t="str">
        <f t="shared" si="21"/>
        <v>NO PUEDE PRESENTARLAS</v>
      </c>
      <c r="AJ41" s="13" t="str">
        <f t="shared" si="22"/>
        <v>NO PUEDE PRESENTARSE</v>
      </c>
      <c r="AK41" s="21"/>
      <c r="AL41" s="13" t="str">
        <f t="shared" si="23"/>
        <v>NP</v>
      </c>
      <c r="AM41" s="14" t="str">
        <f t="shared" si="24"/>
        <v>NP</v>
      </c>
      <c r="AN41" s="28" t="s">
        <v>3</v>
      </c>
      <c r="AO41" s="30">
        <v>3.4</v>
      </c>
      <c r="AP41" s="22">
        <v>8</v>
      </c>
      <c r="AQ41" s="22"/>
      <c r="AR41" s="15">
        <f t="shared" si="25"/>
        <v>1.52</v>
      </c>
      <c r="AS41" s="15" t="str">
        <f t="shared" si="26"/>
        <v>NO</v>
      </c>
      <c r="AT41" s="15">
        <f t="shared" si="27"/>
        <v>2</v>
      </c>
      <c r="AU41" s="15" t="str">
        <f t="shared" si="28"/>
        <v>SI</v>
      </c>
      <c r="AV41" s="22"/>
      <c r="AW41" s="15" t="str">
        <f t="shared" si="29"/>
        <v>NP</v>
      </c>
      <c r="AX41" s="16" t="str">
        <f t="shared" si="30"/>
        <v>NP</v>
      </c>
      <c r="AY41" s="16" t="str">
        <f t="shared" si="31"/>
        <v>SI</v>
      </c>
      <c r="AZ41" s="22"/>
      <c r="BA41" s="15" t="str">
        <f t="shared" si="32"/>
        <v>NO</v>
      </c>
      <c r="BB41" s="15" t="str">
        <f t="shared" si="33"/>
        <v>SI</v>
      </c>
      <c r="BC41" s="22"/>
      <c r="BD41" s="15" t="str">
        <f>IF(AN41="C","Convalidado",IF(AND(BA41="Aprobadas en ORD",BB41="Examen aprobado en ORD"),"Ámbito aprobado en ORD",IF(AND(BB41="Sólo debe recuperar Tareas EXT",ISBLANK(AZ41)),"Tareas EXT no presentadas",IF(AND(AZ41&lt;5,BB41="Sólo debe recuperar Tareas EXT"),"Tareas EXT Suspensas",IF(AND(AY41="Aprobadas en ORD",BC41&gt;=5),0.6*BC41+AR41,IF(AND(AY41="Aprobadas en ORD",ISBLANK(BC41)),"NP",IF(AND(AY41="Aprobadas en ORD",BC41&lt;5),"EXAMEN SUSPENSO",IF(AND(AY41="Aprobadas en ORD",ISBLANK(BC41)),"NP",IF(AND(AV41&gt;=5,AZ41&gt;=5),5*0.4+AV41*0.6,IF(BB41="NO PUEDE PRESENTARSE","NP",IF(ISBLANK(BC41),"NP",IF(AND(AR41&gt;=2,BC41&gt;=5),AR41+0.6*BC41,IF(AND(BB41="SI",ISBLANK(AZ41)),"Tareas EXT no presentadas",IF(AND(BA41="NO",BC41&gt;=0),"Tareas EXT suspensas",IF(BC41&lt;5,"EXAMEN SUSPENSO",IF(AR41&gt;=2,AR41+0.6*BC41,IF(AV41&gt;=5,0*A6V6+0.4*5,IF(AND(BC41&gt;=5,AZ41&gt;=5),5*0.4+BC41*0.6))))))))))))))))))</f>
        <v>NP</v>
      </c>
      <c r="BE41" s="16" t="str">
        <f t="shared" si="34"/>
        <v>NP</v>
      </c>
    </row>
    <row r="42" spans="1:57" x14ac:dyDescent="0.2">
      <c r="A42" s="29" t="s">
        <v>128</v>
      </c>
      <c r="B42" s="46" t="s">
        <v>129</v>
      </c>
      <c r="C42" s="46" t="s">
        <v>85</v>
      </c>
      <c r="D42" s="26" t="s">
        <v>3</v>
      </c>
      <c r="E42" s="19">
        <v>5</v>
      </c>
      <c r="F42" s="19"/>
      <c r="G42" s="19"/>
      <c r="H42" s="8">
        <f t="shared" si="3"/>
        <v>0.66666666666666663</v>
      </c>
      <c r="I42" s="8" t="str">
        <f t="shared" si="4"/>
        <v>NO</v>
      </c>
      <c r="J42" s="8">
        <f t="shared" si="5"/>
        <v>1</v>
      </c>
      <c r="K42" s="8" t="str">
        <f t="shared" si="6"/>
        <v>NO</v>
      </c>
      <c r="L42" s="19"/>
      <c r="M42" s="10" t="str">
        <f t="shared" si="7"/>
        <v>NP</v>
      </c>
      <c r="N42" s="11" t="str">
        <f t="shared" si="8"/>
        <v>NP</v>
      </c>
      <c r="O42" s="11" t="str">
        <f t="shared" si="9"/>
        <v>SI</v>
      </c>
      <c r="P42" s="19"/>
      <c r="Q42" s="8" t="str">
        <f t="shared" si="10"/>
        <v>NO</v>
      </c>
      <c r="R42" s="8" t="str">
        <f t="shared" si="11"/>
        <v>SI</v>
      </c>
      <c r="S42" s="19"/>
      <c r="T42" s="8" t="str">
        <f t="shared" si="12"/>
        <v>NP</v>
      </c>
      <c r="U42" s="11" t="str">
        <f t="shared" si="13"/>
        <v>NP</v>
      </c>
      <c r="V42" s="27" t="s">
        <v>3</v>
      </c>
      <c r="W42" s="21">
        <v>2.9</v>
      </c>
      <c r="X42" s="21"/>
      <c r="Y42" s="21"/>
      <c r="Z42" s="13">
        <f t="shared" si="14"/>
        <v>0.38666666666666666</v>
      </c>
      <c r="AA42" s="13" t="str">
        <f t="shared" si="15"/>
        <v>NO</v>
      </c>
      <c r="AB42" s="13">
        <f t="shared" si="16"/>
        <v>1</v>
      </c>
      <c r="AC42" s="13" t="str">
        <f t="shared" si="17"/>
        <v>NO</v>
      </c>
      <c r="AD42" s="21"/>
      <c r="AE42" s="13" t="str">
        <f t="shared" si="18"/>
        <v>NP</v>
      </c>
      <c r="AF42" s="14" t="str">
        <f t="shared" si="19"/>
        <v>NP</v>
      </c>
      <c r="AG42" s="14" t="str">
        <f t="shared" si="20"/>
        <v>SI</v>
      </c>
      <c r="AH42" s="21"/>
      <c r="AI42" s="13" t="str">
        <f t="shared" si="21"/>
        <v>NO</v>
      </c>
      <c r="AJ42" s="13" t="str">
        <f t="shared" si="22"/>
        <v>SI</v>
      </c>
      <c r="AK42" s="21"/>
      <c r="AL42" s="13" t="str">
        <f t="shared" si="23"/>
        <v>NP</v>
      </c>
      <c r="AM42" s="14" t="str">
        <f t="shared" si="24"/>
        <v>NP</v>
      </c>
      <c r="AN42" s="28" t="s">
        <v>3</v>
      </c>
      <c r="AO42" s="30">
        <v>2.9</v>
      </c>
      <c r="AP42" s="22"/>
      <c r="AQ42" s="22"/>
      <c r="AR42" s="15">
        <f t="shared" si="25"/>
        <v>0.38666666666666666</v>
      </c>
      <c r="AS42" s="15" t="str">
        <f t="shared" si="26"/>
        <v>NO</v>
      </c>
      <c r="AT42" s="15">
        <f t="shared" si="27"/>
        <v>1</v>
      </c>
      <c r="AU42" s="15" t="str">
        <f t="shared" si="28"/>
        <v>NO</v>
      </c>
      <c r="AV42" s="22"/>
      <c r="AW42" s="15" t="str">
        <f t="shared" si="29"/>
        <v>NP</v>
      </c>
      <c r="AX42" s="16" t="str">
        <f t="shared" si="30"/>
        <v>NP</v>
      </c>
      <c r="AY42" s="16" t="str">
        <f t="shared" si="31"/>
        <v>SI</v>
      </c>
      <c r="AZ42" s="22"/>
      <c r="BA42" s="15" t="str">
        <f t="shared" si="32"/>
        <v>NO</v>
      </c>
      <c r="BB42" s="15" t="str">
        <f t="shared" si="33"/>
        <v>SI</v>
      </c>
      <c r="BC42" s="22"/>
      <c r="BD42" s="15" t="str">
        <f>IF(AN42="C","Convalidado",IF(AND(BA42="Aprobadas en ORD",BB42="Examen aprobado en ORD"),"Ámbito aprobado en ORD",IF(AND(BB42="Sólo debe recuperar Tareas EXT",ISBLANK(AZ42)),"Tareas EXT no presentadas",IF(AND(AZ42&lt;5,BB42="Sólo debe recuperar Tareas EXT"),"Tareas EXT Suspensas",IF(AND(AY42="Aprobadas en ORD",BC42&gt;=5),0.6*BC42+AR42,IF(AND(AY42="Aprobadas en ORD",ISBLANK(BC42)),"NP",IF(AND(AY42="Aprobadas en ORD",BC42&lt;5),"EXAMEN SUSPENSO",IF(AND(AY42="Aprobadas en ORD",ISBLANK(BC42)),"NP",IF(AND(AV42&gt;=5,AZ42&gt;=5),5*0.4+AV42*0.6,IF(BB42="NO PUEDE PRESENTARSE","NP",IF(ISBLANK(BC42),"NP",IF(AND(AR42&gt;=2,BC42&gt;=5),AR42+0.6*BC42,IF(AND(BB42="SI",ISBLANK(AZ42)),"Tareas EXT no presentadas",IF(AND(BA42="NO",BC42&gt;=0),"Tareas EXT suspensas",IF(BC42&lt;5,"EXAMEN SUSPENSO",IF(AR42&gt;=2,AR42+0.6*BC42,IF(AV42&gt;=5,0*A6V6+0.4*5,IF(AND(BC42&gt;=5,AZ42&gt;=5),5*0.4+BC42*0.6))))))))))))))))))</f>
        <v>NP</v>
      </c>
      <c r="BE42" s="16" t="str">
        <f t="shared" si="34"/>
        <v>NP</v>
      </c>
    </row>
    <row r="43" spans="1:57" x14ac:dyDescent="0.2">
      <c r="A43" s="29" t="s">
        <v>30</v>
      </c>
      <c r="B43" s="46" t="s">
        <v>31</v>
      </c>
      <c r="C43" s="46" t="s">
        <v>85</v>
      </c>
      <c r="D43" s="26" t="s">
        <v>3</v>
      </c>
      <c r="E43" s="19">
        <v>1</v>
      </c>
      <c r="F43" s="19">
        <v>7.25</v>
      </c>
      <c r="G43" s="19"/>
      <c r="H43" s="8">
        <f t="shared" si="3"/>
        <v>1.1000000000000001</v>
      </c>
      <c r="I43" s="8" t="str">
        <f t="shared" si="4"/>
        <v>NO</v>
      </c>
      <c r="J43" s="8">
        <f t="shared" si="5"/>
        <v>2</v>
      </c>
      <c r="K43" s="8" t="str">
        <f t="shared" si="6"/>
        <v>SI</v>
      </c>
      <c r="L43" s="19"/>
      <c r="M43" s="10" t="str">
        <f t="shared" si="7"/>
        <v>NP</v>
      </c>
      <c r="N43" s="11" t="str">
        <f t="shared" si="8"/>
        <v>NP</v>
      </c>
      <c r="O43" s="11" t="str">
        <f t="shared" si="9"/>
        <v>SI</v>
      </c>
      <c r="P43" s="19"/>
      <c r="Q43" s="8" t="str">
        <f t="shared" si="10"/>
        <v>NO</v>
      </c>
      <c r="R43" s="8" t="str">
        <f t="shared" si="11"/>
        <v>SI</v>
      </c>
      <c r="S43" s="19"/>
      <c r="T43" s="8" t="str">
        <f t="shared" si="12"/>
        <v>NP</v>
      </c>
      <c r="U43" s="11" t="str">
        <f t="shared" si="13"/>
        <v>NP</v>
      </c>
      <c r="V43" s="27" t="s">
        <v>83</v>
      </c>
      <c r="W43" s="21"/>
      <c r="X43" s="21"/>
      <c r="Y43" s="21"/>
      <c r="Z43" s="13">
        <f t="shared" si="14"/>
        <v>0</v>
      </c>
      <c r="AA43" s="13" t="str">
        <f t="shared" si="15"/>
        <v>NO</v>
      </c>
      <c r="AB43" s="13">
        <f t="shared" si="16"/>
        <v>0</v>
      </c>
      <c r="AC43" s="13" t="str">
        <f t="shared" si="17"/>
        <v>NO</v>
      </c>
      <c r="AD43" s="21"/>
      <c r="AE43" s="13" t="str">
        <f t="shared" si="18"/>
        <v>NP</v>
      </c>
      <c r="AF43" s="14" t="str">
        <f t="shared" si="19"/>
        <v>NP</v>
      </c>
      <c r="AG43" s="14" t="str">
        <f t="shared" si="20"/>
        <v>NO</v>
      </c>
      <c r="AH43" s="21"/>
      <c r="AI43" s="13" t="str">
        <f t="shared" si="21"/>
        <v>NO PUEDE PRESENTARLAS</v>
      </c>
      <c r="AJ43" s="13" t="str">
        <f t="shared" si="22"/>
        <v>NO PUEDE PRESENTARSE</v>
      </c>
      <c r="AK43" s="21"/>
      <c r="AL43" s="13" t="str">
        <f t="shared" si="23"/>
        <v>NP</v>
      </c>
      <c r="AM43" s="14" t="str">
        <f t="shared" si="24"/>
        <v>NP</v>
      </c>
      <c r="AN43" s="28" t="s">
        <v>83</v>
      </c>
      <c r="AO43" s="30"/>
      <c r="AP43" s="22"/>
      <c r="AQ43" s="22"/>
      <c r="AR43" s="15">
        <f t="shared" si="25"/>
        <v>0</v>
      </c>
      <c r="AS43" s="15" t="str">
        <f t="shared" si="26"/>
        <v>NO</v>
      </c>
      <c r="AT43" s="15">
        <f t="shared" si="27"/>
        <v>0</v>
      </c>
      <c r="AU43" s="15" t="str">
        <f t="shared" si="28"/>
        <v>NO</v>
      </c>
      <c r="AV43" s="22"/>
      <c r="AW43" s="15" t="str">
        <f t="shared" si="29"/>
        <v>NP</v>
      </c>
      <c r="AX43" s="16" t="str">
        <f t="shared" si="30"/>
        <v>NP</v>
      </c>
      <c r="AY43" s="16" t="str">
        <f t="shared" si="31"/>
        <v>NO</v>
      </c>
      <c r="AZ43" s="22"/>
      <c r="BA43" s="15" t="str">
        <f t="shared" si="32"/>
        <v>NO PUEDE PRESENTARLAS</v>
      </c>
      <c r="BB43" s="15" t="str">
        <f t="shared" si="33"/>
        <v>NO PUEDE PRESENTARSE</v>
      </c>
      <c r="BC43" s="22"/>
      <c r="BD43" s="15" t="str">
        <f>IF(AN43="C","Convalidado",IF(AND(BA43="Aprobadas en ORD",BB43="Examen aprobado en ORD"),"Ámbito aprobado en ORD",IF(AND(BB43="Sólo debe recuperar Tareas EXT",ISBLANK(AZ43)),"Tareas EXT no presentadas",IF(AND(AZ43&lt;5,BB43="Sólo debe recuperar Tareas EXT"),"Tareas EXT Suspensas",IF(AND(AY43="Aprobadas en ORD",BC43&gt;=5),0.6*BC43+AR43,IF(AND(AY43="Aprobadas en ORD",ISBLANK(BC43)),"NP",IF(AND(AY43="Aprobadas en ORD",BC43&lt;5),"EXAMEN SUSPENSO",IF(AND(AY43="Aprobadas en ORD",ISBLANK(BC43)),"NP",IF(AND(AV43&gt;=5,AZ43&gt;=5),5*0.4+AV43*0.6,IF(BB43="NO PUEDE PRESENTARSE","NP",IF(ISBLANK(BC43),"NP",IF(AND(AR43&gt;=2,BC43&gt;=5),AR43+0.6*BC43,IF(AND(BB43="SI",ISBLANK(AZ43)),"Tareas EXT no presentadas",IF(AND(BA43="NO",BC43&gt;=0),"Tareas EXT suspensas",IF(BC43&lt;5,"EXAMEN SUSPENSO",IF(AR43&gt;=2,AR43+0.6*BC43,IF(AV43&gt;=5,0*A6V6+0.4*5,IF(AND(BC43&gt;=5,AZ43&gt;=5),5*0.4+BC43*0.6))))))))))))))))))</f>
        <v>NP</v>
      </c>
      <c r="BE43" s="16" t="str">
        <f t="shared" si="34"/>
        <v>NP</v>
      </c>
    </row>
    <row r="44" spans="1:57" x14ac:dyDescent="0.2">
      <c r="A44" s="29" t="s">
        <v>75</v>
      </c>
      <c r="B44" s="46" t="s">
        <v>76</v>
      </c>
      <c r="C44" s="46" t="s">
        <v>85</v>
      </c>
      <c r="D44" s="26" t="s">
        <v>3</v>
      </c>
      <c r="E44" s="19"/>
      <c r="F44" s="19"/>
      <c r="G44" s="19"/>
      <c r="H44" s="8">
        <f t="shared" si="3"/>
        <v>0</v>
      </c>
      <c r="I44" s="8" t="str">
        <f t="shared" si="4"/>
        <v>NO</v>
      </c>
      <c r="J44" s="8">
        <f t="shared" si="5"/>
        <v>0</v>
      </c>
      <c r="K44" s="8" t="str">
        <f t="shared" si="6"/>
        <v>NO</v>
      </c>
      <c r="L44" s="19"/>
      <c r="M44" s="10" t="str">
        <f t="shared" si="7"/>
        <v>NP</v>
      </c>
      <c r="N44" s="11" t="str">
        <f t="shared" si="8"/>
        <v>NP</v>
      </c>
      <c r="O44" s="11" t="str">
        <f t="shared" si="9"/>
        <v>NO</v>
      </c>
      <c r="P44" s="19"/>
      <c r="Q44" s="8" t="str">
        <f t="shared" si="10"/>
        <v>NO PUEDE PRESENTARLAS</v>
      </c>
      <c r="R44" s="8" t="str">
        <f t="shared" si="11"/>
        <v>NO PUEDE PRESENTARSE</v>
      </c>
      <c r="S44" s="19"/>
      <c r="T44" s="8" t="str">
        <f t="shared" si="12"/>
        <v>NP</v>
      </c>
      <c r="U44" s="11" t="str">
        <f t="shared" si="13"/>
        <v>NP</v>
      </c>
      <c r="V44" s="27" t="s">
        <v>83</v>
      </c>
      <c r="W44" s="21"/>
      <c r="X44" s="21"/>
      <c r="Y44" s="21"/>
      <c r="Z44" s="13">
        <f t="shared" si="14"/>
        <v>0</v>
      </c>
      <c r="AA44" s="13" t="str">
        <f t="shared" si="15"/>
        <v>NO</v>
      </c>
      <c r="AB44" s="13">
        <f t="shared" si="16"/>
        <v>0</v>
      </c>
      <c r="AC44" s="13" t="str">
        <f t="shared" si="17"/>
        <v>NO</v>
      </c>
      <c r="AD44" s="21"/>
      <c r="AE44" s="13" t="str">
        <f t="shared" si="18"/>
        <v>NP</v>
      </c>
      <c r="AF44" s="14" t="str">
        <f t="shared" si="19"/>
        <v>NP</v>
      </c>
      <c r="AG44" s="14" t="str">
        <f t="shared" si="20"/>
        <v>NO</v>
      </c>
      <c r="AH44" s="21"/>
      <c r="AI44" s="13" t="str">
        <f t="shared" si="21"/>
        <v>NO PUEDE PRESENTARLAS</v>
      </c>
      <c r="AJ44" s="13" t="str">
        <f t="shared" si="22"/>
        <v>NO PUEDE PRESENTARSE</v>
      </c>
      <c r="AK44" s="21"/>
      <c r="AL44" s="13" t="str">
        <f t="shared" si="23"/>
        <v>NP</v>
      </c>
      <c r="AM44" s="14" t="str">
        <f t="shared" si="24"/>
        <v>NP</v>
      </c>
      <c r="AN44" s="28" t="s">
        <v>83</v>
      </c>
      <c r="AO44" s="30"/>
      <c r="AP44" s="22"/>
      <c r="AQ44" s="22"/>
      <c r="AR44" s="15">
        <f t="shared" si="25"/>
        <v>0</v>
      </c>
      <c r="AS44" s="15" t="str">
        <f t="shared" si="26"/>
        <v>NO</v>
      </c>
      <c r="AT44" s="15">
        <f t="shared" si="27"/>
        <v>0</v>
      </c>
      <c r="AU44" s="15" t="str">
        <f t="shared" si="28"/>
        <v>NO</v>
      </c>
      <c r="AV44" s="22"/>
      <c r="AW44" s="15" t="str">
        <f t="shared" si="29"/>
        <v>NP</v>
      </c>
      <c r="AX44" s="16" t="str">
        <f t="shared" si="30"/>
        <v>NP</v>
      </c>
      <c r="AY44" s="16" t="str">
        <f t="shared" si="31"/>
        <v>NO</v>
      </c>
      <c r="AZ44" s="22"/>
      <c r="BA44" s="15" t="str">
        <f t="shared" si="32"/>
        <v>NO PUEDE PRESENTARLAS</v>
      </c>
      <c r="BB44" s="15" t="str">
        <f t="shared" si="33"/>
        <v>NO PUEDE PRESENTARSE</v>
      </c>
      <c r="BC44" s="22"/>
      <c r="BD44" s="15" t="str">
        <f>IF(AN44="C","Convalidado",IF(AND(BA44="Aprobadas en ORD",BB44="Examen aprobado en ORD"),"Ámbito aprobado en ORD",IF(AND(BB44="Sólo debe recuperar Tareas EXT",ISBLANK(AZ44)),"Tareas EXT no presentadas",IF(AND(AZ44&lt;5,BB44="Sólo debe recuperar Tareas EXT"),"Tareas EXT Suspensas",IF(AND(AY44="Aprobadas en ORD",BC44&gt;=5),0.6*BC44+AR44,IF(AND(AY44="Aprobadas en ORD",ISBLANK(BC44)),"NP",IF(AND(AY44="Aprobadas en ORD",BC44&lt;5),"EXAMEN SUSPENSO",IF(AND(AY44="Aprobadas en ORD",ISBLANK(BC44)),"NP",IF(AND(AV44&gt;=5,AZ44&gt;=5),5*0.4+AV44*0.6,IF(BB44="NO PUEDE PRESENTARSE","NP",IF(ISBLANK(BC44),"NP",IF(AND(AR44&gt;=2,BC44&gt;=5),AR44+0.6*BC44,IF(AND(BB44="SI",ISBLANK(AZ44)),"Tareas EXT no presentadas",IF(AND(BA44="NO",BC44&gt;=0),"Tareas EXT suspensas",IF(BC44&lt;5,"EXAMEN SUSPENSO",IF(AR44&gt;=2,AR44+0.6*BC44,IF(AV44&gt;=5,0*A6V6+0.4*5,IF(AND(BC44&gt;=5,AZ44&gt;=5),5*0.4+BC44*0.6))))))))))))))))))</f>
        <v>NP</v>
      </c>
      <c r="BE44" s="16" t="str">
        <f t="shared" si="34"/>
        <v>NP</v>
      </c>
    </row>
    <row r="45" spans="1:57" x14ac:dyDescent="0.2">
      <c r="A45" s="29" t="s">
        <v>130</v>
      </c>
      <c r="B45" s="46" t="s">
        <v>131</v>
      </c>
      <c r="C45" s="46" t="s">
        <v>85</v>
      </c>
      <c r="D45" s="26" t="s">
        <v>3</v>
      </c>
      <c r="E45" s="19">
        <v>1</v>
      </c>
      <c r="F45" s="19"/>
      <c r="G45" s="19"/>
      <c r="H45" s="8">
        <f t="shared" si="3"/>
        <v>0.13333333333333333</v>
      </c>
      <c r="I45" s="8" t="str">
        <f t="shared" si="4"/>
        <v>NO</v>
      </c>
      <c r="J45" s="8">
        <f t="shared" si="5"/>
        <v>1</v>
      </c>
      <c r="K45" s="8" t="str">
        <f t="shared" si="6"/>
        <v>NO</v>
      </c>
      <c r="L45" s="19"/>
      <c r="M45" s="10" t="str">
        <f t="shared" si="7"/>
        <v>NP</v>
      </c>
      <c r="N45" s="11" t="str">
        <f t="shared" si="8"/>
        <v>NP</v>
      </c>
      <c r="O45" s="11" t="str">
        <f t="shared" si="9"/>
        <v>SI</v>
      </c>
      <c r="P45" s="19"/>
      <c r="Q45" s="8" t="str">
        <f t="shared" si="10"/>
        <v>NO</v>
      </c>
      <c r="R45" s="8" t="str">
        <f t="shared" si="11"/>
        <v>SI</v>
      </c>
      <c r="S45" s="19"/>
      <c r="T45" s="8" t="str">
        <f t="shared" si="12"/>
        <v>NP</v>
      </c>
      <c r="U45" s="11" t="str">
        <f t="shared" si="13"/>
        <v>NP</v>
      </c>
      <c r="V45" s="27" t="s">
        <v>3</v>
      </c>
      <c r="W45" s="21">
        <v>5.5</v>
      </c>
      <c r="X45" s="21"/>
      <c r="Y45" s="21"/>
      <c r="Z45" s="13">
        <f t="shared" si="14"/>
        <v>0.73333333333333328</v>
      </c>
      <c r="AA45" s="13" t="str">
        <f t="shared" si="15"/>
        <v>NO</v>
      </c>
      <c r="AB45" s="13">
        <f t="shared" si="16"/>
        <v>1</v>
      </c>
      <c r="AC45" s="13" t="str">
        <f t="shared" si="17"/>
        <v>NO</v>
      </c>
      <c r="AD45" s="21"/>
      <c r="AE45" s="13" t="str">
        <f t="shared" si="18"/>
        <v>NP</v>
      </c>
      <c r="AF45" s="14" t="str">
        <f t="shared" si="19"/>
        <v>NP</v>
      </c>
      <c r="AG45" s="14" t="str">
        <f t="shared" si="20"/>
        <v>SI</v>
      </c>
      <c r="AH45" s="21"/>
      <c r="AI45" s="13" t="str">
        <f t="shared" si="21"/>
        <v>NO</v>
      </c>
      <c r="AJ45" s="13" t="str">
        <f t="shared" si="22"/>
        <v>SI</v>
      </c>
      <c r="AK45" s="21"/>
      <c r="AL45" s="13" t="str">
        <f t="shared" si="23"/>
        <v>NP</v>
      </c>
      <c r="AM45" s="14" t="str">
        <f t="shared" si="24"/>
        <v>NP</v>
      </c>
      <c r="AN45" s="28" t="s">
        <v>3</v>
      </c>
      <c r="AO45" s="30">
        <v>8.8000000000000007</v>
      </c>
      <c r="AP45" s="22"/>
      <c r="AQ45" s="22"/>
      <c r="AR45" s="15">
        <f t="shared" si="25"/>
        <v>1.1733333333333333</v>
      </c>
      <c r="AS45" s="15" t="str">
        <f t="shared" si="26"/>
        <v>NO</v>
      </c>
      <c r="AT45" s="15">
        <f t="shared" si="27"/>
        <v>1</v>
      </c>
      <c r="AU45" s="15" t="str">
        <f t="shared" si="28"/>
        <v>NO</v>
      </c>
      <c r="AV45" s="22"/>
      <c r="AW45" s="15" t="str">
        <f t="shared" si="29"/>
        <v>NP</v>
      </c>
      <c r="AX45" s="16" t="str">
        <f t="shared" si="30"/>
        <v>NP</v>
      </c>
      <c r="AY45" s="16" t="str">
        <f t="shared" si="31"/>
        <v>SI</v>
      </c>
      <c r="AZ45" s="22"/>
      <c r="BA45" s="15" t="str">
        <f t="shared" si="32"/>
        <v>NO</v>
      </c>
      <c r="BB45" s="15" t="str">
        <f t="shared" si="33"/>
        <v>SI</v>
      </c>
      <c r="BC45" s="22"/>
      <c r="BD45" s="15" t="str">
        <f>IF(AN45="C","Convalidado",IF(AND(BA45="Aprobadas en ORD",BB45="Examen aprobado en ORD"),"Ámbito aprobado en ORD",IF(AND(BB45="Sólo debe recuperar Tareas EXT",ISBLANK(AZ45)),"Tareas EXT no presentadas",IF(AND(AZ45&lt;5,BB45="Sólo debe recuperar Tareas EXT"),"Tareas EXT Suspensas",IF(AND(AY45="Aprobadas en ORD",BC45&gt;=5),0.6*BC45+AR45,IF(AND(AY45="Aprobadas en ORD",ISBLANK(BC45)),"NP",IF(AND(AY45="Aprobadas en ORD",BC45&lt;5),"EXAMEN SUSPENSO",IF(AND(AY45="Aprobadas en ORD",ISBLANK(BC45)),"NP",IF(AND(AV45&gt;=5,AZ45&gt;=5),5*0.4+AV45*0.6,IF(BB45="NO PUEDE PRESENTARSE","NP",IF(ISBLANK(BC45),"NP",IF(AND(AR45&gt;=2,BC45&gt;=5),AR45+0.6*BC45,IF(AND(BB45="SI",ISBLANK(AZ45)),"Tareas EXT no presentadas",IF(AND(BA45="NO",BC45&gt;=0),"Tareas EXT suspensas",IF(BC45&lt;5,"EXAMEN SUSPENSO",IF(AR45&gt;=2,AR45+0.6*BC45,IF(AV45&gt;=5,0*A6V6+0.4*5,IF(AND(BC45&gt;=5,AZ45&gt;=5),5*0.4+BC45*0.6))))))))))))))))))</f>
        <v>NP</v>
      </c>
      <c r="BE45" s="16" t="str">
        <f t="shared" si="34"/>
        <v>NP</v>
      </c>
    </row>
    <row r="46" spans="1:57" x14ac:dyDescent="0.2">
      <c r="A46" s="29" t="s">
        <v>132</v>
      </c>
      <c r="B46" s="46" t="s">
        <v>133</v>
      </c>
      <c r="C46" s="46" t="s">
        <v>85</v>
      </c>
      <c r="D46" s="26" t="s">
        <v>2</v>
      </c>
      <c r="E46" s="19"/>
      <c r="F46" s="19"/>
      <c r="G46" s="19"/>
      <c r="H46" s="8">
        <f t="shared" si="3"/>
        <v>0</v>
      </c>
      <c r="I46" s="8" t="str">
        <f t="shared" si="4"/>
        <v>Convalidado</v>
      </c>
      <c r="J46" s="8">
        <f t="shared" si="5"/>
        <v>0</v>
      </c>
      <c r="K46" s="8" t="str">
        <f t="shared" si="6"/>
        <v>Convalidado</v>
      </c>
      <c r="L46" s="19"/>
      <c r="M46" s="10" t="str">
        <f t="shared" si="7"/>
        <v>Convalidado</v>
      </c>
      <c r="N46" s="11" t="str">
        <f t="shared" si="8"/>
        <v>Convalidado</v>
      </c>
      <c r="O46" s="11" t="str">
        <f t="shared" si="9"/>
        <v>NO</v>
      </c>
      <c r="P46" s="19"/>
      <c r="Q46" s="8" t="str">
        <f t="shared" si="10"/>
        <v>Convalidado</v>
      </c>
      <c r="R46" s="8" t="str">
        <f t="shared" si="11"/>
        <v>Convalidado</v>
      </c>
      <c r="S46" s="19"/>
      <c r="T46" s="8" t="str">
        <f t="shared" si="12"/>
        <v>Convalidado</v>
      </c>
      <c r="U46" s="11" t="str">
        <f t="shared" si="13"/>
        <v>Convalidado</v>
      </c>
      <c r="V46" s="27" t="s">
        <v>3</v>
      </c>
      <c r="W46" s="21">
        <v>7</v>
      </c>
      <c r="X46" s="21">
        <v>5.5</v>
      </c>
      <c r="Y46" s="21"/>
      <c r="Z46" s="13">
        <f t="shared" si="14"/>
        <v>1.6666666666666665</v>
      </c>
      <c r="AA46" s="13" t="str">
        <f t="shared" si="15"/>
        <v>NO</v>
      </c>
      <c r="AB46" s="13">
        <f t="shared" si="16"/>
        <v>2</v>
      </c>
      <c r="AC46" s="13" t="str">
        <f t="shared" si="17"/>
        <v>SI</v>
      </c>
      <c r="AD46" s="21"/>
      <c r="AE46" s="13" t="str">
        <f t="shared" si="18"/>
        <v>NP</v>
      </c>
      <c r="AF46" s="14" t="str">
        <f t="shared" si="19"/>
        <v>NP</v>
      </c>
      <c r="AG46" s="14" t="str">
        <f t="shared" si="20"/>
        <v>SI</v>
      </c>
      <c r="AH46" s="21"/>
      <c r="AI46" s="13" t="str">
        <f t="shared" si="21"/>
        <v>NO</v>
      </c>
      <c r="AJ46" s="13" t="str">
        <f t="shared" si="22"/>
        <v>SI</v>
      </c>
      <c r="AK46" s="21"/>
      <c r="AL46" s="13" t="str">
        <f t="shared" si="23"/>
        <v>NP</v>
      </c>
      <c r="AM46" s="14" t="str">
        <f t="shared" si="24"/>
        <v>NP</v>
      </c>
      <c r="AN46" s="28" t="s">
        <v>3</v>
      </c>
      <c r="AO46" s="30">
        <v>9.6</v>
      </c>
      <c r="AP46" s="22">
        <v>7</v>
      </c>
      <c r="AQ46" s="22"/>
      <c r="AR46" s="15">
        <f t="shared" si="25"/>
        <v>2.2133333333333334</v>
      </c>
      <c r="AS46" s="15" t="str">
        <f t="shared" si="26"/>
        <v>SI</v>
      </c>
      <c r="AT46" s="15">
        <f t="shared" si="27"/>
        <v>2</v>
      </c>
      <c r="AU46" s="15" t="str">
        <f t="shared" si="28"/>
        <v>SI</v>
      </c>
      <c r="AV46" s="22"/>
      <c r="AW46" s="15" t="str">
        <f t="shared" si="29"/>
        <v>NP</v>
      </c>
      <c r="AX46" s="16" t="str">
        <f t="shared" si="30"/>
        <v>NP</v>
      </c>
      <c r="AY46" s="16" t="str">
        <f t="shared" si="31"/>
        <v>Aprobadas en ORD</v>
      </c>
      <c r="AZ46" s="22"/>
      <c r="BA46" s="15" t="str">
        <f t="shared" si="32"/>
        <v>Aprobadas en ORD</v>
      </c>
      <c r="BB46" s="15" t="str">
        <f t="shared" si="33"/>
        <v>SI</v>
      </c>
      <c r="BC46" s="22"/>
      <c r="BD46" s="15" t="str">
        <f>IF(AN46="C","Convalidado",IF(AND(BA46="Aprobadas en ORD",BB46="Examen aprobado en ORD"),"Ámbito aprobado en ORD",IF(AND(BB46="Sólo debe recuperar Tareas EXT",ISBLANK(AZ46)),"Tareas EXT no presentadas",IF(AND(AZ46&lt;5,BB46="Sólo debe recuperar Tareas EXT"),"Tareas EXT Suspensas",IF(AND(AY46="Aprobadas en ORD",BC46&gt;=5),0.6*BC46+AR46,IF(AND(AY46="Aprobadas en ORD",ISBLANK(BC46)),"NP",IF(AND(AY46="Aprobadas en ORD",BC46&lt;5),"EXAMEN SUSPENSO",IF(AND(AY46="Aprobadas en ORD",ISBLANK(BC46)),"NP",IF(AND(AV46&gt;=5,AZ46&gt;=5),5*0.4+AV46*0.6,IF(BB46="NO PUEDE PRESENTARSE","NP",IF(ISBLANK(BC46),"NP",IF(AND(AR46&gt;=2,BC46&gt;=5),AR46+0.6*BC46,IF(AND(BB46="SI",ISBLANK(AZ46)),"Tareas EXT no presentadas",IF(AND(BA46="NO",BC46&gt;=0),"Tareas EXT suspensas",IF(BC46&lt;5,"EXAMEN SUSPENSO",IF(AR46&gt;=2,AR46+0.6*BC46,IF(AV46&gt;=5,0*A6V6+0.4*5,IF(AND(BC46&gt;=5,AZ46&gt;=5),5*0.4+BC46*0.6))))))))))))))))))</f>
        <v>NP</v>
      </c>
      <c r="BE46" s="16" t="str">
        <f t="shared" si="34"/>
        <v>NP</v>
      </c>
    </row>
    <row r="47" spans="1:57" x14ac:dyDescent="0.2">
      <c r="A47" s="29" t="s">
        <v>77</v>
      </c>
      <c r="B47" s="46" t="s">
        <v>78</v>
      </c>
      <c r="C47" s="46" t="s">
        <v>85</v>
      </c>
      <c r="D47" s="26" t="s">
        <v>3</v>
      </c>
      <c r="E47" s="19"/>
      <c r="F47" s="19"/>
      <c r="G47" s="19"/>
      <c r="H47" s="8">
        <f t="shared" si="3"/>
        <v>0</v>
      </c>
      <c r="I47" s="8" t="str">
        <f t="shared" si="4"/>
        <v>NO</v>
      </c>
      <c r="J47" s="8">
        <f t="shared" si="5"/>
        <v>0</v>
      </c>
      <c r="K47" s="8" t="str">
        <f t="shared" si="6"/>
        <v>NO</v>
      </c>
      <c r="L47" s="19"/>
      <c r="M47" s="10" t="str">
        <f t="shared" si="7"/>
        <v>NP</v>
      </c>
      <c r="N47" s="11" t="str">
        <f t="shared" si="8"/>
        <v>NP</v>
      </c>
      <c r="O47" s="11" t="str">
        <f t="shared" si="9"/>
        <v>NO</v>
      </c>
      <c r="P47" s="19"/>
      <c r="Q47" s="8" t="str">
        <f t="shared" si="10"/>
        <v>NO PUEDE PRESENTARLAS</v>
      </c>
      <c r="R47" s="8" t="str">
        <f t="shared" si="11"/>
        <v>NO PUEDE PRESENTARSE</v>
      </c>
      <c r="S47" s="19"/>
      <c r="T47" s="8" t="str">
        <f t="shared" si="12"/>
        <v>NP</v>
      </c>
      <c r="U47" s="11" t="str">
        <f t="shared" si="13"/>
        <v>NP</v>
      </c>
      <c r="V47" s="27" t="s">
        <v>83</v>
      </c>
      <c r="W47" s="21"/>
      <c r="X47" s="21"/>
      <c r="Y47" s="21"/>
      <c r="Z47" s="13">
        <f t="shared" si="14"/>
        <v>0</v>
      </c>
      <c r="AA47" s="13" t="str">
        <f t="shared" si="15"/>
        <v>NO</v>
      </c>
      <c r="AB47" s="13">
        <f t="shared" si="16"/>
        <v>0</v>
      </c>
      <c r="AC47" s="13" t="str">
        <f t="shared" si="17"/>
        <v>NO</v>
      </c>
      <c r="AD47" s="21"/>
      <c r="AE47" s="13" t="str">
        <f t="shared" si="18"/>
        <v>NP</v>
      </c>
      <c r="AF47" s="14" t="str">
        <f t="shared" si="19"/>
        <v>NP</v>
      </c>
      <c r="AG47" s="14" t="str">
        <f t="shared" si="20"/>
        <v>NO</v>
      </c>
      <c r="AH47" s="21"/>
      <c r="AI47" s="13" t="str">
        <f t="shared" si="21"/>
        <v>NO PUEDE PRESENTARLAS</v>
      </c>
      <c r="AJ47" s="13" t="str">
        <f t="shared" si="22"/>
        <v>NO PUEDE PRESENTARSE</v>
      </c>
      <c r="AK47" s="21"/>
      <c r="AL47" s="13" t="str">
        <f t="shared" si="23"/>
        <v>NP</v>
      </c>
      <c r="AM47" s="14" t="str">
        <f t="shared" si="24"/>
        <v>NP</v>
      </c>
      <c r="AN47" s="28" t="s">
        <v>3</v>
      </c>
      <c r="AO47" s="30"/>
      <c r="AP47" s="22"/>
      <c r="AQ47" s="22"/>
      <c r="AR47" s="15">
        <f t="shared" si="25"/>
        <v>0</v>
      </c>
      <c r="AS47" s="15" t="str">
        <f t="shared" si="26"/>
        <v>NO</v>
      </c>
      <c r="AT47" s="15">
        <f t="shared" si="27"/>
        <v>0</v>
      </c>
      <c r="AU47" s="15" t="str">
        <f t="shared" si="28"/>
        <v>NO</v>
      </c>
      <c r="AV47" s="22"/>
      <c r="AW47" s="15" t="str">
        <f t="shared" si="29"/>
        <v>NP</v>
      </c>
      <c r="AX47" s="16" t="str">
        <f t="shared" si="30"/>
        <v>NP</v>
      </c>
      <c r="AY47" s="16" t="str">
        <f t="shared" si="31"/>
        <v>NO</v>
      </c>
      <c r="AZ47" s="22"/>
      <c r="BA47" s="15" t="str">
        <f t="shared" si="32"/>
        <v>NO PUEDE PRESENTARLAS</v>
      </c>
      <c r="BB47" s="15" t="str">
        <f t="shared" si="33"/>
        <v>NO PUEDE PRESENTARSE</v>
      </c>
      <c r="BC47" s="22"/>
      <c r="BD47" s="15" t="str">
        <f>IF(AN47="C","Convalidado",IF(AND(BA47="Aprobadas en ORD",BB47="Examen aprobado en ORD"),"Ámbito aprobado en ORD",IF(AND(BB47="Sólo debe recuperar Tareas EXT",ISBLANK(AZ47)),"Tareas EXT no presentadas",IF(AND(AZ47&lt;5,BB47="Sólo debe recuperar Tareas EXT"),"Tareas EXT Suspensas",IF(AND(AY47="Aprobadas en ORD",BC47&gt;=5),0.6*BC47+AR47,IF(AND(AY47="Aprobadas en ORD",ISBLANK(BC47)),"NP",IF(AND(AY47="Aprobadas en ORD",BC47&lt;5),"EXAMEN SUSPENSO",IF(AND(AY47="Aprobadas en ORD",ISBLANK(BC47)),"NP",IF(AND(AV47&gt;=5,AZ47&gt;=5),5*0.4+AV47*0.6,IF(BB47="NO PUEDE PRESENTARSE","NP",IF(ISBLANK(BC47),"NP",IF(AND(AR47&gt;=2,BC47&gt;=5),AR47+0.6*BC47,IF(AND(BB47="SI",ISBLANK(AZ47)),"Tareas EXT no presentadas",IF(AND(BA47="NO",BC47&gt;=0),"Tareas EXT suspensas",IF(BC47&lt;5,"EXAMEN SUSPENSO",IF(AR47&gt;=2,AR47+0.6*BC47,IF(AV47&gt;=5,0*A6V6+0.4*5,IF(AND(BC47&gt;=5,AZ47&gt;=5),5*0.4+BC47*0.6))))))))))))))))))</f>
        <v>NP</v>
      </c>
      <c r="BE47" s="16" t="str">
        <f t="shared" si="34"/>
        <v>NP</v>
      </c>
    </row>
    <row r="48" spans="1:57" x14ac:dyDescent="0.2">
      <c r="A48" s="29" t="s">
        <v>79</v>
      </c>
      <c r="B48" s="46" t="s">
        <v>80</v>
      </c>
      <c r="C48" s="46" t="s">
        <v>85</v>
      </c>
      <c r="D48" s="26" t="s">
        <v>3</v>
      </c>
      <c r="E48" s="19">
        <v>5</v>
      </c>
      <c r="F48" s="19">
        <v>5.5</v>
      </c>
      <c r="G48" s="19"/>
      <c r="H48" s="8">
        <f t="shared" si="3"/>
        <v>1.4</v>
      </c>
      <c r="I48" s="8" t="str">
        <f t="shared" si="4"/>
        <v>NO</v>
      </c>
      <c r="J48" s="8">
        <f t="shared" si="5"/>
        <v>2</v>
      </c>
      <c r="K48" s="8" t="str">
        <f t="shared" si="6"/>
        <v>SI</v>
      </c>
      <c r="L48" s="19"/>
      <c r="M48" s="10" t="str">
        <f t="shared" si="7"/>
        <v>NP</v>
      </c>
      <c r="N48" s="11" t="str">
        <f t="shared" si="8"/>
        <v>NP</v>
      </c>
      <c r="O48" s="11" t="str">
        <f t="shared" si="9"/>
        <v>SI</v>
      </c>
      <c r="P48" s="19"/>
      <c r="Q48" s="8" t="str">
        <f t="shared" si="10"/>
        <v>NO</v>
      </c>
      <c r="R48" s="8" t="str">
        <f t="shared" si="11"/>
        <v>SI</v>
      </c>
      <c r="S48" s="19"/>
      <c r="T48" s="8" t="str">
        <f t="shared" si="12"/>
        <v>NP</v>
      </c>
      <c r="U48" s="11" t="str">
        <f t="shared" si="13"/>
        <v>NP</v>
      </c>
      <c r="V48" s="27" t="s">
        <v>83</v>
      </c>
      <c r="W48" s="21"/>
      <c r="X48" s="21"/>
      <c r="Y48" s="21"/>
      <c r="Z48" s="13">
        <f t="shared" si="14"/>
        <v>0</v>
      </c>
      <c r="AA48" s="13" t="str">
        <f t="shared" si="15"/>
        <v>NO</v>
      </c>
      <c r="AB48" s="13">
        <f t="shared" si="16"/>
        <v>0</v>
      </c>
      <c r="AC48" s="13" t="str">
        <f t="shared" si="17"/>
        <v>NO</v>
      </c>
      <c r="AD48" s="21"/>
      <c r="AE48" s="13" t="str">
        <f t="shared" si="18"/>
        <v>NP</v>
      </c>
      <c r="AF48" s="14" t="str">
        <f t="shared" si="19"/>
        <v>NP</v>
      </c>
      <c r="AG48" s="14" t="str">
        <f t="shared" si="20"/>
        <v>NO</v>
      </c>
      <c r="AH48" s="21"/>
      <c r="AI48" s="13" t="str">
        <f t="shared" si="21"/>
        <v>NO PUEDE PRESENTARLAS</v>
      </c>
      <c r="AJ48" s="13" t="str">
        <f t="shared" si="22"/>
        <v>NO PUEDE PRESENTARSE</v>
      </c>
      <c r="AK48" s="21"/>
      <c r="AL48" s="13" t="str">
        <f t="shared" si="23"/>
        <v>NP</v>
      </c>
      <c r="AM48" s="14" t="str">
        <f t="shared" si="24"/>
        <v>NP</v>
      </c>
      <c r="AN48" s="28" t="s">
        <v>83</v>
      </c>
      <c r="AO48" s="30"/>
      <c r="AP48" s="22"/>
      <c r="AQ48" s="22"/>
      <c r="AR48" s="15">
        <f t="shared" si="25"/>
        <v>0</v>
      </c>
      <c r="AS48" s="15" t="str">
        <f t="shared" si="26"/>
        <v>NO</v>
      </c>
      <c r="AT48" s="15">
        <f t="shared" si="27"/>
        <v>0</v>
      </c>
      <c r="AU48" s="15" t="str">
        <f t="shared" si="28"/>
        <v>NO</v>
      </c>
      <c r="AV48" s="22"/>
      <c r="AW48" s="15" t="str">
        <f t="shared" si="29"/>
        <v>NP</v>
      </c>
      <c r="AX48" s="16" t="str">
        <f t="shared" si="30"/>
        <v>NP</v>
      </c>
      <c r="AY48" s="16" t="str">
        <f t="shared" si="31"/>
        <v>NO</v>
      </c>
      <c r="AZ48" s="22"/>
      <c r="BA48" s="15" t="str">
        <f t="shared" si="32"/>
        <v>NO PUEDE PRESENTARLAS</v>
      </c>
      <c r="BB48" s="15" t="str">
        <f t="shared" si="33"/>
        <v>NO PUEDE PRESENTARSE</v>
      </c>
      <c r="BC48" s="22"/>
      <c r="BD48" s="15" t="str">
        <f>IF(AN48="C","Convalidado",IF(AND(BA48="Aprobadas en ORD",BB48="Examen aprobado en ORD"),"Ámbito aprobado en ORD",IF(AND(BB48="Sólo debe recuperar Tareas EXT",ISBLANK(AZ48)),"Tareas EXT no presentadas",IF(AND(AZ48&lt;5,BB48="Sólo debe recuperar Tareas EXT"),"Tareas EXT Suspensas",IF(AND(AY48="Aprobadas en ORD",BC48&gt;=5),0.6*BC48+AR48,IF(AND(AY48="Aprobadas en ORD",ISBLANK(BC48)),"NP",IF(AND(AY48="Aprobadas en ORD",BC48&lt;5),"EXAMEN SUSPENSO",IF(AND(AY48="Aprobadas en ORD",ISBLANK(BC48)),"NP",IF(AND(AV48&gt;=5,AZ48&gt;=5),5*0.4+AV48*0.6,IF(BB48="NO PUEDE PRESENTARSE","NP",IF(ISBLANK(BC48),"NP",IF(AND(AR48&gt;=2,BC48&gt;=5),AR48+0.6*BC48,IF(AND(BB48="SI",ISBLANK(AZ48)),"Tareas EXT no presentadas",IF(AND(BA48="NO",BC48&gt;=0),"Tareas EXT suspensas",IF(BC48&lt;5,"EXAMEN SUSPENSO",IF(AR48&gt;=2,AR48+0.6*BC48,IF(AV48&gt;=5,0*A6V6+0.4*5,IF(AND(BC48&gt;=5,AZ48&gt;=5),5*0.4+BC48*0.6))))))))))))))))))</f>
        <v>NP</v>
      </c>
      <c r="BE48" s="16" t="str">
        <f t="shared" si="34"/>
        <v>NP</v>
      </c>
    </row>
    <row r="49" spans="1:57" x14ac:dyDescent="0.2">
      <c r="A49" s="29" t="s">
        <v>134</v>
      </c>
      <c r="B49" s="46" t="s">
        <v>135</v>
      </c>
      <c r="C49" s="46" t="s">
        <v>85</v>
      </c>
      <c r="D49" s="26" t="s">
        <v>3</v>
      </c>
      <c r="E49" s="19">
        <v>5.25</v>
      </c>
      <c r="F49" s="19">
        <v>5.75</v>
      </c>
      <c r="G49" s="19"/>
      <c r="H49" s="8">
        <f t="shared" si="3"/>
        <v>1.4666666666666666</v>
      </c>
      <c r="I49" s="8" t="str">
        <f t="shared" si="4"/>
        <v>NO</v>
      </c>
      <c r="J49" s="8">
        <f t="shared" si="5"/>
        <v>2</v>
      </c>
      <c r="K49" s="8" t="str">
        <f t="shared" si="6"/>
        <v>SI</v>
      </c>
      <c r="L49" s="19"/>
      <c r="M49" s="10" t="str">
        <f t="shared" si="7"/>
        <v>NP</v>
      </c>
      <c r="N49" s="11" t="str">
        <f t="shared" si="8"/>
        <v>NP</v>
      </c>
      <c r="O49" s="11" t="str">
        <f t="shared" si="9"/>
        <v>SI</v>
      </c>
      <c r="P49" s="19"/>
      <c r="Q49" s="8" t="str">
        <f t="shared" si="10"/>
        <v>NO</v>
      </c>
      <c r="R49" s="8" t="str">
        <f t="shared" si="11"/>
        <v>SI</v>
      </c>
      <c r="S49" s="19"/>
      <c r="T49" s="8" t="str">
        <f t="shared" si="12"/>
        <v>NP</v>
      </c>
      <c r="U49" s="11" t="str">
        <f t="shared" si="13"/>
        <v>NP</v>
      </c>
      <c r="V49" s="27" t="s">
        <v>3</v>
      </c>
      <c r="W49" s="21">
        <v>5.3</v>
      </c>
      <c r="X49" s="21">
        <v>5</v>
      </c>
      <c r="Y49" s="21"/>
      <c r="Z49" s="13">
        <f t="shared" si="14"/>
        <v>1.3733333333333333</v>
      </c>
      <c r="AA49" s="13" t="str">
        <f t="shared" si="15"/>
        <v>NO</v>
      </c>
      <c r="AB49" s="13">
        <f t="shared" si="16"/>
        <v>2</v>
      </c>
      <c r="AC49" s="13" t="str">
        <f t="shared" si="17"/>
        <v>SI</v>
      </c>
      <c r="AD49" s="21"/>
      <c r="AE49" s="13" t="str">
        <f t="shared" si="18"/>
        <v>NP</v>
      </c>
      <c r="AF49" s="14" t="str">
        <f t="shared" si="19"/>
        <v>NP</v>
      </c>
      <c r="AG49" s="14" t="str">
        <f t="shared" si="20"/>
        <v>SI</v>
      </c>
      <c r="AH49" s="21"/>
      <c r="AI49" s="13" t="str">
        <f t="shared" si="21"/>
        <v>NO</v>
      </c>
      <c r="AJ49" s="13" t="str">
        <f t="shared" si="22"/>
        <v>SI</v>
      </c>
      <c r="AK49" s="21"/>
      <c r="AL49" s="13" t="str">
        <f t="shared" si="23"/>
        <v>NP</v>
      </c>
      <c r="AM49" s="14" t="str">
        <f t="shared" si="24"/>
        <v>NP</v>
      </c>
      <c r="AN49" s="28" t="s">
        <v>83</v>
      </c>
      <c r="AO49" s="30"/>
      <c r="AP49" s="22"/>
      <c r="AQ49" s="22"/>
      <c r="AR49" s="15">
        <f t="shared" si="25"/>
        <v>0</v>
      </c>
      <c r="AS49" s="15" t="str">
        <f t="shared" si="26"/>
        <v>NO</v>
      </c>
      <c r="AT49" s="15">
        <f t="shared" si="27"/>
        <v>0</v>
      </c>
      <c r="AU49" s="15" t="str">
        <f t="shared" si="28"/>
        <v>NO</v>
      </c>
      <c r="AV49" s="22"/>
      <c r="AW49" s="15" t="str">
        <f t="shared" si="29"/>
        <v>NP</v>
      </c>
      <c r="AX49" s="16" t="str">
        <f t="shared" si="30"/>
        <v>NP</v>
      </c>
      <c r="AY49" s="16" t="str">
        <f t="shared" si="31"/>
        <v>NO</v>
      </c>
      <c r="AZ49" s="22"/>
      <c r="BA49" s="15" t="str">
        <f t="shared" si="32"/>
        <v>NO PUEDE PRESENTARLAS</v>
      </c>
      <c r="BB49" s="15" t="str">
        <f t="shared" si="33"/>
        <v>NO PUEDE PRESENTARSE</v>
      </c>
      <c r="BC49" s="22"/>
      <c r="BD49" s="15" t="str">
        <f>IF(AN49="C","Convalidado",IF(AND(BA49="Aprobadas en ORD",BB49="Examen aprobado en ORD"),"Ámbito aprobado en ORD",IF(AND(BB49="Sólo debe recuperar Tareas EXT",ISBLANK(AZ49)),"Tareas EXT no presentadas",IF(AND(AZ49&lt;5,BB49="Sólo debe recuperar Tareas EXT"),"Tareas EXT Suspensas",IF(AND(AY49="Aprobadas en ORD",BC49&gt;=5),0.6*BC49+AR49,IF(AND(AY49="Aprobadas en ORD",ISBLANK(BC49)),"NP",IF(AND(AY49="Aprobadas en ORD",BC49&lt;5),"EXAMEN SUSPENSO",IF(AND(AY49="Aprobadas en ORD",ISBLANK(BC49)),"NP",IF(AND(AV49&gt;=5,AZ49&gt;=5),5*0.4+AV49*0.6,IF(BB49="NO PUEDE PRESENTARSE","NP",IF(ISBLANK(BC49),"NP",IF(AND(AR49&gt;=2,BC49&gt;=5),AR49+0.6*BC49,IF(AND(BB49="SI",ISBLANK(AZ49)),"Tareas EXT no presentadas",IF(AND(BA49="NO",BC49&gt;=0),"Tareas EXT suspensas",IF(BC49&lt;5,"EXAMEN SUSPENSO",IF(AR49&gt;=2,AR49+0.6*BC49,IF(AV49&gt;=5,0*A6V6+0.4*5,IF(AND(BC49&gt;=5,AZ49&gt;=5),5*0.4+BC49*0.6))))))))))))))))))</f>
        <v>NP</v>
      </c>
      <c r="BE49" s="16" t="str">
        <f t="shared" si="34"/>
        <v>NP</v>
      </c>
    </row>
    <row r="50" spans="1:57" x14ac:dyDescent="0.2">
      <c r="A50" s="29" t="s">
        <v>136</v>
      </c>
      <c r="B50" s="46" t="s">
        <v>137</v>
      </c>
      <c r="C50" s="46" t="s">
        <v>85</v>
      </c>
      <c r="D50" s="26" t="s">
        <v>3</v>
      </c>
      <c r="E50" s="19"/>
      <c r="F50" s="19"/>
      <c r="G50" s="19"/>
      <c r="H50" s="8">
        <f t="shared" si="3"/>
        <v>0</v>
      </c>
      <c r="I50" s="8" t="str">
        <f t="shared" si="4"/>
        <v>NO</v>
      </c>
      <c r="J50" s="8">
        <f t="shared" si="5"/>
        <v>0</v>
      </c>
      <c r="K50" s="8" t="str">
        <f t="shared" si="6"/>
        <v>NO</v>
      </c>
      <c r="L50" s="19"/>
      <c r="M50" s="10" t="str">
        <f t="shared" si="7"/>
        <v>NP</v>
      </c>
      <c r="N50" s="11" t="str">
        <f t="shared" si="8"/>
        <v>NP</v>
      </c>
      <c r="O50" s="11" t="str">
        <f t="shared" si="9"/>
        <v>NO</v>
      </c>
      <c r="P50" s="19"/>
      <c r="Q50" s="8" t="str">
        <f t="shared" si="10"/>
        <v>NO PUEDE PRESENTARLAS</v>
      </c>
      <c r="R50" s="8" t="str">
        <f t="shared" si="11"/>
        <v>NO PUEDE PRESENTARSE</v>
      </c>
      <c r="S50" s="19"/>
      <c r="T50" s="8" t="str">
        <f t="shared" si="12"/>
        <v>NP</v>
      </c>
      <c r="U50" s="11" t="str">
        <f t="shared" si="13"/>
        <v>NP</v>
      </c>
      <c r="V50" s="27" t="s">
        <v>3</v>
      </c>
      <c r="W50" s="21"/>
      <c r="X50" s="21"/>
      <c r="Y50" s="21"/>
      <c r="Z50" s="13">
        <f t="shared" si="14"/>
        <v>0</v>
      </c>
      <c r="AA50" s="13" t="str">
        <f t="shared" si="15"/>
        <v>NO</v>
      </c>
      <c r="AB50" s="13">
        <f t="shared" si="16"/>
        <v>0</v>
      </c>
      <c r="AC50" s="13" t="str">
        <f t="shared" si="17"/>
        <v>NO</v>
      </c>
      <c r="AD50" s="21"/>
      <c r="AE50" s="13" t="str">
        <f t="shared" si="18"/>
        <v>NP</v>
      </c>
      <c r="AF50" s="14" t="str">
        <f t="shared" si="19"/>
        <v>NP</v>
      </c>
      <c r="AG50" s="14" t="str">
        <f t="shared" si="20"/>
        <v>NO</v>
      </c>
      <c r="AH50" s="21"/>
      <c r="AI50" s="13" t="str">
        <f t="shared" si="21"/>
        <v>NO PUEDE PRESENTARLAS</v>
      </c>
      <c r="AJ50" s="13" t="str">
        <f t="shared" si="22"/>
        <v>NO PUEDE PRESENTARSE</v>
      </c>
      <c r="AK50" s="21"/>
      <c r="AL50" s="13" t="str">
        <f t="shared" si="23"/>
        <v>NP</v>
      </c>
      <c r="AM50" s="14" t="str">
        <f t="shared" si="24"/>
        <v>NP</v>
      </c>
      <c r="AN50" s="28" t="s">
        <v>3</v>
      </c>
      <c r="AO50" s="30"/>
      <c r="AP50" s="22"/>
      <c r="AQ50" s="22"/>
      <c r="AR50" s="15">
        <f t="shared" si="25"/>
        <v>0</v>
      </c>
      <c r="AS50" s="15" t="str">
        <f t="shared" si="26"/>
        <v>NO</v>
      </c>
      <c r="AT50" s="15">
        <f t="shared" si="27"/>
        <v>0</v>
      </c>
      <c r="AU50" s="15" t="str">
        <f t="shared" si="28"/>
        <v>NO</v>
      </c>
      <c r="AV50" s="22"/>
      <c r="AW50" s="15" t="str">
        <f t="shared" si="29"/>
        <v>NP</v>
      </c>
      <c r="AX50" s="16" t="str">
        <f t="shared" si="30"/>
        <v>NP</v>
      </c>
      <c r="AY50" s="16" t="str">
        <f t="shared" si="31"/>
        <v>NO</v>
      </c>
      <c r="AZ50" s="22"/>
      <c r="BA50" s="15" t="str">
        <f t="shared" si="32"/>
        <v>NO PUEDE PRESENTARLAS</v>
      </c>
      <c r="BB50" s="15" t="str">
        <f t="shared" si="33"/>
        <v>NO PUEDE PRESENTARSE</v>
      </c>
      <c r="BC50" s="22"/>
      <c r="BD50" s="15" t="str">
        <f>IF(AN50="C","Convalidado",IF(AND(BA50="Aprobadas en ORD",BB50="Examen aprobado en ORD"),"Ámbito aprobado en ORD",IF(AND(BB50="Sólo debe recuperar Tareas EXT",ISBLANK(AZ50)),"Tareas EXT no presentadas",IF(AND(AZ50&lt;5,BB50="Sólo debe recuperar Tareas EXT"),"Tareas EXT Suspensas",IF(AND(AY50="Aprobadas en ORD",BC50&gt;=5),0.6*BC50+AR50,IF(AND(AY50="Aprobadas en ORD",ISBLANK(BC50)),"NP",IF(AND(AY50="Aprobadas en ORD",BC50&lt;5),"EXAMEN SUSPENSO",IF(AND(AY50="Aprobadas en ORD",ISBLANK(BC50)),"NP",IF(AND(AV50&gt;=5,AZ50&gt;=5),5*0.4+AV50*0.6,IF(BB50="NO PUEDE PRESENTARSE","NP",IF(ISBLANK(BC50),"NP",IF(AND(AR50&gt;=2,BC50&gt;=5),AR50+0.6*BC50,IF(AND(BB50="SI",ISBLANK(AZ50)),"Tareas EXT no presentadas",IF(AND(BA50="NO",BC50&gt;=0),"Tareas EXT suspensas",IF(BC50&lt;5,"EXAMEN SUSPENSO",IF(AR50&gt;=2,AR50+0.6*BC50,IF(AV50&gt;=5,0*A6V6+0.4*5,IF(AND(BC50&gt;=5,AZ50&gt;=5),5*0.4+BC50*0.6))))))))))))))))))</f>
        <v>NP</v>
      </c>
      <c r="BE50" s="16" t="str">
        <f t="shared" si="34"/>
        <v>NP</v>
      </c>
    </row>
    <row r="51" spans="1:57" x14ac:dyDescent="0.2">
      <c r="A51" s="29" t="s">
        <v>138</v>
      </c>
      <c r="B51" s="46" t="s">
        <v>139</v>
      </c>
      <c r="C51" s="46" t="s">
        <v>85</v>
      </c>
      <c r="D51" s="26" t="s">
        <v>83</v>
      </c>
      <c r="E51" s="19"/>
      <c r="F51" s="19"/>
      <c r="G51" s="19"/>
      <c r="H51" s="8">
        <f t="shared" si="3"/>
        <v>0</v>
      </c>
      <c r="I51" s="8" t="str">
        <f t="shared" si="4"/>
        <v>NO</v>
      </c>
      <c r="J51" s="8">
        <f t="shared" si="5"/>
        <v>0</v>
      </c>
      <c r="K51" s="8" t="str">
        <f t="shared" si="6"/>
        <v>NO</v>
      </c>
      <c r="L51" s="19"/>
      <c r="M51" s="10" t="str">
        <f t="shared" si="7"/>
        <v>NP</v>
      </c>
      <c r="N51" s="11" t="str">
        <f t="shared" si="8"/>
        <v>NP</v>
      </c>
      <c r="O51" s="11" t="str">
        <f t="shared" si="9"/>
        <v>NO</v>
      </c>
      <c r="P51" s="19"/>
      <c r="Q51" s="8" t="str">
        <f t="shared" si="10"/>
        <v>NO PUEDE PRESENTARLAS</v>
      </c>
      <c r="R51" s="8" t="str">
        <f t="shared" si="11"/>
        <v>NO PUEDE PRESENTARSE</v>
      </c>
      <c r="S51" s="19"/>
      <c r="T51" s="8" t="str">
        <f t="shared" si="12"/>
        <v>NP</v>
      </c>
      <c r="U51" s="11" t="str">
        <f t="shared" si="13"/>
        <v>NP</v>
      </c>
      <c r="V51" s="27" t="s">
        <v>3</v>
      </c>
      <c r="W51" s="21"/>
      <c r="X51" s="21"/>
      <c r="Y51" s="21"/>
      <c r="Z51" s="13">
        <f t="shared" si="14"/>
        <v>0</v>
      </c>
      <c r="AA51" s="13" t="str">
        <f t="shared" si="15"/>
        <v>NO</v>
      </c>
      <c r="AB51" s="13">
        <f t="shared" si="16"/>
        <v>0</v>
      </c>
      <c r="AC51" s="13" t="str">
        <f t="shared" si="17"/>
        <v>NO</v>
      </c>
      <c r="AD51" s="21"/>
      <c r="AE51" s="13" t="str">
        <f t="shared" si="18"/>
        <v>NP</v>
      </c>
      <c r="AF51" s="14" t="str">
        <f t="shared" si="19"/>
        <v>NP</v>
      </c>
      <c r="AG51" s="14" t="str">
        <f t="shared" si="20"/>
        <v>NO</v>
      </c>
      <c r="AH51" s="21"/>
      <c r="AI51" s="13" t="str">
        <f t="shared" si="21"/>
        <v>NO PUEDE PRESENTARLAS</v>
      </c>
      <c r="AJ51" s="13" t="str">
        <f t="shared" si="22"/>
        <v>NO PUEDE PRESENTARSE</v>
      </c>
      <c r="AK51" s="21"/>
      <c r="AL51" s="13" t="str">
        <f t="shared" si="23"/>
        <v>NP</v>
      </c>
      <c r="AM51" s="14" t="str">
        <f t="shared" si="24"/>
        <v>NP</v>
      </c>
      <c r="AN51" s="28" t="s">
        <v>83</v>
      </c>
      <c r="AO51" s="30"/>
      <c r="AP51" s="22"/>
      <c r="AQ51" s="22"/>
      <c r="AR51" s="15">
        <f t="shared" si="25"/>
        <v>0</v>
      </c>
      <c r="AS51" s="15" t="str">
        <f t="shared" si="26"/>
        <v>NO</v>
      </c>
      <c r="AT51" s="15">
        <f t="shared" si="27"/>
        <v>0</v>
      </c>
      <c r="AU51" s="15" t="str">
        <f t="shared" si="28"/>
        <v>NO</v>
      </c>
      <c r="AV51" s="22"/>
      <c r="AW51" s="15" t="str">
        <f t="shared" si="29"/>
        <v>NP</v>
      </c>
      <c r="AX51" s="16" t="str">
        <f t="shared" si="30"/>
        <v>NP</v>
      </c>
      <c r="AY51" s="16" t="str">
        <f t="shared" si="31"/>
        <v>NO</v>
      </c>
      <c r="AZ51" s="22"/>
      <c r="BA51" s="15" t="str">
        <f t="shared" si="32"/>
        <v>NO PUEDE PRESENTARLAS</v>
      </c>
      <c r="BB51" s="15" t="str">
        <f t="shared" si="33"/>
        <v>NO PUEDE PRESENTARSE</v>
      </c>
      <c r="BC51" s="22"/>
      <c r="BD51" s="15" t="str">
        <f>IF(AN51="C","Convalidado",IF(AND(BA51="Aprobadas en ORD",BB51="Examen aprobado en ORD"),"Ámbito aprobado en ORD",IF(AND(BB51="Sólo debe recuperar Tareas EXT",ISBLANK(AZ51)),"Tareas EXT no presentadas",IF(AND(AZ51&lt;5,BB51="Sólo debe recuperar Tareas EXT"),"Tareas EXT Suspensas",IF(AND(AY51="Aprobadas en ORD",BC51&gt;=5),0.6*BC51+AR51,IF(AND(AY51="Aprobadas en ORD",ISBLANK(BC51)),"NP",IF(AND(AY51="Aprobadas en ORD",BC51&lt;5),"EXAMEN SUSPENSO",IF(AND(AY51="Aprobadas en ORD",ISBLANK(BC51)),"NP",IF(AND(AV51&gt;=5,AZ51&gt;=5),5*0.4+AV51*0.6,IF(BB51="NO PUEDE PRESENTARSE","NP",IF(ISBLANK(BC51),"NP",IF(AND(AR51&gt;=2,BC51&gt;=5),AR51+0.6*BC51,IF(AND(BB51="SI",ISBLANK(AZ51)),"Tareas EXT no presentadas",IF(AND(BA51="NO",BC51&gt;=0),"Tareas EXT suspensas",IF(BC51&lt;5,"EXAMEN SUSPENSO",IF(AR51&gt;=2,AR51+0.6*BC51,IF(AV51&gt;=5,0*A6V6+0.4*5,IF(AND(BC51&gt;=5,AZ51&gt;=5),5*0.4+BC51*0.6))))))))))))))))))</f>
        <v>NP</v>
      </c>
      <c r="BE51" s="16" t="str">
        <f t="shared" si="34"/>
        <v>NP</v>
      </c>
    </row>
    <row r="52" spans="1:57" x14ac:dyDescent="0.2">
      <c r="A52" s="29" t="s">
        <v>140</v>
      </c>
      <c r="B52" s="46" t="s">
        <v>141</v>
      </c>
      <c r="C52" s="46" t="s">
        <v>85</v>
      </c>
      <c r="D52" s="26" t="s">
        <v>3</v>
      </c>
      <c r="E52" s="19"/>
      <c r="F52" s="19"/>
      <c r="G52" s="19"/>
      <c r="H52" s="8">
        <f t="shared" si="3"/>
        <v>0</v>
      </c>
      <c r="I52" s="8" t="str">
        <f t="shared" si="4"/>
        <v>NO</v>
      </c>
      <c r="J52" s="8">
        <f t="shared" si="5"/>
        <v>0</v>
      </c>
      <c r="K52" s="8" t="str">
        <f t="shared" si="6"/>
        <v>NO</v>
      </c>
      <c r="L52" s="19"/>
      <c r="M52" s="10" t="str">
        <f t="shared" si="7"/>
        <v>NP</v>
      </c>
      <c r="N52" s="11" t="str">
        <f t="shared" si="8"/>
        <v>NP</v>
      </c>
      <c r="O52" s="11" t="str">
        <f t="shared" si="9"/>
        <v>NO</v>
      </c>
      <c r="P52" s="19"/>
      <c r="Q52" s="8" t="str">
        <f t="shared" si="10"/>
        <v>NO PUEDE PRESENTARLAS</v>
      </c>
      <c r="R52" s="8" t="str">
        <f t="shared" si="11"/>
        <v>NO PUEDE PRESENTARSE</v>
      </c>
      <c r="S52" s="19"/>
      <c r="T52" s="8" t="str">
        <f t="shared" si="12"/>
        <v>NP</v>
      </c>
      <c r="U52" s="11" t="str">
        <f t="shared" si="13"/>
        <v>NP</v>
      </c>
      <c r="V52" s="27" t="s">
        <v>3</v>
      </c>
      <c r="W52" s="21"/>
      <c r="X52" s="21"/>
      <c r="Y52" s="21"/>
      <c r="Z52" s="13">
        <f t="shared" si="14"/>
        <v>0</v>
      </c>
      <c r="AA52" s="13" t="str">
        <f t="shared" si="15"/>
        <v>NO</v>
      </c>
      <c r="AB52" s="13">
        <f t="shared" si="16"/>
        <v>0</v>
      </c>
      <c r="AC52" s="13" t="str">
        <f t="shared" si="17"/>
        <v>NO</v>
      </c>
      <c r="AD52" s="21"/>
      <c r="AE52" s="13" t="str">
        <f t="shared" si="18"/>
        <v>NP</v>
      </c>
      <c r="AF52" s="14" t="str">
        <f t="shared" si="19"/>
        <v>NP</v>
      </c>
      <c r="AG52" s="14" t="str">
        <f t="shared" si="20"/>
        <v>NO</v>
      </c>
      <c r="AH52" s="21"/>
      <c r="AI52" s="13" t="str">
        <f t="shared" si="21"/>
        <v>NO PUEDE PRESENTARLAS</v>
      </c>
      <c r="AJ52" s="13" t="str">
        <f t="shared" si="22"/>
        <v>NO PUEDE PRESENTARSE</v>
      </c>
      <c r="AK52" s="21"/>
      <c r="AL52" s="13" t="str">
        <f t="shared" si="23"/>
        <v>NP</v>
      </c>
      <c r="AM52" s="14" t="str">
        <f t="shared" si="24"/>
        <v>NP</v>
      </c>
      <c r="AN52" s="28" t="s">
        <v>3</v>
      </c>
      <c r="AO52" s="30"/>
      <c r="AP52" s="22"/>
      <c r="AQ52" s="22"/>
      <c r="AR52" s="15">
        <f t="shared" si="25"/>
        <v>0</v>
      </c>
      <c r="AS52" s="15" t="str">
        <f t="shared" si="26"/>
        <v>NO</v>
      </c>
      <c r="AT52" s="15">
        <f t="shared" si="27"/>
        <v>0</v>
      </c>
      <c r="AU52" s="15" t="str">
        <f t="shared" si="28"/>
        <v>NO</v>
      </c>
      <c r="AV52" s="22"/>
      <c r="AW52" s="15" t="str">
        <f t="shared" si="29"/>
        <v>NP</v>
      </c>
      <c r="AX52" s="16" t="str">
        <f t="shared" si="30"/>
        <v>NP</v>
      </c>
      <c r="AY52" s="16" t="str">
        <f t="shared" si="31"/>
        <v>NO</v>
      </c>
      <c r="AZ52" s="22"/>
      <c r="BA52" s="15" t="str">
        <f t="shared" si="32"/>
        <v>NO PUEDE PRESENTARLAS</v>
      </c>
      <c r="BB52" s="15" t="str">
        <f t="shared" si="33"/>
        <v>NO PUEDE PRESENTARSE</v>
      </c>
      <c r="BC52" s="22"/>
      <c r="BD52" s="15" t="str">
        <f>IF(AN52="C","Convalidado",IF(AND(BA52="Aprobadas en ORD",BB52="Examen aprobado en ORD"),"Ámbito aprobado en ORD",IF(AND(BB52="Sólo debe recuperar Tareas EXT",ISBLANK(AZ52)),"Tareas EXT no presentadas",IF(AND(AZ52&lt;5,BB52="Sólo debe recuperar Tareas EXT"),"Tareas EXT Suspensas",IF(AND(AY52="Aprobadas en ORD",BC52&gt;=5),0.6*BC52+AR52,IF(AND(AY52="Aprobadas en ORD",ISBLANK(BC52)),"NP",IF(AND(AY52="Aprobadas en ORD",BC52&lt;5),"EXAMEN SUSPENSO",IF(AND(AY52="Aprobadas en ORD",ISBLANK(BC52)),"NP",IF(AND(AV52&gt;=5,AZ52&gt;=5),5*0.4+AV52*0.6,IF(BB52="NO PUEDE PRESENTARSE","NP",IF(ISBLANK(BC52),"NP",IF(AND(AR52&gt;=2,BC52&gt;=5),AR52+0.6*BC52,IF(AND(BB52="SI",ISBLANK(AZ52)),"Tareas EXT no presentadas",IF(AND(BA52="NO",BC52&gt;=0),"Tareas EXT suspensas",IF(BC52&lt;5,"EXAMEN SUSPENSO",IF(AR52&gt;=2,AR52+0.6*BC52,IF(AV52&gt;=5,0*A6V6+0.4*5,IF(AND(BC52&gt;=5,AZ52&gt;=5),5*0.4+BC52*0.6))))))))))))))))))</f>
        <v>NP</v>
      </c>
      <c r="BE52" s="16" t="str">
        <f t="shared" si="34"/>
        <v>NP</v>
      </c>
    </row>
    <row r="53" spans="1:57" x14ac:dyDescent="0.2">
      <c r="A53" s="29" t="s">
        <v>142</v>
      </c>
      <c r="B53" s="46" t="s">
        <v>143</v>
      </c>
      <c r="C53" s="46" t="s">
        <v>85</v>
      </c>
      <c r="D53" s="26" t="s">
        <v>3</v>
      </c>
      <c r="E53" s="19">
        <v>1</v>
      </c>
      <c r="F53" s="19"/>
      <c r="G53" s="19"/>
      <c r="H53" s="8">
        <f t="shared" si="3"/>
        <v>0.13333333333333333</v>
      </c>
      <c r="I53" s="8" t="str">
        <f t="shared" si="4"/>
        <v>NO</v>
      </c>
      <c r="J53" s="8">
        <f t="shared" si="5"/>
        <v>1</v>
      </c>
      <c r="K53" s="8" t="str">
        <f t="shared" si="6"/>
        <v>NO</v>
      </c>
      <c r="L53" s="19"/>
      <c r="M53" s="10" t="str">
        <f t="shared" si="7"/>
        <v>NP</v>
      </c>
      <c r="N53" s="11" t="str">
        <f t="shared" si="8"/>
        <v>NP</v>
      </c>
      <c r="O53" s="11" t="str">
        <f t="shared" si="9"/>
        <v>SI</v>
      </c>
      <c r="P53" s="19"/>
      <c r="Q53" s="8" t="str">
        <f t="shared" si="10"/>
        <v>NO</v>
      </c>
      <c r="R53" s="8" t="str">
        <f t="shared" si="11"/>
        <v>SI</v>
      </c>
      <c r="S53" s="19"/>
      <c r="T53" s="8" t="str">
        <f t="shared" si="12"/>
        <v>NP</v>
      </c>
      <c r="U53" s="11" t="str">
        <f t="shared" si="13"/>
        <v>NP</v>
      </c>
      <c r="V53" s="27" t="s">
        <v>3</v>
      </c>
      <c r="W53" s="21"/>
      <c r="X53" s="21"/>
      <c r="Y53" s="21"/>
      <c r="Z53" s="13">
        <f t="shared" si="14"/>
        <v>0</v>
      </c>
      <c r="AA53" s="13" t="str">
        <f t="shared" si="15"/>
        <v>NO</v>
      </c>
      <c r="AB53" s="13">
        <f t="shared" si="16"/>
        <v>0</v>
      </c>
      <c r="AC53" s="13" t="str">
        <f t="shared" si="17"/>
        <v>NO</v>
      </c>
      <c r="AD53" s="21"/>
      <c r="AE53" s="13" t="str">
        <f t="shared" si="18"/>
        <v>NP</v>
      </c>
      <c r="AF53" s="14" t="str">
        <f t="shared" si="19"/>
        <v>NP</v>
      </c>
      <c r="AG53" s="14" t="str">
        <f t="shared" si="20"/>
        <v>NO</v>
      </c>
      <c r="AH53" s="21"/>
      <c r="AI53" s="13" t="str">
        <f t="shared" si="21"/>
        <v>NO PUEDE PRESENTARLAS</v>
      </c>
      <c r="AJ53" s="13" t="str">
        <f t="shared" si="22"/>
        <v>NO PUEDE PRESENTARSE</v>
      </c>
      <c r="AK53" s="21"/>
      <c r="AL53" s="13" t="str">
        <f t="shared" si="23"/>
        <v>NP</v>
      </c>
      <c r="AM53" s="14" t="str">
        <f t="shared" si="24"/>
        <v>NP</v>
      </c>
      <c r="AN53" s="28" t="s">
        <v>3</v>
      </c>
      <c r="AO53" s="30">
        <v>5</v>
      </c>
      <c r="AP53" s="22">
        <v>9</v>
      </c>
      <c r="AQ53" s="22"/>
      <c r="AR53" s="15">
        <f t="shared" si="25"/>
        <v>1.8666666666666667</v>
      </c>
      <c r="AS53" s="15" t="str">
        <f t="shared" si="26"/>
        <v>NO</v>
      </c>
      <c r="AT53" s="15">
        <f t="shared" si="27"/>
        <v>2</v>
      </c>
      <c r="AU53" s="15" t="str">
        <f t="shared" si="28"/>
        <v>SI</v>
      </c>
      <c r="AV53" s="22"/>
      <c r="AW53" s="15" t="str">
        <f t="shared" si="29"/>
        <v>NP</v>
      </c>
      <c r="AX53" s="16" t="str">
        <f t="shared" si="30"/>
        <v>NP</v>
      </c>
      <c r="AY53" s="16" t="str">
        <f t="shared" si="31"/>
        <v>SI</v>
      </c>
      <c r="AZ53" s="22"/>
      <c r="BA53" s="15" t="str">
        <f t="shared" si="32"/>
        <v>NO</v>
      </c>
      <c r="BB53" s="15" t="str">
        <f t="shared" si="33"/>
        <v>SI</v>
      </c>
      <c r="BC53" s="22"/>
      <c r="BD53" s="15" t="str">
        <f>IF(AN53="C","Convalidado",IF(AND(BA53="Aprobadas en ORD",BB53="Examen aprobado en ORD"),"Ámbito aprobado en ORD",IF(AND(BB53="Sólo debe recuperar Tareas EXT",ISBLANK(AZ53)),"Tareas EXT no presentadas",IF(AND(AZ53&lt;5,BB53="Sólo debe recuperar Tareas EXT"),"Tareas EXT Suspensas",IF(AND(AY53="Aprobadas en ORD",BC53&gt;=5),0.6*BC53+AR53,IF(AND(AY53="Aprobadas en ORD",ISBLANK(BC53)),"NP",IF(AND(AY53="Aprobadas en ORD",BC53&lt;5),"EXAMEN SUSPENSO",IF(AND(AY53="Aprobadas en ORD",ISBLANK(BC53)),"NP",IF(AND(AV53&gt;=5,AZ53&gt;=5),5*0.4+AV53*0.6,IF(BB53="NO PUEDE PRESENTARSE","NP",IF(ISBLANK(BC53),"NP",IF(AND(AR53&gt;=2,BC53&gt;=5),AR53+0.6*BC53,IF(AND(BB53="SI",ISBLANK(AZ53)),"Tareas EXT no presentadas",IF(AND(BA53="NO",BC53&gt;=0),"Tareas EXT suspensas",IF(BC53&lt;5,"EXAMEN SUSPENSO",IF(AR53&gt;=2,AR53+0.6*BC53,IF(AV53&gt;=5,0*A6V6+0.4*5,IF(AND(BC53&gt;=5,AZ53&gt;=5),5*0.4+BC53*0.6))))))))))))))))))</f>
        <v>NP</v>
      </c>
      <c r="BE53" s="16" t="str">
        <f t="shared" si="34"/>
        <v>NP</v>
      </c>
    </row>
    <row r="54" spans="1:57" x14ac:dyDescent="0.2">
      <c r="A54" s="29" t="s">
        <v>81</v>
      </c>
      <c r="B54" s="46" t="s">
        <v>82</v>
      </c>
      <c r="C54" s="46" t="s">
        <v>85</v>
      </c>
      <c r="D54" s="26" t="s">
        <v>83</v>
      </c>
      <c r="E54" s="19"/>
      <c r="F54" s="19"/>
      <c r="G54" s="19"/>
      <c r="H54" s="8">
        <f t="shared" si="3"/>
        <v>0</v>
      </c>
      <c r="I54" s="8" t="str">
        <f t="shared" si="4"/>
        <v>NO</v>
      </c>
      <c r="J54" s="8">
        <f t="shared" si="5"/>
        <v>0</v>
      </c>
      <c r="K54" s="8" t="str">
        <f t="shared" si="6"/>
        <v>NO</v>
      </c>
      <c r="L54" s="19"/>
      <c r="M54" s="10" t="str">
        <f t="shared" si="7"/>
        <v>NP</v>
      </c>
      <c r="N54" s="11" t="str">
        <f t="shared" si="8"/>
        <v>NP</v>
      </c>
      <c r="O54" s="11" t="str">
        <f t="shared" si="9"/>
        <v>NO</v>
      </c>
      <c r="P54" s="19"/>
      <c r="Q54" s="8" t="str">
        <f t="shared" si="10"/>
        <v>NO PUEDE PRESENTARLAS</v>
      </c>
      <c r="R54" s="8" t="str">
        <f t="shared" si="11"/>
        <v>NO PUEDE PRESENTARSE</v>
      </c>
      <c r="S54" s="19"/>
      <c r="T54" s="8" t="str">
        <f t="shared" si="12"/>
        <v>NP</v>
      </c>
      <c r="U54" s="11" t="str">
        <f t="shared" si="13"/>
        <v>NP</v>
      </c>
      <c r="V54" s="27" t="s">
        <v>83</v>
      </c>
      <c r="W54" s="21"/>
      <c r="X54" s="21"/>
      <c r="Y54" s="21"/>
      <c r="Z54" s="13">
        <f t="shared" si="14"/>
        <v>0</v>
      </c>
      <c r="AA54" s="13" t="str">
        <f t="shared" si="15"/>
        <v>NO</v>
      </c>
      <c r="AB54" s="13">
        <f t="shared" si="16"/>
        <v>0</v>
      </c>
      <c r="AC54" s="13" t="str">
        <f t="shared" si="17"/>
        <v>NO</v>
      </c>
      <c r="AD54" s="21"/>
      <c r="AE54" s="13" t="str">
        <f t="shared" si="18"/>
        <v>NP</v>
      </c>
      <c r="AF54" s="14" t="str">
        <f t="shared" si="19"/>
        <v>NP</v>
      </c>
      <c r="AG54" s="14" t="str">
        <f t="shared" si="20"/>
        <v>NO</v>
      </c>
      <c r="AH54" s="21"/>
      <c r="AI54" s="13" t="str">
        <f t="shared" si="21"/>
        <v>NO PUEDE PRESENTARLAS</v>
      </c>
      <c r="AJ54" s="13" t="str">
        <f t="shared" si="22"/>
        <v>NO PUEDE PRESENTARSE</v>
      </c>
      <c r="AK54" s="21"/>
      <c r="AL54" s="13" t="str">
        <f t="shared" si="23"/>
        <v>NP</v>
      </c>
      <c r="AM54" s="14" t="str">
        <f t="shared" si="24"/>
        <v>NP</v>
      </c>
      <c r="AN54" s="28" t="s">
        <v>3</v>
      </c>
      <c r="AO54" s="30"/>
      <c r="AP54" s="22"/>
      <c r="AQ54" s="22"/>
      <c r="AR54" s="15">
        <f t="shared" si="25"/>
        <v>0</v>
      </c>
      <c r="AS54" s="15" t="str">
        <f t="shared" si="26"/>
        <v>NO</v>
      </c>
      <c r="AT54" s="15">
        <f t="shared" si="27"/>
        <v>0</v>
      </c>
      <c r="AU54" s="15" t="str">
        <f t="shared" si="28"/>
        <v>NO</v>
      </c>
      <c r="AV54" s="22"/>
      <c r="AW54" s="15" t="str">
        <f t="shared" si="29"/>
        <v>NP</v>
      </c>
      <c r="AX54" s="16" t="str">
        <f t="shared" si="30"/>
        <v>NP</v>
      </c>
      <c r="AY54" s="16" t="str">
        <f t="shared" si="31"/>
        <v>NO</v>
      </c>
      <c r="AZ54" s="22"/>
      <c r="BA54" s="15" t="str">
        <f t="shared" si="32"/>
        <v>NO PUEDE PRESENTARLAS</v>
      </c>
      <c r="BB54" s="15" t="str">
        <f t="shared" si="33"/>
        <v>NO PUEDE PRESENTARSE</v>
      </c>
      <c r="BC54" s="22"/>
      <c r="BD54" s="15" t="str">
        <f>IF(AN54="C","Convalidado",IF(AND(BA54="Aprobadas en ORD",BB54="Examen aprobado en ORD"),"Ámbito aprobado en ORD",IF(AND(BB54="Sólo debe recuperar Tareas EXT",ISBLANK(AZ54)),"Tareas EXT no presentadas",IF(AND(AZ54&lt;5,BB54="Sólo debe recuperar Tareas EXT"),"Tareas EXT Suspensas",IF(AND(AY54="Aprobadas en ORD",BC54&gt;=5),0.6*BC54+AR54,IF(AND(AY54="Aprobadas en ORD",ISBLANK(BC54)),"NP",IF(AND(AY54="Aprobadas en ORD",BC54&lt;5),"EXAMEN SUSPENSO",IF(AND(AY54="Aprobadas en ORD",ISBLANK(BC54)),"NP",IF(AND(AV54&gt;=5,AZ54&gt;=5),5*0.4+AV54*0.6,IF(BB54="NO PUEDE PRESENTARSE","NP",IF(ISBLANK(BC54),"NP",IF(AND(AR54&gt;=2,BC54&gt;=5),AR54+0.6*BC54,IF(AND(BB54="SI",ISBLANK(AZ54)),"Tareas EXT no presentadas",IF(AND(BA54="NO",BC54&gt;=0),"Tareas EXT suspensas",IF(BC54&lt;5,"EXAMEN SUSPENSO",IF(AR54&gt;=2,AR54+0.6*BC54,IF(AV54&gt;=5,0*A6V6+0.4*5,IF(AND(BC54&gt;=5,AZ54&gt;=5),5*0.4+BC54*0.6))))))))))))))))))</f>
        <v>NP</v>
      </c>
      <c r="BE54" s="16" t="str">
        <f t="shared" si="34"/>
        <v>NP</v>
      </c>
    </row>
    <row r="55" spans="1:57" x14ac:dyDescent="0.2">
      <c r="C55">
        <f>SUBTOTAL(3,A6:A140)</f>
        <v>49</v>
      </c>
    </row>
  </sheetData>
  <sheetProtection algorithmName="SHA-512" hashValue="D9KHWbUPpM/lMRtfFtYFXIGjN9F7qyoO1YDBJYpoqY7nhFHod9PmYkM1mCTCmrhP6xaCNqqOuJCUS5VhJR0fUA==" saltValue="8JO2AsiHKuAclTYfHxuVuQ==" spinCount="100000" sheet="1" selectLockedCells="1"/>
  <autoFilter ref="A5:BE27" xr:uid="{00000000-0009-0000-0000-000000000000}"/>
  <conditionalFormatting sqref="M6:M54 AE6:AE54 AW6:AW54">
    <cfRule type="expression" dxfId="32" priority="472">
      <formula>$M6="NO APLIC"</formula>
    </cfRule>
  </conditionalFormatting>
  <conditionalFormatting sqref="AE6:AE54 AW6:AW54">
    <cfRule type="expression" dxfId="31" priority="471">
      <formula>$AD6="NO APLIC"</formula>
    </cfRule>
  </conditionalFormatting>
  <conditionalFormatting sqref="AW6:AW54">
    <cfRule type="expression" dxfId="30" priority="470">
      <formula>$AW6="NO APLIC"</formula>
    </cfRule>
  </conditionalFormatting>
  <conditionalFormatting sqref="AE6:AE54 AW6:AW54">
    <cfRule type="expression" dxfId="29" priority="469">
      <formula>$M6="NO APLIC"</formula>
    </cfRule>
  </conditionalFormatting>
  <conditionalFormatting sqref="M6:M54 AE6:AE54 AW6:AW54">
    <cfRule type="cellIs" dxfId="28" priority="461" operator="equal">
      <formula>"NO APLIC"</formula>
    </cfRule>
  </conditionalFormatting>
  <conditionalFormatting sqref="I6:I54 AA6:AA54 AS6:AS54">
    <cfRule type="cellIs" dxfId="27" priority="458" operator="equal">
      <formula>"NO"</formula>
    </cfRule>
    <cfRule type="cellIs" dxfId="26" priority="459" operator="equal">
      <formula>"SI"</formula>
    </cfRule>
    <cfRule type="cellIs" dxfId="25" priority="460" operator="equal">
      <formula>"SI"</formula>
    </cfRule>
  </conditionalFormatting>
  <conditionalFormatting sqref="K6:K54 O6:O54 AC6:AC54 AG6:AG54 AU6:AU54 AY6:AY54">
    <cfRule type="cellIs" dxfId="24" priority="456" operator="equal">
      <formula>"NO"</formula>
    </cfRule>
    <cfRule type="cellIs" dxfId="23" priority="457" operator="equal">
      <formula>"SI"</formula>
    </cfRule>
  </conditionalFormatting>
  <conditionalFormatting sqref="M6:M54 AE6:AE54 AW6:AW54">
    <cfRule type="cellIs" dxfId="22" priority="455" operator="equal">
      <formula>"NO APLIC"</formula>
    </cfRule>
  </conditionalFormatting>
  <conditionalFormatting sqref="Q6:Q54 AI6:AI54 BA6:BA54">
    <cfRule type="cellIs" dxfId="21" priority="450" operator="equal">
      <formula>"NO PUEDE PRESENTARLAS"</formula>
    </cfRule>
    <cfRule type="cellIs" dxfId="20" priority="451" operator="equal">
      <formula>"NO"</formula>
    </cfRule>
    <cfRule type="cellIs" dxfId="19" priority="452" operator="equal">
      <formula>"SI"</formula>
    </cfRule>
  </conditionalFormatting>
  <conditionalFormatting sqref="Q6:Q54 O6:O54 AI6:AI54 AG6:AG54 BA6:BA54 AY6:AY54">
    <cfRule type="cellIs" dxfId="18" priority="449" operator="equal">
      <formula>"Aprobadas en ORD"</formula>
    </cfRule>
  </conditionalFormatting>
  <conditionalFormatting sqref="R6:R54 AJ6:AJ54 BB6:BB54">
    <cfRule type="cellIs" dxfId="17" priority="445" operator="equal">
      <formula>"Examen aprobado en ORD"</formula>
    </cfRule>
    <cfRule type="cellIs" dxfId="16" priority="446" operator="equal">
      <formula>"Sólo debe recuperar Tareas EXT"</formula>
    </cfRule>
    <cfRule type="cellIs" dxfId="15" priority="447" operator="equal">
      <formula>"NO PUEDE PRESENTARSE"</formula>
    </cfRule>
  </conditionalFormatting>
  <conditionalFormatting sqref="T6:T54 AL6:AL54 BD6:BD54">
    <cfRule type="cellIs" dxfId="14" priority="444" operator="equal">
      <formula>"Examen aprobado en ORD"</formula>
    </cfRule>
  </conditionalFormatting>
  <conditionalFormatting sqref="T6:T54 AL6:AL54 BD6:BD54">
    <cfRule type="cellIs" dxfId="13" priority="442" operator="equal">
      <formula>"Tareas EXT suspensas"</formula>
    </cfRule>
    <cfRule type="cellIs" dxfId="12" priority="443" operator="equal">
      <formula>"EXAMEN SUSPENSO"</formula>
    </cfRule>
  </conditionalFormatting>
  <conditionalFormatting sqref="AE6:AE54 AW6:AW54">
    <cfRule type="cellIs" dxfId="11" priority="440" operator="equal">
      <formula>"NO APLIC"</formula>
    </cfRule>
  </conditionalFormatting>
  <conditionalFormatting sqref="T6:T54 AL6:AL54 BD6:BD54">
    <cfRule type="cellIs" dxfId="10" priority="399" operator="equal">
      <formula>"Tareas EXT no presentadas"</formula>
    </cfRule>
  </conditionalFormatting>
  <conditionalFormatting sqref="T6:T54 AL6:AL54 BD6:BD54">
    <cfRule type="cellIs" dxfId="9" priority="134" operator="equal">
      <formula>"Ámbito aprobado en ORD"</formula>
    </cfRule>
  </conditionalFormatting>
  <conditionalFormatting sqref="AK6:AK54">
    <cfRule type="cellIs" dxfId="8" priority="7" operator="equal">
      <formula>"Examen aprobado en ORD"</formula>
    </cfRule>
    <cfRule type="cellIs" dxfId="7" priority="8" operator="equal">
      <formula>"Sólo debe recuperar Tareas EXT"</formula>
    </cfRule>
    <cfRule type="cellIs" dxfId="6" priority="9" operator="equal">
      <formula>"NO PUEDE PRESENTARSE"</formula>
    </cfRule>
  </conditionalFormatting>
  <conditionalFormatting sqref="BC15:BC54">
    <cfRule type="cellIs" dxfId="5" priority="4" operator="equal">
      <formula>"Examen aprobado en ORD"</formula>
    </cfRule>
    <cfRule type="cellIs" dxfId="4" priority="5" operator="equal">
      <formula>"Sólo debe recuperar Tareas EXT"</formula>
    </cfRule>
    <cfRule type="cellIs" dxfId="3" priority="6" operator="equal">
      <formula>"NO PUEDE PRESENTARSE"</formula>
    </cfRule>
  </conditionalFormatting>
  <conditionalFormatting sqref="BC6:BC14">
    <cfRule type="cellIs" dxfId="2" priority="1" operator="equal">
      <formula>"Examen aprobado en ORD"</formula>
    </cfRule>
    <cfRule type="cellIs" dxfId="1" priority="2" operator="equal">
      <formula>"Sólo debe recuperar Tareas EXT"</formula>
    </cfRule>
    <cfRule type="cellIs" dxfId="0" priority="3" operator="equal">
      <formula>"NO PUEDE PRESENTARSE"</formula>
    </cfRule>
  </conditionalFormatting>
  <pageMargins left="0.74803149606299213" right="0.74803149606299213" top="0.98425196850393704" bottom="0.98425196850393704" header="0.51181102362204722" footer="0.51181102362204722"/>
  <pageSetup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1168-A4C9-48CF-8002-4454E18C7652}">
  <sheetPr>
    <pageSetUpPr fitToPage="1"/>
  </sheetPr>
  <dimension ref="A1:E30"/>
  <sheetViews>
    <sheetView tabSelected="1" zoomScale="115" zoomScaleNormal="115" workbookViewId="0">
      <selection activeCell="A13" sqref="A13"/>
    </sheetView>
  </sheetViews>
  <sheetFormatPr baseColWidth="10" defaultRowHeight="12.75" x14ac:dyDescent="0.2"/>
  <cols>
    <col min="1" max="1" width="10.28515625" bestFit="1" customWidth="1"/>
    <col min="2" max="2" width="30" customWidth="1"/>
    <col min="3" max="3" width="28.42578125" bestFit="1" customWidth="1"/>
    <col min="4" max="4" width="26.140625" bestFit="1" customWidth="1"/>
    <col min="5" max="5" width="26.140625" hidden="1" customWidth="1"/>
  </cols>
  <sheetData>
    <row r="1" spans="1:5" ht="13.5" thickBot="1" x14ac:dyDescent="0.25">
      <c r="C1" s="51" t="s">
        <v>32</v>
      </c>
      <c r="D1" s="52"/>
      <c r="E1" s="45"/>
    </row>
    <row r="2" spans="1:5" x14ac:dyDescent="0.2">
      <c r="C2" s="31" t="s">
        <v>35</v>
      </c>
      <c r="D2" s="43" t="e">
        <f>IF(ISBLANK(E2),"-",E2)</f>
        <v>#N/A</v>
      </c>
      <c r="E2" s="45" t="e">
        <f>VLOOKUP(A13,'Materias de las que se ha matri'!A3:BE54,4,FALSE)</f>
        <v>#N/A</v>
      </c>
    </row>
    <row r="3" spans="1:5" x14ac:dyDescent="0.2">
      <c r="C3" s="31" t="s">
        <v>36</v>
      </c>
      <c r="D3" s="43" t="e">
        <f>IF(E2="-","-",IF(E2="C", "Convalidado", IF(E3=0,"NP/FUERA DE PLAZO",E3)))</f>
        <v>#N/A</v>
      </c>
      <c r="E3" s="45" t="e">
        <f>VLOOKUP(A13,'Materias de las que se ha matri'!A3:BE54,5,FALSE)</f>
        <v>#N/A</v>
      </c>
    </row>
    <row r="4" spans="1:5" ht="13.5" thickBot="1" x14ac:dyDescent="0.25">
      <c r="C4" s="31" t="s">
        <v>37</v>
      </c>
      <c r="D4" s="43" t="e">
        <f>IF(E2="-","-",IF(E2="C", "Convalidado", IF(E4=0,"NP/FUERA DE PLAZO",E4)))</f>
        <v>#N/A</v>
      </c>
      <c r="E4" s="45" t="e">
        <f>VLOOKUP(A13,'Materias de las que se ha matri'!A3:BE54,6,FALSE)</f>
        <v>#N/A</v>
      </c>
    </row>
    <row r="5" spans="1:5" hidden="1" x14ac:dyDescent="0.2">
      <c r="C5" s="31" t="s">
        <v>38</v>
      </c>
      <c r="D5" s="43" t="e">
        <f>IF(E2="-","-",IF(E2="C", "Convalidado", IF(E5=0,"NP/FUERA DE PLAZO",E5)))</f>
        <v>#N/A</v>
      </c>
      <c r="E5" s="45" t="e">
        <f>VLOOKUP(A13,'Materias de las que se ha matri'!A3:BE54,7,FALSE)</f>
        <v>#N/A</v>
      </c>
    </row>
    <row r="6" spans="1:5" hidden="1" x14ac:dyDescent="0.2">
      <c r="C6" s="31" t="s">
        <v>39</v>
      </c>
      <c r="D6" s="43" t="e">
        <f>IF(E2="-","-",IF(E2="C","Convalidado",E6))</f>
        <v>#N/A</v>
      </c>
      <c r="E6" s="45" t="e">
        <f>VLOOKUP(A13,'Materias de las que se ha matri'!A3:BE54,9,FALSE)</f>
        <v>#N/A</v>
      </c>
    </row>
    <row r="7" spans="1:5" hidden="1" x14ac:dyDescent="0.2">
      <c r="C7" s="31" t="s">
        <v>40</v>
      </c>
      <c r="D7" s="43" t="e">
        <f>IF(E2="-","-",IF(E2="C","Convalidado",E7))</f>
        <v>#N/A</v>
      </c>
      <c r="E7" s="45" t="e">
        <f>VLOOKUP(A13,'Materias de las que se ha matri'!A3:BE54,11,FALSE)</f>
        <v>#N/A</v>
      </c>
    </row>
    <row r="8" spans="1:5" hidden="1" x14ac:dyDescent="0.2">
      <c r="C8" s="31" t="s">
        <v>41</v>
      </c>
      <c r="D8" s="43" t="e">
        <f>IF(E2="-","-",IF(E2="C","Convalidado",IF(E8=0,"NP",E8)))</f>
        <v>#N/A</v>
      </c>
      <c r="E8" s="45" t="e">
        <f>VLOOKUP(A13,'Materias de las que se ha matri'!A3:BE54,12,FALSE)</f>
        <v>#N/A</v>
      </c>
    </row>
    <row r="9" spans="1:5" hidden="1" x14ac:dyDescent="0.2">
      <c r="C9" s="31" t="s">
        <v>42</v>
      </c>
      <c r="D9" s="43" t="e">
        <f>IF(E2="-","-",IF(E2="C","Convalidado",E9))</f>
        <v>#N/A</v>
      </c>
      <c r="E9" s="45" t="e">
        <f>VLOOKUP(A13,'Materias de las que se ha matri'!A3:BE54,17,FALSE)</f>
        <v>#N/A</v>
      </c>
    </row>
    <row r="10" spans="1:5" ht="13.5" hidden="1" thickBot="1" x14ac:dyDescent="0.25">
      <c r="C10" s="36" t="s">
        <v>43</v>
      </c>
      <c r="D10" s="44" t="e">
        <f>IF(E2="-","-",IF(E2="C","Convalidado",IF(E8&gt;=5,"Examen ORD aprobado",IF(E10=0,"NP",E10))))</f>
        <v>#N/A</v>
      </c>
      <c r="E10" s="45" t="e">
        <f>VLOOKUP(A13,'Materias de las que se ha matri'!A3:BE54,19,FALSE)</f>
        <v>#N/A</v>
      </c>
    </row>
    <row r="11" spans="1:5" ht="13.5" thickBot="1" x14ac:dyDescent="0.25">
      <c r="C11" s="49" t="s">
        <v>33</v>
      </c>
      <c r="D11" s="50"/>
      <c r="E11" s="45"/>
    </row>
    <row r="12" spans="1:5" x14ac:dyDescent="0.2">
      <c r="A12" s="23" t="s">
        <v>27</v>
      </c>
      <c r="B12" s="23" t="s">
        <v>28</v>
      </c>
      <c r="C12" s="32" t="s">
        <v>35</v>
      </c>
      <c r="D12" s="41" t="e">
        <f>IF(ISBLANK(E12),"-",E12)</f>
        <v>#N/A</v>
      </c>
      <c r="E12" s="45" t="e">
        <f>VLOOKUP(A13,'Materias de las que se ha matri'!A3:BE54,22,FALSE)</f>
        <v>#N/A</v>
      </c>
    </row>
    <row r="13" spans="1:5" x14ac:dyDescent="0.2">
      <c r="A13" s="53"/>
      <c r="B13" s="45" t="e">
        <f>VLOOKUP(A13,'Materias de las que se ha matri'!A6:BF54,2,FALSE)</f>
        <v>#N/A</v>
      </c>
      <c r="C13" s="34" t="s">
        <v>36</v>
      </c>
      <c r="D13" s="41" t="e">
        <f>IF(E12="-","-",IF(E12="C", "Convalidado", IF(E13=0,"NP/FUERA DE PLAZO",E13)))</f>
        <v>#N/A</v>
      </c>
      <c r="E13" s="45" t="e">
        <f>VLOOKUP(A13,'Materias de las que se ha matri'!A3:BE54,23,FALSE)</f>
        <v>#N/A</v>
      </c>
    </row>
    <row r="14" spans="1:5" ht="13.5" thickBot="1" x14ac:dyDescent="0.25">
      <c r="C14" s="34" t="s">
        <v>37</v>
      </c>
      <c r="D14" s="41" t="e">
        <f>IF(E12="-","-",IF(E12="C", "Convalidado", IF(E14=0,"NP/FUERA DE PLAZO",E14)))</f>
        <v>#N/A</v>
      </c>
      <c r="E14" s="45" t="e">
        <f>VLOOKUP(A13,'Materias de las que se ha matri'!A3:BE54,24,FALSE)</f>
        <v>#N/A</v>
      </c>
    </row>
    <row r="15" spans="1:5" hidden="1" x14ac:dyDescent="0.2">
      <c r="C15" s="34" t="s">
        <v>38</v>
      </c>
      <c r="D15" s="41" t="e">
        <f>IF(E12="-","-",IF(E12="C", "Convalidado", IF(E15=0,"NP/FUERA DE PLAZO",E15)))</f>
        <v>#N/A</v>
      </c>
      <c r="E15" s="45" t="e">
        <f>VLOOKUP(A13,'Materias de las que se ha matri'!A3:BE54,25,FALSE)</f>
        <v>#N/A</v>
      </c>
    </row>
    <row r="16" spans="1:5" hidden="1" x14ac:dyDescent="0.2">
      <c r="C16" s="34" t="s">
        <v>39</v>
      </c>
      <c r="D16" s="41" t="e">
        <f>IF(E12="-","-",IF(E12="C","Convalidado",E16))</f>
        <v>#N/A</v>
      </c>
      <c r="E16" s="45" t="e">
        <f>VLOOKUP(A13,'Materias de las que se ha matri'!A3:BE54,27,FALSE)</f>
        <v>#N/A</v>
      </c>
    </row>
    <row r="17" spans="3:5" hidden="1" x14ac:dyDescent="0.2">
      <c r="C17" s="34" t="s">
        <v>40</v>
      </c>
      <c r="D17" s="41" t="e">
        <f>IF(E12="-","-",IF(E12="C","Convalidado",E17))</f>
        <v>#N/A</v>
      </c>
      <c r="E17" s="45" t="e">
        <f>VLOOKUP(A13,'Materias de las que se ha matri'!A3:BE54,29,FALSE)</f>
        <v>#N/A</v>
      </c>
    </row>
    <row r="18" spans="3:5" hidden="1" x14ac:dyDescent="0.2">
      <c r="C18" s="34" t="s">
        <v>41</v>
      </c>
      <c r="D18" s="41" t="e">
        <f>IF(E12="-","-",IF(E12="C","Convalidado",IF(E18=0,"NP",E18)))</f>
        <v>#N/A</v>
      </c>
      <c r="E18" s="45" t="e">
        <f>VLOOKUP(A13,'Materias de las que se ha matri'!A3:BE54,30,FALSE)</f>
        <v>#N/A</v>
      </c>
    </row>
    <row r="19" spans="3:5" hidden="1" x14ac:dyDescent="0.2">
      <c r="C19" s="34" t="s">
        <v>42</v>
      </c>
      <c r="D19" s="41" t="e">
        <f>IF(E12="-","-",IF(E12="C","Convalidado",E19))</f>
        <v>#N/A</v>
      </c>
      <c r="E19" s="45" t="e">
        <f>VLOOKUP(A13,'Materias de las que se ha matri'!A3:BE54,35,FALSE)</f>
        <v>#N/A</v>
      </c>
    </row>
    <row r="20" spans="3:5" ht="13.5" hidden="1" thickBot="1" x14ac:dyDescent="0.25">
      <c r="C20" s="37" t="s">
        <v>43</v>
      </c>
      <c r="D20" s="42" t="e">
        <f>IF(E12="-","-",IF(E12="C","Convalidado",IF(E18&gt;=5,"Examen ORD aprobado",IF(E20=0,"NP",E20))))</f>
        <v>#N/A</v>
      </c>
      <c r="E20" s="45" t="e">
        <f>VLOOKUP(A13,'Materias de las que se ha matri'!A3:BE54,37,FALSE)</f>
        <v>#N/A</v>
      </c>
    </row>
    <row r="21" spans="3:5" ht="13.5" thickBot="1" x14ac:dyDescent="0.25">
      <c r="C21" s="47" t="s">
        <v>34</v>
      </c>
      <c r="D21" s="48"/>
      <c r="E21" s="45"/>
    </row>
    <row r="22" spans="3:5" x14ac:dyDescent="0.2">
      <c r="C22" s="33" t="s">
        <v>35</v>
      </c>
      <c r="D22" s="39" t="e">
        <f>IF(ISBLANK(E22),"-",E22)</f>
        <v>#N/A</v>
      </c>
      <c r="E22" s="45" t="e">
        <f>VLOOKUP(A13,'Materias de las que se ha matri'!A3:BE54,40,FALSE)</f>
        <v>#N/A</v>
      </c>
    </row>
    <row r="23" spans="3:5" x14ac:dyDescent="0.2">
      <c r="C23" s="35" t="s">
        <v>36</v>
      </c>
      <c r="D23" s="39" t="e">
        <f>IF(E22="-","-",IF(E22="C", "Convalidado", IF(E23=0,"NP/FUERA DE PLAZO",E23)))</f>
        <v>#N/A</v>
      </c>
      <c r="E23" s="45" t="e">
        <f>VLOOKUP(A13,'Materias de las que se ha matri'!A3:BE54,41,FALSE)</f>
        <v>#N/A</v>
      </c>
    </row>
    <row r="24" spans="3:5" x14ac:dyDescent="0.2">
      <c r="C24" s="35" t="s">
        <v>37</v>
      </c>
      <c r="D24" s="39" t="e">
        <f>IF(E22="-","-",IF(E22="C", "Convalidado", IF(E24=0,"NP/FUERA DE PLAZO",E24)))</f>
        <v>#N/A</v>
      </c>
      <c r="E24" s="45" t="e">
        <f>VLOOKUP(A13,'Materias de las que se ha matri'!A3:BE54,42,FALSE)</f>
        <v>#N/A</v>
      </c>
    </row>
    <row r="25" spans="3:5" hidden="1" x14ac:dyDescent="0.2">
      <c r="C25" s="35" t="s">
        <v>38</v>
      </c>
      <c r="D25" s="39" t="e">
        <f>IF(E22="-","-",IF(E22="C", "Convalidado", IF(E25=0,"NP/FUERA DE PLAZO",E25)))</f>
        <v>#N/A</v>
      </c>
      <c r="E25" s="45" t="e">
        <f>VLOOKUP(A13,'Materias de las que se ha matri'!A3:BE54,43,FALSE)</f>
        <v>#N/A</v>
      </c>
    </row>
    <row r="26" spans="3:5" hidden="1" x14ac:dyDescent="0.2">
      <c r="C26" s="35" t="s">
        <v>39</v>
      </c>
      <c r="D26" s="39" t="e">
        <f>IF(E22="-","-",IF(E22="C","Convalidado",E26))</f>
        <v>#N/A</v>
      </c>
      <c r="E26" s="45" t="e">
        <f>VLOOKUP(A13,'Materias de las que se ha matri'!A3:BE54,45,FALSE)</f>
        <v>#N/A</v>
      </c>
    </row>
    <row r="27" spans="3:5" hidden="1" x14ac:dyDescent="0.2">
      <c r="C27" s="35" t="s">
        <v>40</v>
      </c>
      <c r="D27" s="39" t="e">
        <f>IF(E22="-","-",IF(E22="C","Convalidado",E27))</f>
        <v>#N/A</v>
      </c>
      <c r="E27" s="45" t="e">
        <f>VLOOKUP(A13,'Materias de las que se ha matri'!A3:BE54,47,FALSE)</f>
        <v>#N/A</v>
      </c>
    </row>
    <row r="28" spans="3:5" hidden="1" x14ac:dyDescent="0.2">
      <c r="C28" s="35" t="s">
        <v>41</v>
      </c>
      <c r="D28" s="39" t="e">
        <f>IF(E22="-","-",IF(E22="C","Convalidado",IF(E28=0,"NP",E28)))</f>
        <v>#N/A</v>
      </c>
      <c r="E28" s="45" t="e">
        <f>VLOOKUP(A13,'Materias de las que se ha matri'!A3:BE54,48,FALSE)</f>
        <v>#N/A</v>
      </c>
    </row>
    <row r="29" spans="3:5" hidden="1" x14ac:dyDescent="0.2">
      <c r="C29" s="35" t="s">
        <v>42</v>
      </c>
      <c r="D29" s="39" t="e">
        <f>IF(E22="-","-",IF(E22="C","Convalidado",E29))</f>
        <v>#N/A</v>
      </c>
      <c r="E29" s="45" t="e">
        <f>VLOOKUP(A13,'Materias de las que se ha matri'!A3:BE54,53,FALSE)</f>
        <v>#N/A</v>
      </c>
    </row>
    <row r="30" spans="3:5" ht="13.5" hidden="1" thickBot="1" x14ac:dyDescent="0.25">
      <c r="C30" s="38" t="s">
        <v>43</v>
      </c>
      <c r="D30" s="40" t="e">
        <f>IF(E22="-","-",IF(E22="C","Convalidado",IF(E28&gt;=5,"Examen ORD aprobado",IF(E30=0,"NP",E30))))</f>
        <v>#N/A</v>
      </c>
      <c r="E30" s="45" t="e">
        <f>VLOOKUP(A13,'Materias de las que se ha matri'!A3:BE54,55,FALSE)</f>
        <v>#N/A</v>
      </c>
    </row>
  </sheetData>
  <sheetProtection algorithmName="SHA-512" hashValue="RJJ2DYGNTYqsJg2RTafAXtYMnuRv3Jo9Er1gr9/TiXhiJfeA7VMOOzPd33i+/eY2MoxrhgBAXVlVzK8pF+ZtIw==" saltValue="NgY8pvQw2jA+0teGwPEU2Q==" spinCount="100000" sheet="1" objects="1" scenarios="1" selectLockedCells="1"/>
  <mergeCells count="3">
    <mergeCell ref="C21:D21"/>
    <mergeCell ref="C11:D11"/>
    <mergeCell ref="C1:D1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Materias de las que se ha matri</vt:lpstr>
      <vt:lpstr>Consulta de notas</vt:lpstr>
      <vt:lpstr>'Materias de las que se ha matri'!_FilterDatabase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Juan José</cp:lastModifiedBy>
  <cp:lastPrinted>2019-10-22T11:30:27Z</cp:lastPrinted>
  <dcterms:created xsi:type="dcterms:W3CDTF">2012-10-29T11:23:27Z</dcterms:created>
  <dcterms:modified xsi:type="dcterms:W3CDTF">2020-05-05T16:00:15Z</dcterms:modified>
</cp:coreProperties>
</file>