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ropbox\Charita-TKS\"/>
    </mc:Choice>
  </mc:AlternateContent>
  <bookViews>
    <workbookView xWindow="-120" yWindow="-120" windowWidth="29040" windowHeight="15990" activeTab="4"/>
  </bookViews>
  <sheets>
    <sheet name="Celkový přehled" sheetId="11" r:id="rId1"/>
    <sheet name="Stát" sheetId="1" r:id="rId2"/>
    <sheet name="HK" sheetId="25" r:id="rId3"/>
    <sheet name="NA" sheetId="16" r:id="rId4"/>
    <sheet name="HR+VP" sheetId="17" r:id="rId5"/>
  </sheets>
  <definedNames>
    <definedName name="_xlnm.Print_Titles" localSheetId="4">'HR+VP'!$A:$B,'HR+VP'!$1:$1</definedName>
    <definedName name="_xlnm.Print_Area" localSheetId="2">HK!$B$2:$AB$110</definedName>
    <definedName name="_xlnm.Print_Area" localSheetId="3">NA!$B$2:$AB$65</definedName>
    <definedName name="_xlnm.Print_Area" localSheetId="1">Stát!$B$2:$V$54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0" i="1" l="1"/>
  <c r="T39" i="1"/>
  <c r="T38" i="1"/>
  <c r="T37" i="1"/>
  <c r="T36" i="1"/>
  <c r="T35" i="1"/>
  <c r="T34" i="1"/>
  <c r="T33" i="1"/>
  <c r="T32" i="1"/>
  <c r="T28" i="1"/>
  <c r="T19" i="1"/>
  <c r="T15" i="1"/>
  <c r="V109" i="25"/>
  <c r="V108" i="25"/>
  <c r="V107" i="25"/>
  <c r="V106" i="25"/>
  <c r="V105" i="25"/>
  <c r="V104" i="25"/>
  <c r="V103" i="25"/>
  <c r="V102" i="25"/>
  <c r="V100" i="25"/>
  <c r="V99" i="25"/>
  <c r="V98" i="25"/>
  <c r="V97" i="25"/>
  <c r="V96" i="25"/>
  <c r="V95" i="25"/>
  <c r="V94" i="25"/>
  <c r="V93" i="25"/>
  <c r="V92" i="25"/>
  <c r="V91" i="25"/>
  <c r="V90" i="25"/>
  <c r="V89" i="25"/>
  <c r="V88" i="25"/>
  <c r="V87" i="25"/>
  <c r="V86" i="25"/>
  <c r="V85" i="25"/>
  <c r="V84" i="25"/>
  <c r="V83" i="25"/>
  <c r="V82" i="25"/>
  <c r="V81" i="25"/>
  <c r="V80" i="25"/>
  <c r="V79" i="25"/>
  <c r="V78" i="25"/>
  <c r="V74" i="25"/>
  <c r="V65" i="25"/>
  <c r="V101" i="25" s="1"/>
  <c r="V42" i="25"/>
  <c r="V29" i="25"/>
  <c r="V38" i="25" s="1"/>
  <c r="W109" i="25"/>
  <c r="W108" i="25"/>
  <c r="W107" i="25"/>
  <c r="W106" i="25"/>
  <c r="W105" i="25"/>
  <c r="W104" i="25"/>
  <c r="W103" i="25"/>
  <c r="W102" i="25"/>
  <c r="W100" i="25"/>
  <c r="W99" i="25"/>
  <c r="W98" i="25"/>
  <c r="W97" i="25"/>
  <c r="W96" i="25"/>
  <c r="W95" i="25"/>
  <c r="W94" i="25"/>
  <c r="W93" i="25"/>
  <c r="W92" i="25"/>
  <c r="W91" i="25"/>
  <c r="W90" i="25"/>
  <c r="W89" i="25"/>
  <c r="W88" i="25"/>
  <c r="W87" i="25"/>
  <c r="W86" i="25"/>
  <c r="W85" i="25"/>
  <c r="W84" i="25"/>
  <c r="W83" i="25"/>
  <c r="W82" i="25"/>
  <c r="W81" i="25"/>
  <c r="W80" i="25"/>
  <c r="W79" i="25"/>
  <c r="W78" i="25"/>
  <c r="W74" i="25"/>
  <c r="W65" i="25"/>
  <c r="W42" i="25"/>
  <c r="W29" i="25"/>
  <c r="W38" i="25" s="1"/>
  <c r="X109" i="25"/>
  <c r="X108" i="25"/>
  <c r="X107" i="25"/>
  <c r="X106" i="25"/>
  <c r="X105" i="25"/>
  <c r="X104" i="25"/>
  <c r="X103" i="25"/>
  <c r="X102" i="25"/>
  <c r="X100" i="25"/>
  <c r="X99" i="25"/>
  <c r="X98" i="25"/>
  <c r="X97" i="25"/>
  <c r="X96" i="25"/>
  <c r="X95" i="25"/>
  <c r="X94" i="25"/>
  <c r="X93" i="25"/>
  <c r="X92" i="25"/>
  <c r="X91" i="25"/>
  <c r="X90" i="25"/>
  <c r="X89" i="25"/>
  <c r="X88" i="25"/>
  <c r="X87" i="25"/>
  <c r="X86" i="25"/>
  <c r="X85" i="25"/>
  <c r="X84" i="25"/>
  <c r="X83" i="25"/>
  <c r="X82" i="25"/>
  <c r="X81" i="25"/>
  <c r="X80" i="25"/>
  <c r="X79" i="25"/>
  <c r="X78" i="25"/>
  <c r="X65" i="25"/>
  <c r="X42" i="25"/>
  <c r="X29" i="25"/>
  <c r="X38" i="25" s="1"/>
  <c r="Y109" i="25"/>
  <c r="Y108" i="25"/>
  <c r="Y107" i="25"/>
  <c r="Y106" i="25"/>
  <c r="Y105" i="25"/>
  <c r="Y104" i="25"/>
  <c r="Y103" i="25"/>
  <c r="Y102" i="25"/>
  <c r="Y100" i="25"/>
  <c r="Y99" i="25"/>
  <c r="Y98" i="25"/>
  <c r="Y97" i="25"/>
  <c r="Y96" i="25"/>
  <c r="Y95" i="25"/>
  <c r="Y94" i="25"/>
  <c r="Y93" i="25"/>
  <c r="Y92" i="25"/>
  <c r="Y91" i="25"/>
  <c r="Y90" i="25"/>
  <c r="Y89" i="25"/>
  <c r="Y88" i="25"/>
  <c r="Y87" i="25"/>
  <c r="Y86" i="25"/>
  <c r="Y85" i="25"/>
  <c r="Y84" i="25"/>
  <c r="Y83" i="25"/>
  <c r="Y82" i="25"/>
  <c r="Y81" i="25"/>
  <c r="Y80" i="25"/>
  <c r="Y79" i="25"/>
  <c r="Y78" i="25"/>
  <c r="Y74" i="25"/>
  <c r="Y65" i="25"/>
  <c r="Y42" i="25"/>
  <c r="Y29" i="25"/>
  <c r="Y38" i="25" s="1"/>
  <c r="Z44" i="16"/>
  <c r="Z65" i="16" s="1"/>
  <c r="Z64" i="16"/>
  <c r="Z63" i="16"/>
  <c r="Z62" i="16"/>
  <c r="Z61" i="16"/>
  <c r="Z60" i="16"/>
  <c r="Z59" i="16"/>
  <c r="Z58" i="16"/>
  <c r="Z57" i="16"/>
  <c r="Z56" i="16"/>
  <c r="Z55" i="16"/>
  <c r="Z54" i="16"/>
  <c r="Z53" i="16"/>
  <c r="Z52" i="16"/>
  <c r="Z51" i="16"/>
  <c r="Z50" i="16"/>
  <c r="Z49" i="16"/>
  <c r="Z48" i="16"/>
  <c r="Z66" i="16"/>
  <c r="T41" i="1" l="1"/>
  <c r="V110" i="25"/>
  <c r="W101" i="25"/>
  <c r="X101" i="25"/>
  <c r="W110" i="25"/>
  <c r="Y101" i="25"/>
  <c r="X74" i="25"/>
  <c r="X110" i="25" s="1"/>
  <c r="Y110" i="25"/>
  <c r="BB47" i="17"/>
  <c r="BA47" i="17"/>
  <c r="BB18" i="17"/>
  <c r="BA18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A49" i="17"/>
  <c r="BA48" i="17"/>
  <c r="BA46" i="17"/>
  <c r="BA45" i="17"/>
  <c r="BA44" i="17"/>
  <c r="BA43" i="17"/>
  <c r="BA42" i="17"/>
  <c r="BA41" i="17"/>
  <c r="BA40" i="17"/>
  <c r="BA39" i="17"/>
  <c r="BA38" i="17"/>
  <c r="BA37" i="17"/>
  <c r="BA35" i="17"/>
  <c r="BA34" i="17"/>
  <c r="BA33" i="17"/>
  <c r="BA31" i="17"/>
  <c r="BA30" i="17"/>
  <c r="BA29" i="17"/>
  <c r="BA27" i="17"/>
  <c r="BA26" i="17"/>
  <c r="BA22" i="17"/>
  <c r="BA21" i="17"/>
  <c r="BA20" i="17"/>
  <c r="BA16" i="17"/>
  <c r="BA15" i="17"/>
  <c r="BA14" i="17"/>
  <c r="BA13" i="17"/>
  <c r="BA12" i="17"/>
  <c r="BA11" i="17"/>
  <c r="BA10" i="17"/>
  <c r="BA9" i="17"/>
  <c r="BA8" i="17"/>
  <c r="BB49" i="17"/>
  <c r="BB48" i="17"/>
  <c r="BB46" i="17"/>
  <c r="BB45" i="17"/>
  <c r="BB44" i="17"/>
  <c r="BB43" i="17"/>
  <c r="BB42" i="17"/>
  <c r="BB41" i="17"/>
  <c r="BB40" i="17"/>
  <c r="BB39" i="17"/>
  <c r="BB38" i="17"/>
  <c r="BB37" i="17"/>
  <c r="BB35" i="17"/>
  <c r="BB34" i="17"/>
  <c r="BB33" i="17"/>
  <c r="BB31" i="17"/>
  <c r="BB30" i="17"/>
  <c r="BB29" i="17"/>
  <c r="BB27" i="17"/>
  <c r="BB26" i="17"/>
  <c r="BB24" i="17"/>
  <c r="BB22" i="17"/>
  <c r="BB21" i="17"/>
  <c r="BB20" i="17"/>
  <c r="BB16" i="17"/>
  <c r="BB15" i="17"/>
  <c r="BB14" i="17"/>
  <c r="BB13" i="17"/>
  <c r="BB12" i="17"/>
  <c r="BB11" i="17"/>
  <c r="BB10" i="17"/>
  <c r="BB9" i="17"/>
  <c r="BB8" i="17"/>
  <c r="BB7" i="17"/>
  <c r="BA7" i="17"/>
  <c r="AX36" i="17"/>
  <c r="AW36" i="17"/>
  <c r="AX32" i="17"/>
  <c r="AW32" i="17"/>
  <c r="AX28" i="17"/>
  <c r="AW28" i="17"/>
  <c r="AX25" i="17"/>
  <c r="AW25" i="17"/>
  <c r="AX23" i="17"/>
  <c r="AW23" i="17"/>
  <c r="AX19" i="17"/>
  <c r="AW19" i="17"/>
  <c r="AX6" i="17"/>
  <c r="AW6" i="17"/>
  <c r="AX5" i="17" l="1"/>
  <c r="AX4" i="17" s="1"/>
  <c r="AW5" i="17"/>
  <c r="BC47" i="17"/>
  <c r="AW4" i="17"/>
  <c r="BA17" i="17"/>
  <c r="BB17" i="17"/>
  <c r="BC17" i="17" s="1"/>
  <c r="BC18" i="17"/>
  <c r="AA66" i="16" l="1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4" i="16"/>
  <c r="Y65" i="16" s="1"/>
  <c r="Y27" i="16"/>
  <c r="Y24" i="16"/>
  <c r="Y23" i="16"/>
  <c r="BA24" i="17"/>
  <c r="AZ36" i="17"/>
  <c r="AY36" i="17"/>
  <c r="AZ32" i="17"/>
  <c r="AY32" i="17"/>
  <c r="AZ28" i="17"/>
  <c r="AY28" i="17"/>
  <c r="AZ25" i="17"/>
  <c r="AY25" i="17"/>
  <c r="AZ23" i="17"/>
  <c r="AY23" i="17"/>
  <c r="AZ19" i="17"/>
  <c r="AY19" i="17"/>
  <c r="AZ6" i="17"/>
  <c r="AY6" i="17"/>
  <c r="AZ5" i="17" l="1"/>
  <c r="AZ4" i="17" s="1"/>
  <c r="AY5" i="17"/>
  <c r="AY4" i="17" s="1"/>
  <c r="X64" i="16" l="1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W64" i="16"/>
  <c r="W63" i="16"/>
  <c r="W62" i="16"/>
  <c r="W61" i="16"/>
  <c r="W60" i="16"/>
  <c r="W59" i="16"/>
  <c r="W58" i="16"/>
  <c r="W57" i="16"/>
  <c r="W56" i="16"/>
  <c r="W55" i="16"/>
  <c r="W54" i="16"/>
  <c r="W53" i="16"/>
  <c r="W52" i="16"/>
  <c r="W51" i="16"/>
  <c r="W50" i="16"/>
  <c r="W49" i="16"/>
  <c r="X44" i="16"/>
  <c r="W44" i="16"/>
  <c r="X48" i="16"/>
  <c r="W48" i="16"/>
  <c r="X27" i="16"/>
  <c r="W27" i="16"/>
  <c r="X23" i="16"/>
  <c r="W23" i="16"/>
  <c r="BC48" i="17"/>
  <c r="W65" i="16" l="1"/>
  <c r="X65" i="16"/>
  <c r="AR36" i="17"/>
  <c r="AQ36" i="17"/>
  <c r="AR32" i="17"/>
  <c r="AQ32" i="17"/>
  <c r="AR28" i="17"/>
  <c r="AQ28" i="17"/>
  <c r="AR25" i="17"/>
  <c r="AQ25" i="17"/>
  <c r="AR23" i="17"/>
  <c r="AQ23" i="17"/>
  <c r="AR19" i="17"/>
  <c r="AQ19" i="17"/>
  <c r="AR6" i="17"/>
  <c r="AQ6" i="17"/>
  <c r="AQ5" i="17" s="1"/>
  <c r="AT36" i="17"/>
  <c r="AS36" i="17"/>
  <c r="AT32" i="17"/>
  <c r="AS32" i="17"/>
  <c r="AT28" i="17"/>
  <c r="AS28" i="17"/>
  <c r="AT25" i="17"/>
  <c r="AS25" i="17"/>
  <c r="AT23" i="17"/>
  <c r="AS23" i="17"/>
  <c r="AT19" i="17"/>
  <c r="AS19" i="17"/>
  <c r="AT6" i="17"/>
  <c r="AS6" i="17"/>
  <c r="AR5" i="17" l="1"/>
  <c r="AT5" i="17"/>
  <c r="AT4" i="17" s="1"/>
  <c r="AS5" i="17"/>
  <c r="AS4" i="17" s="1"/>
  <c r="AR4" i="17"/>
  <c r="AQ4" i="17"/>
  <c r="T109" i="25"/>
  <c r="T108" i="25"/>
  <c r="T107" i="25"/>
  <c r="T106" i="25"/>
  <c r="T105" i="25"/>
  <c r="T104" i="25"/>
  <c r="T103" i="25"/>
  <c r="T102" i="25"/>
  <c r="T100" i="25"/>
  <c r="T99" i="25"/>
  <c r="T98" i="25"/>
  <c r="T97" i="25"/>
  <c r="T96" i="25"/>
  <c r="T95" i="25"/>
  <c r="T94" i="25"/>
  <c r="T93" i="25"/>
  <c r="T92" i="25"/>
  <c r="T91" i="25"/>
  <c r="T90" i="25"/>
  <c r="T89" i="25"/>
  <c r="T88" i="25"/>
  <c r="T87" i="25"/>
  <c r="T86" i="25"/>
  <c r="T85" i="25"/>
  <c r="T84" i="25"/>
  <c r="T83" i="25"/>
  <c r="T82" i="25"/>
  <c r="T81" i="25"/>
  <c r="T80" i="25"/>
  <c r="T79" i="25"/>
  <c r="T78" i="25"/>
  <c r="T65" i="25"/>
  <c r="T74" i="25" s="1"/>
  <c r="T42" i="25"/>
  <c r="T29" i="25"/>
  <c r="T38" i="25" s="1"/>
  <c r="U109" i="25"/>
  <c r="U108" i="25"/>
  <c r="U107" i="25"/>
  <c r="U106" i="25"/>
  <c r="U105" i="25"/>
  <c r="U104" i="25"/>
  <c r="U103" i="25"/>
  <c r="U102" i="25"/>
  <c r="U100" i="25"/>
  <c r="U99" i="25"/>
  <c r="U98" i="25"/>
  <c r="U97" i="25"/>
  <c r="U96" i="25"/>
  <c r="U95" i="25"/>
  <c r="U94" i="25"/>
  <c r="U93" i="25"/>
  <c r="U92" i="25"/>
  <c r="U91" i="25"/>
  <c r="U90" i="25"/>
  <c r="U89" i="25"/>
  <c r="U88" i="25"/>
  <c r="U87" i="25"/>
  <c r="U86" i="25"/>
  <c r="U85" i="25"/>
  <c r="U84" i="25"/>
  <c r="U83" i="25"/>
  <c r="U82" i="25"/>
  <c r="U81" i="25"/>
  <c r="U80" i="25"/>
  <c r="U79" i="25"/>
  <c r="U78" i="25"/>
  <c r="U65" i="25"/>
  <c r="U74" i="25" s="1"/>
  <c r="U42" i="25"/>
  <c r="U29" i="25"/>
  <c r="U38" i="25" s="1"/>
  <c r="Z109" i="25"/>
  <c r="Z108" i="25"/>
  <c r="Z107" i="25"/>
  <c r="Z106" i="25"/>
  <c r="Z105" i="25"/>
  <c r="Z104" i="25"/>
  <c r="Z103" i="25"/>
  <c r="Z102" i="25"/>
  <c r="Z100" i="25"/>
  <c r="Z99" i="25"/>
  <c r="Z98" i="25"/>
  <c r="Z97" i="25"/>
  <c r="Z96" i="25"/>
  <c r="Z95" i="25"/>
  <c r="Z94" i="25"/>
  <c r="Z93" i="25"/>
  <c r="Z92" i="25"/>
  <c r="Z91" i="25"/>
  <c r="Z90" i="25"/>
  <c r="Z89" i="25"/>
  <c r="Z88" i="25"/>
  <c r="Z87" i="25"/>
  <c r="Z86" i="25"/>
  <c r="Z85" i="25"/>
  <c r="Z84" i="25"/>
  <c r="Z83" i="25"/>
  <c r="Z82" i="25"/>
  <c r="Z81" i="25"/>
  <c r="Z80" i="25"/>
  <c r="Z79" i="25"/>
  <c r="Z78" i="25"/>
  <c r="Z65" i="25"/>
  <c r="Z74" i="25" s="1"/>
  <c r="Z42" i="25"/>
  <c r="Z29" i="25"/>
  <c r="Z38" i="25" s="1"/>
  <c r="U110" i="25" l="1"/>
  <c r="T110" i="25"/>
  <c r="Z101" i="25"/>
  <c r="T101" i="25"/>
  <c r="U101" i="25"/>
  <c r="Z110" i="25"/>
  <c r="AA44" i="16"/>
  <c r="U44" i="16"/>
  <c r="T44" i="16"/>
  <c r="S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V44" i="16"/>
  <c r="AA23" i="16"/>
  <c r="U23" i="16"/>
  <c r="T23" i="16"/>
  <c r="S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V23" i="16"/>
  <c r="V2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1" i="16"/>
  <c r="V60" i="16"/>
  <c r="V62" i="16"/>
  <c r="V63" i="16"/>
  <c r="V64" i="16"/>
  <c r="V65" i="16" l="1"/>
  <c r="AP36" i="17"/>
  <c r="AO36" i="17"/>
  <c r="AP32" i="17"/>
  <c r="AO32" i="17"/>
  <c r="AP28" i="17"/>
  <c r="AO28" i="17"/>
  <c r="AP25" i="17"/>
  <c r="AO25" i="17"/>
  <c r="AP23" i="17"/>
  <c r="AO23" i="17"/>
  <c r="AP19" i="17"/>
  <c r="AO19" i="17"/>
  <c r="AP6" i="17"/>
  <c r="AO6" i="17"/>
  <c r="AO5" i="17" s="1"/>
  <c r="AP5" i="17" l="1"/>
  <c r="AO4" i="17"/>
  <c r="AP4" i="17"/>
  <c r="BC46" i="17"/>
  <c r="U48" i="16"/>
  <c r="U64" i="16"/>
  <c r="U63" i="16"/>
  <c r="U62" i="16"/>
  <c r="U60" i="16"/>
  <c r="U61" i="16"/>
  <c r="U59" i="16"/>
  <c r="U58" i="16"/>
  <c r="U57" i="16"/>
  <c r="U56" i="16"/>
  <c r="U55" i="16"/>
  <c r="U54" i="16"/>
  <c r="U53" i="16"/>
  <c r="U52" i="16"/>
  <c r="U51" i="16"/>
  <c r="U50" i="16"/>
  <c r="U49" i="16"/>
  <c r="U65" i="16"/>
  <c r="U27" i="16"/>
  <c r="AN36" i="17" l="1"/>
  <c r="AM36" i="17"/>
  <c r="AN32" i="17"/>
  <c r="AM32" i="17"/>
  <c r="AN28" i="17"/>
  <c r="AM28" i="17"/>
  <c r="AN25" i="17"/>
  <c r="AM25" i="17"/>
  <c r="AN23" i="17"/>
  <c r="AM23" i="17"/>
  <c r="AN19" i="17"/>
  <c r="AM19" i="17"/>
  <c r="AN6" i="17"/>
  <c r="AM6" i="17"/>
  <c r="AN5" i="17" l="1"/>
  <c r="AM5" i="17"/>
  <c r="AM4" i="17" s="1"/>
  <c r="AN4" i="17"/>
  <c r="BC15" i="17"/>
  <c r="AA27" i="16" l="1"/>
  <c r="T27" i="16"/>
  <c r="T64" i="16"/>
  <c r="T63" i="16"/>
  <c r="T62" i="16"/>
  <c r="T60" i="16"/>
  <c r="T61" i="16"/>
  <c r="T59" i="16"/>
  <c r="T58" i="16"/>
  <c r="T57" i="16"/>
  <c r="T56" i="16"/>
  <c r="T55" i="16"/>
  <c r="T54" i="16"/>
  <c r="T53" i="16"/>
  <c r="T52" i="16"/>
  <c r="T51" i="16"/>
  <c r="T50" i="16"/>
  <c r="T49" i="16"/>
  <c r="T48" i="16"/>
  <c r="T65" i="16" l="1"/>
  <c r="AV36" i="17"/>
  <c r="AU36" i="17"/>
  <c r="AV32" i="17"/>
  <c r="AU32" i="17"/>
  <c r="AV28" i="17"/>
  <c r="AU28" i="17"/>
  <c r="AV25" i="17"/>
  <c r="AU25" i="17"/>
  <c r="AV23" i="17"/>
  <c r="AU23" i="17"/>
  <c r="AV19" i="17"/>
  <c r="AU19" i="17"/>
  <c r="AV6" i="17"/>
  <c r="AU6" i="17"/>
  <c r="AU5" i="17" l="1"/>
  <c r="AV5" i="17"/>
  <c r="AV4" i="17" s="1"/>
  <c r="AU4" i="17"/>
  <c r="AA65" i="25"/>
  <c r="AA29" i="25"/>
  <c r="AK32" i="17"/>
  <c r="AL32" i="17"/>
  <c r="AN82" i="11" l="1"/>
  <c r="AM82" i="11"/>
  <c r="AN81" i="11"/>
  <c r="AM81" i="11"/>
  <c r="AN80" i="11"/>
  <c r="AM80" i="11"/>
  <c r="AN79" i="11"/>
  <c r="AM79" i="11"/>
  <c r="AN78" i="11"/>
  <c r="AM78" i="11"/>
  <c r="AN77" i="11"/>
  <c r="AM77" i="11"/>
  <c r="AN71" i="11"/>
  <c r="AM71" i="11"/>
  <c r="AN70" i="11"/>
  <c r="AM70" i="11"/>
  <c r="AN69" i="11"/>
  <c r="AM69" i="11"/>
  <c r="AN68" i="11"/>
  <c r="AM68" i="11"/>
  <c r="AN67" i="11"/>
  <c r="AM67" i="11"/>
  <c r="AN66" i="11"/>
  <c r="AM66" i="11"/>
  <c r="AN65" i="11"/>
  <c r="AM65" i="11"/>
  <c r="AN64" i="11"/>
  <c r="AM64" i="11"/>
  <c r="AN63" i="11"/>
  <c r="AM63" i="11"/>
  <c r="AN62" i="11"/>
  <c r="AM62" i="11"/>
  <c r="AN61" i="11"/>
  <c r="AM61" i="11"/>
  <c r="AN60" i="11"/>
  <c r="AM60" i="11"/>
  <c r="AN59" i="11"/>
  <c r="AM59" i="11"/>
  <c r="AN58" i="11"/>
  <c r="AM58" i="11"/>
  <c r="AN57" i="11"/>
  <c r="AM57" i="11"/>
  <c r="AN56" i="11"/>
  <c r="AM56" i="11"/>
  <c r="AN50" i="11"/>
  <c r="AM50" i="11"/>
  <c r="AN49" i="11"/>
  <c r="AM49" i="11"/>
  <c r="AN48" i="11"/>
  <c r="AM48" i="11"/>
  <c r="AN47" i="11"/>
  <c r="AM47" i="11"/>
  <c r="AN46" i="11"/>
  <c r="AM46" i="11"/>
  <c r="AN45" i="11"/>
  <c r="AM45" i="11"/>
  <c r="AN44" i="11"/>
  <c r="AM44" i="11"/>
  <c r="AN43" i="11"/>
  <c r="AM43" i="11"/>
  <c r="AN42" i="11"/>
  <c r="AM42" i="11"/>
  <c r="AN41" i="11"/>
  <c r="AM41" i="11"/>
  <c r="AN40" i="11"/>
  <c r="AM40" i="11"/>
  <c r="AN39" i="11"/>
  <c r="AM39" i="11"/>
  <c r="AN38" i="11"/>
  <c r="AM38" i="11"/>
  <c r="AN37" i="11"/>
  <c r="AM37" i="11"/>
  <c r="AN36" i="11"/>
  <c r="AM36" i="11"/>
  <c r="AN35" i="11"/>
  <c r="AM35" i="11"/>
  <c r="AN34" i="11"/>
  <c r="AM34" i="11"/>
  <c r="AN33" i="11"/>
  <c r="AM33" i="11"/>
  <c r="AN32" i="11"/>
  <c r="AM32" i="11"/>
  <c r="AN31" i="11"/>
  <c r="AM31" i="11"/>
  <c r="AN30" i="11"/>
  <c r="AM30" i="11"/>
  <c r="AN29" i="11"/>
  <c r="AM29" i="11"/>
  <c r="AN28" i="11"/>
  <c r="AM28" i="11"/>
  <c r="AN27" i="11"/>
  <c r="AM27" i="11"/>
  <c r="AN26" i="11"/>
  <c r="AM26" i="11"/>
  <c r="AN25" i="11"/>
  <c r="AM25" i="11"/>
  <c r="AN24" i="11"/>
  <c r="AM24" i="11"/>
  <c r="AN23" i="11"/>
  <c r="AM23" i="11"/>
  <c r="AN22" i="11"/>
  <c r="AM22" i="11"/>
  <c r="AN21" i="11"/>
  <c r="AM21" i="11"/>
  <c r="AN20" i="11"/>
  <c r="AM20" i="11"/>
  <c r="AN14" i="11"/>
  <c r="AM14" i="11"/>
  <c r="AN13" i="11"/>
  <c r="AM13" i="11"/>
  <c r="AN12" i="11"/>
  <c r="AM12" i="11"/>
  <c r="AN11" i="11"/>
  <c r="AM11" i="11"/>
  <c r="AN10" i="11"/>
  <c r="AM10" i="11"/>
  <c r="AN9" i="11"/>
  <c r="AM9" i="11"/>
  <c r="AN8" i="11"/>
  <c r="AM8" i="11"/>
  <c r="AN7" i="11"/>
  <c r="AM7" i="11"/>
  <c r="AJ83" i="11"/>
  <c r="AI83" i="11"/>
  <c r="AI76" i="11"/>
  <c r="AJ72" i="11"/>
  <c r="AI72" i="11"/>
  <c r="AI55" i="11"/>
  <c r="AJ51" i="11"/>
  <c r="AI51" i="11"/>
  <c r="AI19" i="11"/>
  <c r="AJ15" i="11"/>
  <c r="AI15" i="11"/>
  <c r="S40" i="1"/>
  <c r="S39" i="1"/>
  <c r="S38" i="1"/>
  <c r="S37" i="1"/>
  <c r="S36" i="1"/>
  <c r="S35" i="1"/>
  <c r="S34" i="1"/>
  <c r="S33" i="1"/>
  <c r="S32" i="1"/>
  <c r="S28" i="1"/>
  <c r="S19" i="1"/>
  <c r="S15" i="1"/>
  <c r="S109" i="25"/>
  <c r="S108" i="25"/>
  <c r="S107" i="25"/>
  <c r="S106" i="25"/>
  <c r="S105" i="25"/>
  <c r="S104" i="25"/>
  <c r="S103" i="25"/>
  <c r="S102" i="25"/>
  <c r="S100" i="25"/>
  <c r="S99" i="25"/>
  <c r="S98" i="25"/>
  <c r="S97" i="25"/>
  <c r="S96" i="25"/>
  <c r="S95" i="25"/>
  <c r="S94" i="25"/>
  <c r="S93" i="25"/>
  <c r="S92" i="25"/>
  <c r="S91" i="25"/>
  <c r="S90" i="25"/>
  <c r="S89" i="25"/>
  <c r="S88" i="25"/>
  <c r="S87" i="25"/>
  <c r="S86" i="25"/>
  <c r="S85" i="25"/>
  <c r="S84" i="25"/>
  <c r="S83" i="25"/>
  <c r="S82" i="25"/>
  <c r="S81" i="25"/>
  <c r="S80" i="25"/>
  <c r="S79" i="25"/>
  <c r="S78" i="25"/>
  <c r="S65" i="25"/>
  <c r="S42" i="25"/>
  <c r="S29" i="25"/>
  <c r="S38" i="25" s="1"/>
  <c r="S64" i="16"/>
  <c r="S63" i="16"/>
  <c r="S62" i="16"/>
  <c r="S60" i="16"/>
  <c r="S61" i="16"/>
  <c r="S59" i="16"/>
  <c r="S58" i="16"/>
  <c r="S57" i="16"/>
  <c r="S56" i="16"/>
  <c r="S55" i="16"/>
  <c r="S54" i="16"/>
  <c r="S53" i="16"/>
  <c r="S52" i="16"/>
  <c r="S51" i="16"/>
  <c r="S50" i="16"/>
  <c r="S49" i="16"/>
  <c r="S48" i="16"/>
  <c r="AJ36" i="17"/>
  <c r="AI36" i="17"/>
  <c r="AJ32" i="17"/>
  <c r="AI32" i="17"/>
  <c r="AJ28" i="17"/>
  <c r="AI28" i="17"/>
  <c r="AJ25" i="17"/>
  <c r="AI25" i="17"/>
  <c r="AJ23" i="17"/>
  <c r="AI23" i="17"/>
  <c r="AJ19" i="17"/>
  <c r="AI19" i="17"/>
  <c r="AJ6" i="17"/>
  <c r="AI6" i="17"/>
  <c r="AI5" i="17" l="1"/>
  <c r="AI4" i="17" s="1"/>
  <c r="AJ5" i="17"/>
  <c r="AJ4" i="17" s="1"/>
  <c r="S65" i="16"/>
  <c r="S41" i="1"/>
  <c r="S101" i="25"/>
  <c r="S74" i="25"/>
  <c r="S110" i="25" s="1"/>
  <c r="AB106" i="25"/>
  <c r="AB102" i="25"/>
  <c r="AB98" i="25"/>
  <c r="AB97" i="25"/>
  <c r="AB94" i="25"/>
  <c r="AB93" i="25"/>
  <c r="AB80" i="25"/>
  <c r="AA109" i="25"/>
  <c r="R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E109" i="25"/>
  <c r="D109" i="25"/>
  <c r="AA108" i="25"/>
  <c r="R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E108" i="25"/>
  <c r="D108" i="25"/>
  <c r="AA107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7" i="25"/>
  <c r="D107" i="25"/>
  <c r="AA106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D106" i="25"/>
  <c r="AA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D105" i="25"/>
  <c r="AA104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E104" i="25"/>
  <c r="D104" i="25"/>
  <c r="AA103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E103" i="25"/>
  <c r="D103" i="25"/>
  <c r="AA102" i="25"/>
  <c r="R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E102" i="25"/>
  <c r="D102" i="25"/>
  <c r="AA101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D101" i="25"/>
  <c r="AA100" i="25"/>
  <c r="R100" i="25"/>
  <c r="Q100" i="25"/>
  <c r="P100" i="25"/>
  <c r="O100" i="25"/>
  <c r="N100" i="25"/>
  <c r="M100" i="25"/>
  <c r="L100" i="25"/>
  <c r="K100" i="25"/>
  <c r="J100" i="25"/>
  <c r="I100" i="25"/>
  <c r="H100" i="25"/>
  <c r="G100" i="25"/>
  <c r="F100" i="25"/>
  <c r="E100" i="25"/>
  <c r="D100" i="25"/>
  <c r="AA99" i="25"/>
  <c r="R99" i="25"/>
  <c r="Q99" i="25"/>
  <c r="P99" i="25"/>
  <c r="O99" i="25"/>
  <c r="N99" i="25"/>
  <c r="M99" i="25"/>
  <c r="L99" i="25"/>
  <c r="K99" i="25"/>
  <c r="J99" i="25"/>
  <c r="I99" i="25"/>
  <c r="H99" i="25"/>
  <c r="G99" i="25"/>
  <c r="F99" i="25"/>
  <c r="E99" i="25"/>
  <c r="D99" i="25"/>
  <c r="AA98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E98" i="25"/>
  <c r="D98" i="25"/>
  <c r="AA97" i="25"/>
  <c r="R97" i="25"/>
  <c r="Q97" i="25"/>
  <c r="P97" i="25"/>
  <c r="O97" i="25"/>
  <c r="N97" i="25"/>
  <c r="M97" i="25"/>
  <c r="L97" i="25"/>
  <c r="K97" i="25"/>
  <c r="J97" i="25"/>
  <c r="I97" i="25"/>
  <c r="H97" i="25"/>
  <c r="G97" i="25"/>
  <c r="F97" i="25"/>
  <c r="E97" i="25"/>
  <c r="D97" i="25"/>
  <c r="AA96" i="25"/>
  <c r="R96" i="25"/>
  <c r="Q96" i="25"/>
  <c r="P96" i="25"/>
  <c r="O96" i="25"/>
  <c r="N96" i="25"/>
  <c r="M96" i="25"/>
  <c r="L96" i="25"/>
  <c r="K96" i="25"/>
  <c r="J96" i="25"/>
  <c r="I96" i="25"/>
  <c r="H96" i="25"/>
  <c r="G96" i="25"/>
  <c r="F96" i="25"/>
  <c r="E96" i="25"/>
  <c r="D96" i="25"/>
  <c r="AA95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5" i="25"/>
  <c r="D95" i="25"/>
  <c r="AA94" i="25"/>
  <c r="R94" i="25"/>
  <c r="Q94" i="25"/>
  <c r="P94" i="25"/>
  <c r="O94" i="25"/>
  <c r="N94" i="25"/>
  <c r="M94" i="25"/>
  <c r="L94" i="25"/>
  <c r="K94" i="25"/>
  <c r="J94" i="25"/>
  <c r="I94" i="25"/>
  <c r="H94" i="25"/>
  <c r="G94" i="25"/>
  <c r="F94" i="25"/>
  <c r="E94" i="25"/>
  <c r="D94" i="25"/>
  <c r="AA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A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A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A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A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A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A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A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A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A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A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A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A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A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A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AK55" i="11" l="1"/>
  <c r="AK76" i="11"/>
  <c r="AG76" i="11"/>
  <c r="AG55" i="11"/>
  <c r="AE76" i="11"/>
  <c r="AE55" i="11"/>
  <c r="AH83" i="11"/>
  <c r="AG83" i="11"/>
  <c r="AH72" i="11"/>
  <c r="AG72" i="11"/>
  <c r="AH51" i="11"/>
  <c r="AG51" i="11"/>
  <c r="AG19" i="11"/>
  <c r="AH15" i="11"/>
  <c r="AG15" i="11"/>
  <c r="V14" i="1"/>
  <c r="R45" i="1"/>
  <c r="R40" i="1"/>
  <c r="R39" i="1"/>
  <c r="R38" i="1"/>
  <c r="R37" i="1"/>
  <c r="R36" i="1"/>
  <c r="R35" i="1"/>
  <c r="R34" i="1"/>
  <c r="R33" i="1"/>
  <c r="R32" i="1"/>
  <c r="R28" i="1"/>
  <c r="R19" i="1"/>
  <c r="R15" i="1"/>
  <c r="R78" i="25"/>
  <c r="R65" i="25"/>
  <c r="R42" i="25"/>
  <c r="R29" i="25"/>
  <c r="R38" i="25" s="1"/>
  <c r="R74" i="25" l="1"/>
  <c r="R110" i="25" s="1"/>
  <c r="R101" i="25"/>
  <c r="R41" i="1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AA49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AA50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AA51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AA52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AA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AA54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AA55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AA56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AA57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AA58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AA59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AA61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AA60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AA62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AA63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AA64" i="16"/>
  <c r="R48" i="16"/>
  <c r="R31" i="16"/>
  <c r="R44" i="16" s="1"/>
  <c r="R10" i="16"/>
  <c r="R23" i="16" s="1"/>
  <c r="R52" i="16" l="1"/>
  <c r="R65" i="16"/>
  <c r="AH36" i="17"/>
  <c r="AG36" i="17"/>
  <c r="AH32" i="17"/>
  <c r="AG32" i="17"/>
  <c r="AH28" i="17"/>
  <c r="AG28" i="17"/>
  <c r="AH25" i="17"/>
  <c r="AG25" i="17"/>
  <c r="AH23" i="17"/>
  <c r="AG23" i="17"/>
  <c r="AH19" i="17"/>
  <c r="AG19" i="17"/>
  <c r="AH6" i="17"/>
  <c r="AG6" i="17"/>
  <c r="AG5" i="17" s="1"/>
  <c r="D25" i="17"/>
  <c r="C25" i="17"/>
  <c r="F25" i="17"/>
  <c r="E25" i="17"/>
  <c r="H25" i="17"/>
  <c r="G25" i="17"/>
  <c r="J25" i="17"/>
  <c r="I25" i="17"/>
  <c r="L25" i="17"/>
  <c r="K25" i="17"/>
  <c r="N25" i="17"/>
  <c r="M25" i="17"/>
  <c r="P25" i="17"/>
  <c r="O25" i="17"/>
  <c r="R25" i="17"/>
  <c r="Q25" i="17"/>
  <c r="T25" i="17"/>
  <c r="S25" i="17"/>
  <c r="V25" i="17"/>
  <c r="U25" i="17"/>
  <c r="X25" i="17"/>
  <c r="W25" i="17"/>
  <c r="Z25" i="17"/>
  <c r="Y25" i="17"/>
  <c r="AB25" i="17"/>
  <c r="AA25" i="17"/>
  <c r="AD25" i="17"/>
  <c r="AC25" i="17"/>
  <c r="AF25" i="17"/>
  <c r="AE25" i="17"/>
  <c r="AK25" i="17"/>
  <c r="AL25" i="17"/>
  <c r="Q45" i="1"/>
  <c r="Q40" i="1"/>
  <c r="Q39" i="1"/>
  <c r="Q38" i="1"/>
  <c r="Q37" i="1"/>
  <c r="Q36" i="1"/>
  <c r="Q35" i="1"/>
  <c r="Q34" i="1"/>
  <c r="Q33" i="1"/>
  <c r="Q32" i="1"/>
  <c r="Q28" i="1"/>
  <c r="Q19" i="1"/>
  <c r="Q15" i="1"/>
  <c r="Q78" i="25"/>
  <c r="Q65" i="25"/>
  <c r="AB65" i="25" s="1"/>
  <c r="Q42" i="25"/>
  <c r="Q29" i="25"/>
  <c r="Q38" i="25" s="1"/>
  <c r="AF83" i="11"/>
  <c r="AE83" i="11"/>
  <c r="AF72" i="11"/>
  <c r="AE72" i="11"/>
  <c r="AF51" i="11"/>
  <c r="AE51" i="11"/>
  <c r="AE19" i="11"/>
  <c r="AF15" i="11"/>
  <c r="AE15" i="11"/>
  <c r="AK19" i="11"/>
  <c r="AD83" i="11"/>
  <c r="AC83" i="11"/>
  <c r="AD72" i="11"/>
  <c r="AC72" i="11"/>
  <c r="AD51" i="11"/>
  <c r="AC51" i="11"/>
  <c r="AD15" i="11"/>
  <c r="AC15" i="11"/>
  <c r="P45" i="1"/>
  <c r="P40" i="1"/>
  <c r="P39" i="1"/>
  <c r="P38" i="1"/>
  <c r="P37" i="1"/>
  <c r="P36" i="1"/>
  <c r="P35" i="1"/>
  <c r="P34" i="1"/>
  <c r="P33" i="1"/>
  <c r="P32" i="1"/>
  <c r="P28" i="1"/>
  <c r="P19" i="1"/>
  <c r="P15" i="1"/>
  <c r="P78" i="25"/>
  <c r="P74" i="25"/>
  <c r="P42" i="25"/>
  <c r="P38" i="25"/>
  <c r="AB43" i="16"/>
  <c r="AB22" i="16"/>
  <c r="AB40" i="16"/>
  <c r="AB19" i="16"/>
  <c r="Q31" i="16"/>
  <c r="Q10" i="16"/>
  <c r="Q23" i="16" s="1"/>
  <c r="AA48" i="16"/>
  <c r="Q48" i="16"/>
  <c r="AF36" i="17"/>
  <c r="AE36" i="17"/>
  <c r="AF32" i="17"/>
  <c r="AE32" i="17"/>
  <c r="AF28" i="17"/>
  <c r="AE28" i="17"/>
  <c r="AF23" i="17"/>
  <c r="AE23" i="17"/>
  <c r="AF19" i="17"/>
  <c r="AE19" i="17"/>
  <c r="AF6" i="17"/>
  <c r="AE6" i="17"/>
  <c r="AE5" i="17" s="1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K6" i="17"/>
  <c r="AL6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K19" i="17"/>
  <c r="AL19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K23" i="17"/>
  <c r="AL23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K28" i="17"/>
  <c r="AL28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K36" i="17"/>
  <c r="AL36" i="17"/>
  <c r="AB7" i="16"/>
  <c r="AB8" i="16"/>
  <c r="AB9" i="16"/>
  <c r="AB11" i="16"/>
  <c r="AB12" i="16"/>
  <c r="AB13" i="16"/>
  <c r="AB14" i="16"/>
  <c r="AB15" i="16"/>
  <c r="AB16" i="16"/>
  <c r="AB17" i="16"/>
  <c r="AB20" i="16"/>
  <c r="AB21" i="16"/>
  <c r="AB28" i="16"/>
  <c r="AB29" i="16"/>
  <c r="AB30" i="16"/>
  <c r="AB32" i="16"/>
  <c r="AB33" i="16"/>
  <c r="AB34" i="16"/>
  <c r="AB35" i="16"/>
  <c r="AB36" i="16"/>
  <c r="AB37" i="16"/>
  <c r="AB38" i="16"/>
  <c r="AB41" i="16"/>
  <c r="AB42" i="16"/>
  <c r="C65" i="16"/>
  <c r="M65" i="16"/>
  <c r="AB7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3" i="25"/>
  <c r="AB24" i="25"/>
  <c r="AB27" i="25"/>
  <c r="AB28" i="25"/>
  <c r="AB29" i="25"/>
  <c r="AB31" i="25"/>
  <c r="AB32" i="25"/>
  <c r="AB33" i="25"/>
  <c r="AB35" i="25"/>
  <c r="AB36" i="25"/>
  <c r="AB37" i="25"/>
  <c r="C38" i="25"/>
  <c r="D38" i="25"/>
  <c r="E38" i="25"/>
  <c r="F38" i="25"/>
  <c r="G38" i="25"/>
  <c r="H38" i="25"/>
  <c r="I38" i="25"/>
  <c r="J38" i="25"/>
  <c r="K38" i="25"/>
  <c r="L38" i="25"/>
  <c r="M38" i="25"/>
  <c r="N38" i="25"/>
  <c r="O38" i="25"/>
  <c r="AA38" i="25"/>
  <c r="C42" i="25"/>
  <c r="D42" i="25"/>
  <c r="E42" i="25"/>
  <c r="F42" i="25"/>
  <c r="G42" i="25"/>
  <c r="H42" i="25"/>
  <c r="I42" i="25"/>
  <c r="J42" i="25"/>
  <c r="K42" i="25"/>
  <c r="L42" i="25"/>
  <c r="M42" i="25"/>
  <c r="N42" i="25"/>
  <c r="O42" i="25"/>
  <c r="AA42" i="25"/>
  <c r="AB43" i="25"/>
  <c r="AB45" i="25"/>
  <c r="AB46" i="25"/>
  <c r="AB47" i="25"/>
  <c r="AB48" i="25"/>
  <c r="AB49" i="25"/>
  <c r="AB50" i="25"/>
  <c r="AB86" i="25" s="1"/>
  <c r="AB51" i="25"/>
  <c r="AB87" i="25" s="1"/>
  <c r="AB52" i="25"/>
  <c r="AB53" i="25"/>
  <c r="AB54" i="25"/>
  <c r="AB55" i="25"/>
  <c r="AB56" i="25"/>
  <c r="AB59" i="25"/>
  <c r="AB60" i="25"/>
  <c r="AB63" i="25"/>
  <c r="AB99" i="25" s="1"/>
  <c r="AB64" i="25"/>
  <c r="AB67" i="25"/>
  <c r="AB68" i="25"/>
  <c r="AB69" i="25"/>
  <c r="AB71" i="25"/>
  <c r="AB72" i="25"/>
  <c r="AB73" i="25"/>
  <c r="AB109" i="25" s="1"/>
  <c r="C74" i="25"/>
  <c r="C110" i="25" s="1"/>
  <c r="D74" i="25"/>
  <c r="E74" i="25"/>
  <c r="F74" i="25"/>
  <c r="G74" i="25"/>
  <c r="H74" i="25"/>
  <c r="I74" i="25"/>
  <c r="I110" i="25" s="1"/>
  <c r="J74" i="25"/>
  <c r="K74" i="25"/>
  <c r="L74" i="25"/>
  <c r="M74" i="25"/>
  <c r="N74" i="25"/>
  <c r="O74" i="25"/>
  <c r="AA74" i="25"/>
  <c r="C78" i="25"/>
  <c r="D78" i="25"/>
  <c r="E78" i="25"/>
  <c r="F78" i="25"/>
  <c r="G78" i="25"/>
  <c r="H78" i="25"/>
  <c r="I78" i="25"/>
  <c r="J78" i="25"/>
  <c r="K78" i="25"/>
  <c r="L78" i="25"/>
  <c r="M78" i="25"/>
  <c r="N78" i="25"/>
  <c r="O78" i="25"/>
  <c r="AA78" i="25"/>
  <c r="C79" i="25"/>
  <c r="M110" i="25"/>
  <c r="V7" i="1"/>
  <c r="V8" i="1"/>
  <c r="V9" i="1"/>
  <c r="V10" i="1"/>
  <c r="V11" i="1"/>
  <c r="V12" i="1"/>
  <c r="V13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U15" i="1"/>
  <c r="O19" i="1"/>
  <c r="U19" i="1"/>
  <c r="V20" i="1"/>
  <c r="V21" i="1"/>
  <c r="V22" i="1"/>
  <c r="V23" i="1"/>
  <c r="V24" i="1"/>
  <c r="V25" i="1"/>
  <c r="V26" i="1"/>
  <c r="V27" i="1"/>
  <c r="V40" i="1" s="1"/>
  <c r="C28" i="1"/>
  <c r="D28" i="1"/>
  <c r="E28" i="1"/>
  <c r="F28" i="1"/>
  <c r="F41" i="1" s="1"/>
  <c r="G28" i="1"/>
  <c r="G41" i="1" s="1"/>
  <c r="H28" i="1"/>
  <c r="H41" i="1" s="1"/>
  <c r="I28" i="1"/>
  <c r="J28" i="1"/>
  <c r="K28" i="1"/>
  <c r="K41" i="1" s="1"/>
  <c r="L28" i="1"/>
  <c r="M28" i="1"/>
  <c r="N28" i="1"/>
  <c r="O28" i="1"/>
  <c r="O41" i="1" s="1"/>
  <c r="U28" i="1"/>
  <c r="U41" i="1" s="1"/>
  <c r="O32" i="1"/>
  <c r="U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U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U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U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U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U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U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U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U40" i="1"/>
  <c r="C41" i="1"/>
  <c r="O45" i="1"/>
  <c r="U45" i="1"/>
  <c r="C54" i="1"/>
  <c r="D54" i="1"/>
  <c r="E54" i="1"/>
  <c r="F54" i="1"/>
  <c r="G54" i="1"/>
  <c r="H54" i="1"/>
  <c r="I54" i="1"/>
  <c r="J54" i="1"/>
  <c r="K54" i="1"/>
  <c r="L54" i="1"/>
  <c r="M54" i="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K15" i="11"/>
  <c r="AL15" i="11"/>
  <c r="AO20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6" i="11"/>
  <c r="AO37" i="11"/>
  <c r="AO40" i="11"/>
  <c r="AO41" i="11"/>
  <c r="AO42" i="11"/>
  <c r="AO44" i="11"/>
  <c r="AO45" i="11"/>
  <c r="AO46" i="11"/>
  <c r="AO48" i="11"/>
  <c r="AO49" i="11"/>
  <c r="AO50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K51" i="11"/>
  <c r="AL51" i="11"/>
  <c r="AO56" i="11"/>
  <c r="AO57" i="11"/>
  <c r="AO58" i="11"/>
  <c r="AO59" i="11"/>
  <c r="AO60" i="11"/>
  <c r="AO61" i="11"/>
  <c r="AO62" i="11"/>
  <c r="AO63" i="11"/>
  <c r="AO64" i="11"/>
  <c r="AO65" i="11"/>
  <c r="AO66" i="11"/>
  <c r="AO68" i="11"/>
  <c r="AO69" i="11"/>
  <c r="AO70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AA72" i="11"/>
  <c r="AB72" i="11"/>
  <c r="AK72" i="11"/>
  <c r="AL72" i="11"/>
  <c r="AO77" i="11"/>
  <c r="AO78" i="11"/>
  <c r="AO79" i="11"/>
  <c r="AO80" i="11"/>
  <c r="AO81" i="11"/>
  <c r="AO82" i="11"/>
  <c r="C83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K83" i="11"/>
  <c r="AL83" i="11"/>
  <c r="V33" i="1"/>
  <c r="Q41" i="1"/>
  <c r="AO67" i="11"/>
  <c r="AO71" i="11"/>
  <c r="P110" i="25"/>
  <c r="E110" i="25" l="1"/>
  <c r="AB101" i="25"/>
  <c r="AB103" i="25"/>
  <c r="AB90" i="25"/>
  <c r="AB82" i="25"/>
  <c r="AB89" i="25"/>
  <c r="AH5" i="17"/>
  <c r="AH4" i="17" s="1"/>
  <c r="BB36" i="17"/>
  <c r="BB23" i="17"/>
  <c r="AF5" i="17"/>
  <c r="AF4" i="17" s="1"/>
  <c r="Z5" i="17"/>
  <c r="Y5" i="17"/>
  <c r="Q5" i="17"/>
  <c r="Q4" i="17" s="1"/>
  <c r="I5" i="17"/>
  <c r="I4" i="17" s="1"/>
  <c r="AL5" i="17"/>
  <c r="X5" i="17"/>
  <c r="P5" i="17"/>
  <c r="H5" i="17"/>
  <c r="H4" i="17" s="1"/>
  <c r="AK5" i="17"/>
  <c r="W5" i="17"/>
  <c r="O5" i="17"/>
  <c r="O4" i="17" s="1"/>
  <c r="G5" i="17"/>
  <c r="G4" i="17" s="1"/>
  <c r="J5" i="17"/>
  <c r="J4" i="17" s="1"/>
  <c r="AD5" i="17"/>
  <c r="V5" i="17"/>
  <c r="N5" i="17"/>
  <c r="N4" i="17" s="1"/>
  <c r="F5" i="17"/>
  <c r="R5" i="17"/>
  <c r="AC5" i="17"/>
  <c r="AC4" i="17" s="1"/>
  <c r="U5" i="17"/>
  <c r="U4" i="17" s="1"/>
  <c r="M5" i="17"/>
  <c r="M4" i="17" s="1"/>
  <c r="E5" i="17"/>
  <c r="AB5" i="17"/>
  <c r="AB4" i="17" s="1"/>
  <c r="T5" i="17"/>
  <c r="T4" i="17" s="1"/>
  <c r="L5" i="17"/>
  <c r="D5" i="17"/>
  <c r="AA5" i="17"/>
  <c r="AA4" i="17" s="1"/>
  <c r="S5" i="17"/>
  <c r="S4" i="17" s="1"/>
  <c r="K5" i="17"/>
  <c r="K4" i="17" s="1"/>
  <c r="C5" i="17"/>
  <c r="BA36" i="17"/>
  <c r="BA23" i="17"/>
  <c r="BB28" i="17"/>
  <c r="BA28" i="17"/>
  <c r="BB32" i="17"/>
  <c r="BB6" i="17"/>
  <c r="BA25" i="17"/>
  <c r="BA32" i="17"/>
  <c r="BA6" i="17"/>
  <c r="BB25" i="17"/>
  <c r="BB19" i="17"/>
  <c r="BA19" i="17"/>
  <c r="AG4" i="17"/>
  <c r="AB107" i="25"/>
  <c r="AB95" i="25"/>
  <c r="AB85" i="25"/>
  <c r="O110" i="25"/>
  <c r="G110" i="25"/>
  <c r="AB105" i="25"/>
  <c r="AB92" i="25"/>
  <c r="AB84" i="25"/>
  <c r="AB10" i="16"/>
  <c r="AB23" i="16" s="1"/>
  <c r="AM51" i="11"/>
  <c r="AB104" i="25"/>
  <c r="AN51" i="11"/>
  <c r="V36" i="1"/>
  <c r="AB81" i="25"/>
  <c r="AN15" i="11"/>
  <c r="AB79" i="25"/>
  <c r="AN83" i="11"/>
  <c r="AO83" i="11" s="1"/>
  <c r="AB88" i="25"/>
  <c r="AM15" i="11"/>
  <c r="AB100" i="25"/>
  <c r="AM83" i="11"/>
  <c r="AN72" i="11"/>
  <c r="AO72" i="11" s="1"/>
  <c r="P41" i="1"/>
  <c r="K110" i="25"/>
  <c r="AM72" i="11"/>
  <c r="AB91" i="25"/>
  <c r="AB51" i="16"/>
  <c r="AB49" i="16"/>
  <c r="AB31" i="16"/>
  <c r="AB44" i="16" s="1"/>
  <c r="Q44" i="16"/>
  <c r="Q65" i="16" s="1"/>
  <c r="AB50" i="16"/>
  <c r="H65" i="16"/>
  <c r="AB58" i="16"/>
  <c r="AB56" i="16"/>
  <c r="AB54" i="16"/>
  <c r="L65" i="16"/>
  <c r="J65" i="16"/>
  <c r="F65" i="16"/>
  <c r="D65" i="16"/>
  <c r="O65" i="16"/>
  <c r="I41" i="1"/>
  <c r="K65" i="16"/>
  <c r="I65" i="16"/>
  <c r="Q74" i="25"/>
  <c r="Q110" i="25" s="1"/>
  <c r="Q101" i="25"/>
  <c r="AB63" i="16"/>
  <c r="AB60" i="16"/>
  <c r="V37" i="1"/>
  <c r="AB83" i="25"/>
  <c r="AB108" i="25"/>
  <c r="AA65" i="16"/>
  <c r="AB62" i="16"/>
  <c r="AB59" i="16"/>
  <c r="AB55" i="16"/>
  <c r="AB53" i="16"/>
  <c r="N65" i="16"/>
  <c r="G65" i="16"/>
  <c r="E65" i="16"/>
  <c r="V34" i="1"/>
  <c r="AB96" i="25"/>
  <c r="V38" i="1"/>
  <c r="V39" i="1"/>
  <c r="V35" i="1"/>
  <c r="P65" i="16"/>
  <c r="Q52" i="16"/>
  <c r="AB61" i="16"/>
  <c r="AB64" i="16"/>
  <c r="AB57" i="16"/>
  <c r="AO14" i="11"/>
  <c r="AO7" i="11"/>
  <c r="AO8" i="11"/>
  <c r="AO10" i="11"/>
  <c r="AO11" i="11"/>
  <c r="AO12" i="11"/>
  <c r="AO9" i="11"/>
  <c r="AO13" i="11"/>
  <c r="M41" i="1"/>
  <c r="E41" i="1"/>
  <c r="L41" i="1"/>
  <c r="D41" i="1"/>
  <c r="AA110" i="25"/>
  <c r="N110" i="25"/>
  <c r="L110" i="25"/>
  <c r="J110" i="25"/>
  <c r="H110" i="25"/>
  <c r="F110" i="25"/>
  <c r="D110" i="25"/>
  <c r="AB38" i="25"/>
  <c r="N41" i="1"/>
  <c r="V54" i="1"/>
  <c r="V28" i="1"/>
  <c r="V15" i="1"/>
  <c r="AO51" i="11"/>
  <c r="J41" i="1"/>
  <c r="BC13" i="17"/>
  <c r="BC14" i="17"/>
  <c r="AE4" i="17"/>
  <c r="BC26" i="17"/>
  <c r="BC22" i="17"/>
  <c r="BC8" i="17"/>
  <c r="BC12" i="17"/>
  <c r="BC30" i="17"/>
  <c r="BC38" i="17"/>
  <c r="BC42" i="17"/>
  <c r="BC44" i="17"/>
  <c r="BC9" i="17"/>
  <c r="BC7" i="17"/>
  <c r="BC16" i="17"/>
  <c r="BC24" i="17"/>
  <c r="BC31" i="17"/>
  <c r="BC37" i="17"/>
  <c r="BC41" i="17"/>
  <c r="BC49" i="17"/>
  <c r="AD4" i="17"/>
  <c r="Z4" i="17"/>
  <c r="X4" i="17"/>
  <c r="V4" i="17"/>
  <c r="R4" i="17"/>
  <c r="P4" i="17"/>
  <c r="L4" i="17"/>
  <c r="D4" i="17"/>
  <c r="Y4" i="17"/>
  <c r="W4" i="17"/>
  <c r="C4" i="17"/>
  <c r="BC10" i="17"/>
  <c r="BC20" i="17"/>
  <c r="BC27" i="17"/>
  <c r="BC33" i="17"/>
  <c r="BC35" i="17"/>
  <c r="BC40" i="17"/>
  <c r="BC11" i="17"/>
  <c r="BC21" i="17"/>
  <c r="BC29" i="17"/>
  <c r="BC34" i="17"/>
  <c r="BC39" i="17"/>
  <c r="BC43" i="17"/>
  <c r="AB74" i="25" l="1"/>
  <c r="AB110" i="25" s="1"/>
  <c r="BB5" i="17"/>
  <c r="BA5" i="17"/>
  <c r="AB52" i="16"/>
  <c r="E4" i="17"/>
  <c r="AO15" i="11"/>
  <c r="AB65" i="16"/>
  <c r="V41" i="1"/>
  <c r="AK4" i="17"/>
  <c r="AL4" i="17"/>
  <c r="BC25" i="17"/>
  <c r="BC36" i="17"/>
  <c r="BC28" i="17"/>
  <c r="BC6" i="17"/>
  <c r="BC19" i="17"/>
  <c r="BC23" i="17"/>
  <c r="BC32" i="17"/>
  <c r="F4" i="17"/>
  <c r="BA4" i="17" l="1"/>
  <c r="BB4" i="17"/>
  <c r="BC5" i="17"/>
  <c r="BC4" i="17" l="1"/>
</calcChain>
</file>

<file path=xl/comments1.xml><?xml version="1.0" encoding="utf-8"?>
<comments xmlns="http://schemas.openxmlformats.org/spreadsheetml/2006/main">
  <authors>
    <author>Nimrod</author>
    <author>Hanzl</author>
    <author>Michal MARTIN</author>
  </authors>
  <commentList>
    <comment ref="AE6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AG6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AI6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AK6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AE19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AG19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AI19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AK19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L29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údajů FCH NA bylo 455 790,00 Kč
</t>
        </r>
      </text>
    </comment>
    <comment ref="S29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údajů FCH NA bylo 140 skupinek
</t>
        </r>
      </text>
    </comment>
    <comment ref="AD44" authorId="2" shapeId="0">
      <text>
        <r>
          <rPr>
            <b/>
            <sz val="8"/>
            <color indexed="81"/>
            <rFont val="Tahoma"/>
            <family val="2"/>
            <charset val="238"/>
          </rPr>
          <t>Michal MARTIN:</t>
        </r>
        <r>
          <rPr>
            <sz val="8"/>
            <color indexed="81"/>
            <rFont val="Tahoma"/>
            <family val="2"/>
            <charset val="238"/>
          </rPr>
          <t xml:space="preserve">
Oblast Nová Paka (cca 20 skupinek, 100 tis. Kč) přeřazena v roce 2013 z OCH Jičín pod FCH Studenec u Horek.</t>
        </r>
      </text>
    </comment>
    <comment ref="AD49" authorId="2" shapeId="0">
      <text>
        <r>
          <rPr>
            <b/>
            <sz val="8"/>
            <color indexed="81"/>
            <rFont val="Tahoma"/>
            <family val="2"/>
            <charset val="238"/>
          </rPr>
          <t>Michal MARTIN:</t>
        </r>
        <r>
          <rPr>
            <sz val="8"/>
            <color indexed="81"/>
            <rFont val="Tahoma"/>
            <family val="2"/>
            <charset val="238"/>
          </rPr>
          <t xml:space="preserve">
Oblast Nová Paka (cca 20 skupinek, 100 tis. Kč) přeřazena v roce 2013 z OCH Jičín pod FCH Studenec u Horek.</t>
        </r>
      </text>
    </comment>
    <comment ref="M51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údajů CH ČR bylo 1845 skupinek
</t>
        </r>
      </text>
    </comment>
    <comment ref="N51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údajů CH ČR bylo 
7 841 728 Kč
</t>
        </r>
      </text>
    </comment>
    <comment ref="Q51" authorId="1" shapeId="0">
      <text>
        <r>
          <rPr>
            <sz val="8"/>
            <color indexed="81"/>
            <rFont val="Tahoma"/>
            <family val="2"/>
            <charset val="238"/>
          </rPr>
          <t>Dle údajů CH ČR bylo 1993 skupinek.</t>
        </r>
      </text>
    </comment>
  </commentList>
</comments>
</file>

<file path=xl/comments2.xml><?xml version="1.0" encoding="utf-8"?>
<comments xmlns="http://schemas.openxmlformats.org/spreadsheetml/2006/main">
  <authors>
    <author>Nimrod</author>
  </authors>
  <commentList>
    <comment ref="Q19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R19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S19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T19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U19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</commentList>
</comments>
</file>

<file path=xl/comments3.xml><?xml version="1.0" encoding="utf-8"?>
<comments xmlns="http://schemas.openxmlformats.org/spreadsheetml/2006/main">
  <authors>
    <author>Michal MARTIN</author>
    <author>Hanzl</author>
    <author>Nimrod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  <charset val="238"/>
          </rPr>
          <t>Michal MARTIN:</t>
        </r>
        <r>
          <rPr>
            <sz val="8"/>
            <color indexed="81"/>
            <rFont val="Tahoma"/>
            <family val="2"/>
            <charset val="238"/>
          </rPr>
          <t xml:space="preserve">
Dle letáků je to 357558 Kč
</t>
        </r>
      </text>
    </comment>
    <comment ref="G16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údajů FCH NA bylo 455 790,00 Kč
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  <charset val="238"/>
          </rPr>
          <t>Michal MARTIN:</t>
        </r>
        <r>
          <rPr>
            <sz val="8"/>
            <color indexed="81"/>
            <rFont val="Tahoma"/>
            <family val="2"/>
            <charset val="238"/>
          </rPr>
          <t xml:space="preserve">
Dle údajů FCH Hlinsko jen 434445,- Kč</t>
        </r>
      </text>
    </comment>
    <comment ref="P31" authorId="0" shapeId="0">
      <text>
        <r>
          <rPr>
            <b/>
            <sz val="8"/>
            <color indexed="81"/>
            <rFont val="Tahoma"/>
            <family val="2"/>
            <charset val="238"/>
          </rPr>
          <t>Michal MARTIN:</t>
        </r>
        <r>
          <rPr>
            <sz val="8"/>
            <color indexed="81"/>
            <rFont val="Tahoma"/>
            <family val="2"/>
            <charset val="238"/>
          </rPr>
          <t xml:space="preserve">
Oblast Nová Paka (cca 20 skupinek, 100 tis. Kč) přeřazena v roce 2013 z OCH Jičín pod FCH Studenec u Horek.</t>
        </r>
      </text>
    </comment>
    <comment ref="P36" authorId="0" shapeId="0">
      <text>
        <r>
          <rPr>
            <b/>
            <sz val="8"/>
            <color indexed="81"/>
            <rFont val="Tahoma"/>
            <family val="2"/>
            <charset val="238"/>
          </rPr>
          <t>Michal MARTIN:</t>
        </r>
        <r>
          <rPr>
            <sz val="8"/>
            <color indexed="81"/>
            <rFont val="Tahoma"/>
            <family val="2"/>
            <charset val="238"/>
          </rPr>
          <t xml:space="preserve">
Oblast Nová Paka (cca 20 skupinek, 100 tis. Kč) přeřazena v roce 2013 z OCH Jičín pod FCH Studenec u Horek.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  <charset val="238"/>
          </rPr>
          <t>Michal MARTIN:</t>
        </r>
        <r>
          <rPr>
            <sz val="8"/>
            <color indexed="81"/>
            <rFont val="Tahoma"/>
            <family val="2"/>
            <charset val="238"/>
          </rPr>
          <t xml:space="preserve">
Dle údajů OCH UO je to 1 403 529,50 Kč</t>
        </r>
      </text>
    </comment>
    <comment ref="H3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údajů CH ČR bylo 
7 841 728 Kč
</t>
        </r>
      </text>
    </comment>
    <comment ref="Q42" authorId="2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R42" authorId="2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S42" authorId="2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T42" authorId="2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U42" authorId="2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V42" authorId="2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W42" authorId="2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X42" authorId="2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Y42" authorId="2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Z42" authorId="2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AA42" authorId="2" shapeId="0">
      <text>
        <r>
          <rPr>
            <sz val="9"/>
            <color indexed="81"/>
            <rFont val="Tahoma"/>
            <family val="2"/>
            <charset val="238"/>
          </rPr>
          <t xml:space="preserve">Započítány všechny zapečetěné pokladny, včetně nevyužitých
</t>
        </r>
      </text>
    </comment>
    <comment ref="K52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údajů FCH NA bylo 140 skupinek
</t>
        </r>
      </text>
    </comment>
    <comment ref="P67" authorId="0" shapeId="0">
      <text>
        <r>
          <rPr>
            <b/>
            <sz val="8"/>
            <color indexed="81"/>
            <rFont val="Tahoma"/>
            <family val="2"/>
            <charset val="238"/>
          </rPr>
          <t>Michal MARTIN:</t>
        </r>
        <r>
          <rPr>
            <sz val="8"/>
            <color indexed="81"/>
            <rFont val="Tahoma"/>
            <family val="2"/>
            <charset val="238"/>
          </rPr>
          <t xml:space="preserve">
Oblast Nová Paka (cca 20 skupinek, 100 tis. Kč) přeřazena v roce 2013 z OCH Jičín pod FCH Studenec u Horek.</t>
        </r>
      </text>
    </comment>
    <comment ref="P72" authorId="0" shapeId="0">
      <text>
        <r>
          <rPr>
            <b/>
            <sz val="8"/>
            <color indexed="81"/>
            <rFont val="Tahoma"/>
            <family val="2"/>
            <charset val="238"/>
          </rPr>
          <t>Michal MARTIN:</t>
        </r>
        <r>
          <rPr>
            <sz val="8"/>
            <color indexed="81"/>
            <rFont val="Tahoma"/>
            <family val="2"/>
            <charset val="238"/>
          </rPr>
          <t xml:space="preserve">
Oblast Nová Paka (cca 20 skupinek, 100 tis. Kč) přeřazena v roce 2013 z OCH Jičín pod FCH Studenec u Horek.</t>
        </r>
      </text>
    </comment>
    <comment ref="H74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údajů CH ČR bylo 1845 skupinek
</t>
        </r>
      </text>
    </comment>
    <comment ref="J74" authorId="1" shapeId="0">
      <text>
        <r>
          <rPr>
            <sz val="8"/>
            <color indexed="81"/>
            <rFont val="Tahoma"/>
            <family val="2"/>
            <charset val="238"/>
          </rPr>
          <t>Dle údajů CH ČR bylo 1993 skupinek.</t>
        </r>
      </text>
    </comment>
    <comment ref="K8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údajů FCH NA bylo 140 skupinek
</t>
        </r>
      </text>
    </comment>
    <comment ref="H110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údajů CH ČR bylo 1845 skupinek
</t>
        </r>
      </text>
    </comment>
    <comment ref="J110" authorId="1" shapeId="0">
      <text>
        <r>
          <rPr>
            <sz val="8"/>
            <color indexed="81"/>
            <rFont val="Tahoma"/>
            <family val="2"/>
            <charset val="238"/>
          </rPr>
          <t>Dle údajů CH ČR bylo 1993 skupinek.</t>
        </r>
      </text>
    </comment>
  </commentList>
</comments>
</file>

<file path=xl/comments4.xml><?xml version="1.0" encoding="utf-8"?>
<comments xmlns="http://schemas.openxmlformats.org/spreadsheetml/2006/main">
  <authors>
    <author>Nimrod</author>
  </authors>
  <commentLis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vč. obcí Velký Třebešov, Čáslavky, Dolany, ...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>vč. obcí Vysokov, Dolní Radechová, ... a valuty</t>
        </r>
      </text>
    </comment>
  </commentList>
</comments>
</file>

<file path=xl/comments5.xml><?xml version="1.0" encoding="utf-8"?>
<comments xmlns="http://schemas.openxmlformats.org/spreadsheetml/2006/main">
  <authors>
    <author>Michal MARTIN</author>
  </authors>
  <commentList>
    <comment ref="G22" authorId="0" shapeId="0">
      <text>
        <r>
          <rPr>
            <b/>
            <sz val="8"/>
            <color indexed="81"/>
            <rFont val="Tahoma"/>
            <family val="2"/>
            <charset val="238"/>
          </rPr>
          <t>Stárkov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33" authorId="0" shapeId="0">
      <text>
        <r>
          <rPr>
            <b/>
            <sz val="8"/>
            <color indexed="81"/>
            <rFont val="Tahoma"/>
            <family val="2"/>
            <charset val="238"/>
          </rPr>
          <t>Z toho cca 4000 Kč vykoledováno v neděli v Hronově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<sst xmlns="http://schemas.openxmlformats.org/spreadsheetml/2006/main" count="895" uniqueCount="252">
  <si>
    <t xml:space="preserve">Celkem </t>
  </si>
  <si>
    <t xml:space="preserve">Brno </t>
  </si>
  <si>
    <t xml:space="preserve">Olomouc </t>
  </si>
  <si>
    <t xml:space="preserve">Praha </t>
  </si>
  <si>
    <t>České Budějovice</t>
  </si>
  <si>
    <t>Hradec Králové</t>
  </si>
  <si>
    <t>Litoměřice</t>
  </si>
  <si>
    <t>Ostrava - Opava</t>
  </si>
  <si>
    <t>Plzeň</t>
  </si>
  <si>
    <t>jedná se o součty výnosů z koledování + ostatní dary, tj. složenky, převody, přímé dary, DMS apod.</t>
  </si>
  <si>
    <t>Celkem</t>
  </si>
  <si>
    <t>FCH, OCH</t>
  </si>
  <si>
    <t>FCH Dvůr Králové nad Lab.</t>
  </si>
  <si>
    <t>OCH Havlíčkův Brod</t>
  </si>
  <si>
    <t>OCH Hradec Králové</t>
  </si>
  <si>
    <t>FCH Chrudim</t>
  </si>
  <si>
    <t>OCH Kutná Hora</t>
  </si>
  <si>
    <t>FCH Litomyšl</t>
  </si>
  <si>
    <t>FCH Neratov</t>
  </si>
  <si>
    <t>FCH Nové Hrady u Skutče</t>
  </si>
  <si>
    <t>OCH Pardubice</t>
  </si>
  <si>
    <t>FCH Polička</t>
  </si>
  <si>
    <t>FCH Studenec u Horek</t>
  </si>
  <si>
    <t>FCH Trutnov</t>
  </si>
  <si>
    <t>FCH Třebechovice pod Oreb.</t>
  </si>
  <si>
    <t>FCH Jilemnice</t>
  </si>
  <si>
    <t>FCH Náchod</t>
  </si>
  <si>
    <t>FCH Rychnov n.K.</t>
  </si>
  <si>
    <t>OCH Červený Kostelec</t>
  </si>
  <si>
    <t>CH Přelouč</t>
  </si>
  <si>
    <t>OCH Ústí nad Orlicí</t>
  </si>
  <si>
    <t>OCH Jičín</t>
  </si>
  <si>
    <t>FCH Dolní Újezd u Lit.</t>
  </si>
  <si>
    <t>Dobrovolná FCH Nové Město n. Met.</t>
  </si>
  <si>
    <t>z toho dobrovolná FCH Skuteč</t>
  </si>
  <si>
    <t>z toho dobrovolná FCH Chrast u Chrudimě</t>
  </si>
  <si>
    <t>z toho dobrovolná FCH Luže</t>
  </si>
  <si>
    <t>z toho dobrovolná FCH Dobruška</t>
  </si>
  <si>
    <t>z toho dobrovolná FCH České Meziříčí</t>
  </si>
  <si>
    <t>Bezděkov</t>
  </si>
  <si>
    <t>Česká Čermná</t>
  </si>
  <si>
    <t>Machov</t>
  </si>
  <si>
    <t>Suchý Důl</t>
  </si>
  <si>
    <t>Velké Poříčí</t>
  </si>
  <si>
    <t>Vernéřovice</t>
  </si>
  <si>
    <t>Hronov</t>
  </si>
  <si>
    <t>Térová Drahomíra</t>
  </si>
  <si>
    <t>Kohlová Blanka</t>
  </si>
  <si>
    <t>Žídková Vlasta</t>
  </si>
  <si>
    <t>Matoušek Jan</t>
  </si>
  <si>
    <t>Hajná Marie</t>
  </si>
  <si>
    <t>Zatloukalová Ilona</t>
  </si>
  <si>
    <t>Šplouchal Petr</t>
  </si>
  <si>
    <t>Krtičková Jiřina</t>
  </si>
  <si>
    <t>Martin Michal</t>
  </si>
  <si>
    <t>Dostálová Růžena</t>
  </si>
  <si>
    <t>Šimková Věra</t>
  </si>
  <si>
    <t>Krmašová Alice</t>
  </si>
  <si>
    <t>Šulitka Jiří</t>
  </si>
  <si>
    <t>Šplouchal Pavel</t>
  </si>
  <si>
    <t>Špačková Jana</t>
  </si>
  <si>
    <t>Vysoká Srbská</t>
  </si>
  <si>
    <t>Velký Dřevíč</t>
  </si>
  <si>
    <t>Vlachová Eva</t>
  </si>
  <si>
    <t>Rokytník</t>
  </si>
  <si>
    <t>Zbečník</t>
  </si>
  <si>
    <t>Špeldová Zdena</t>
  </si>
  <si>
    <t>Žďárky</t>
  </si>
  <si>
    <t>Jandáček Martin</t>
  </si>
  <si>
    <t>Svobodová Eva</t>
  </si>
  <si>
    <t>Stárkov</t>
  </si>
  <si>
    <t>Šimek Antonín</t>
  </si>
  <si>
    <t>Hanzlová Veronika</t>
  </si>
  <si>
    <t>Oblast</t>
  </si>
  <si>
    <t>Průměr</t>
  </si>
  <si>
    <t>Hronov + VP celkem</t>
  </si>
  <si>
    <t>Hronov celkem</t>
  </si>
  <si>
    <t>Brožová Jana</t>
  </si>
  <si>
    <t>Matoušková Hana</t>
  </si>
  <si>
    <t>Hanzl Jan</t>
  </si>
  <si>
    <t>Hubková Jana</t>
  </si>
  <si>
    <t>Martin Ondřej</t>
  </si>
  <si>
    <t>Pavlišová Libuše</t>
  </si>
  <si>
    <t>Král Jan, MUDr.</t>
  </si>
  <si>
    <t>Tylšová Marie</t>
  </si>
  <si>
    <t xml:space="preserve">Martin Michal </t>
  </si>
  <si>
    <t>Martin Jakub</t>
  </si>
  <si>
    <t>Hanzlová Martina</t>
  </si>
  <si>
    <t>Nováková Marie</t>
  </si>
  <si>
    <t>Jandáčková Lenka</t>
  </si>
  <si>
    <t>Martinová Marie</t>
  </si>
  <si>
    <t>Zelená Ilse</t>
  </si>
  <si>
    <t>Hanzlová Lada</t>
  </si>
  <si>
    <t>Velké Poříčí celkem</t>
  </si>
  <si>
    <t>Doležalová Jiřina</t>
  </si>
  <si>
    <t>Dostálová Pavlína</t>
  </si>
  <si>
    <t>Hajný Josef</t>
  </si>
  <si>
    <t>Térová Jana</t>
  </si>
  <si>
    <t>Krmašová Jana</t>
  </si>
  <si>
    <t>Cvejn Michal</t>
  </si>
  <si>
    <r>
      <t>Broumov</t>
    </r>
    <r>
      <rPr>
        <sz val="10"/>
        <rFont val="Arial"/>
        <family val="2"/>
        <charset val="238"/>
      </rPr>
      <t xml:space="preserve"> a okolí</t>
    </r>
  </si>
  <si>
    <r>
      <t>Hořičky</t>
    </r>
    <r>
      <rPr>
        <sz val="10"/>
        <rFont val="Arial"/>
        <family val="2"/>
        <charset val="238"/>
      </rPr>
      <t xml:space="preserve"> a okolí</t>
    </r>
  </si>
  <si>
    <r>
      <t>Hronov</t>
    </r>
    <r>
      <rPr>
        <sz val="10"/>
        <rFont val="Arial"/>
        <family val="2"/>
        <charset val="238"/>
      </rPr>
      <t xml:space="preserve"> a okolí</t>
    </r>
  </si>
  <si>
    <r>
      <t>Meziměstí</t>
    </r>
    <r>
      <rPr>
        <sz val="10"/>
        <rFont val="Arial"/>
        <family val="2"/>
        <charset val="238"/>
      </rPr>
      <t xml:space="preserve"> a okolí</t>
    </r>
  </si>
  <si>
    <r>
      <t>Náchod</t>
    </r>
    <r>
      <rPr>
        <sz val="10"/>
        <rFont val="Arial"/>
        <family val="2"/>
        <charset val="238"/>
      </rPr>
      <t xml:space="preserve"> a okolí</t>
    </r>
  </si>
  <si>
    <r>
      <t>Nový Hrádek</t>
    </r>
    <r>
      <rPr>
        <sz val="10"/>
        <rFont val="Arial"/>
        <family val="2"/>
        <charset val="238"/>
      </rPr>
      <t xml:space="preserve"> a okolí</t>
    </r>
  </si>
  <si>
    <r>
      <t>Police nad Metují</t>
    </r>
    <r>
      <rPr>
        <sz val="10"/>
        <rFont val="Arial"/>
        <family val="2"/>
        <charset val="238"/>
      </rPr>
      <t xml:space="preserve"> a okolí</t>
    </r>
  </si>
  <si>
    <r>
      <t>Teplice nad Metují</t>
    </r>
    <r>
      <rPr>
        <sz val="10"/>
        <rFont val="Arial"/>
        <family val="2"/>
        <charset val="238"/>
      </rPr>
      <t xml:space="preserve"> a okolí</t>
    </r>
  </si>
  <si>
    <t>z toho Hronov</t>
  </si>
  <si>
    <t>z toho Velké Poříčí</t>
  </si>
  <si>
    <t>SROVNÁNÍ POČTU KOLEDNICKÝCH SKUPIN</t>
  </si>
  <si>
    <t>CELKOVÝ PŘEHLED - CHARITA ČR</t>
  </si>
  <si>
    <t>CELKOVÝ PŘEHLED - DCH HRADEC KRÁLOVÉ</t>
  </si>
  <si>
    <t>Diecéze</t>
  </si>
  <si>
    <t>CELKOVÝ PŘEHLED - FCH NÁCHOD</t>
  </si>
  <si>
    <t>CELKOVÝ PŘEHLED - OBLAST HRONOV</t>
  </si>
  <si>
    <t>Část</t>
  </si>
  <si>
    <t>Celkem za FCH Náchod</t>
  </si>
  <si>
    <t>Celkem za DCH Hradec Králové</t>
  </si>
  <si>
    <t>Celkem za CH ČR</t>
  </si>
  <si>
    <t>Matoušková, Žídková</t>
  </si>
  <si>
    <t>PRŮMĚR NA SKUPINKU (KČ)</t>
  </si>
  <si>
    <t>SROVNÁNÍ VÝNOSŮ KOLEDOVÁNÍ (KČ)</t>
  </si>
  <si>
    <t>SROVNÁNÍ VÝNOSŮ CELKEM (KČ)</t>
  </si>
  <si>
    <t>Ansorge Tomáš</t>
  </si>
  <si>
    <t>Martinová Tereza</t>
  </si>
  <si>
    <t>Kůtková Marie</t>
  </si>
  <si>
    <t>Novák Jiří</t>
  </si>
  <si>
    <t>Cvrkal Martin</t>
  </si>
  <si>
    <t>Hanzlová Zuzana</t>
  </si>
  <si>
    <t>Štěpán David</t>
  </si>
  <si>
    <t>Térová Anna</t>
  </si>
  <si>
    <t>OCH Nové Hrady u Skutče</t>
  </si>
  <si>
    <t>z toho dobrovolná FCH Hostinné</t>
  </si>
  <si>
    <t>z toho FCH Hlinsko v Čechách</t>
  </si>
  <si>
    <t>Pospíšilová Petra</t>
  </si>
  <si>
    <t>Cvejnová Zuzana</t>
  </si>
  <si>
    <t>Král Šimon</t>
  </si>
  <si>
    <t>Novotný Luděk</t>
  </si>
  <si>
    <t>Bezděkov nad Metují</t>
  </si>
  <si>
    <t>Štěpánová Lenka</t>
  </si>
  <si>
    <t>Martinová Alžběta</t>
  </si>
  <si>
    <t>Winterová Bohuslava</t>
  </si>
  <si>
    <t>Korosová Anna</t>
  </si>
  <si>
    <t>Šimková Marie</t>
  </si>
  <si>
    <r>
      <t>Česká Skalice</t>
    </r>
    <r>
      <rPr>
        <sz val="10"/>
        <rFont val="Arial"/>
        <family val="2"/>
        <charset val="238"/>
      </rPr>
      <t xml:space="preserve"> a okolí</t>
    </r>
  </si>
  <si>
    <t>Jirmanová Ivana</t>
  </si>
  <si>
    <t>Martinová Barbora</t>
  </si>
  <si>
    <t>Jandáček Jakub</t>
  </si>
  <si>
    <t>Francová Jana</t>
  </si>
  <si>
    <t>Martincová Vladimíra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</si>
  <si>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</si>
  <si>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</si>
  <si>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</si>
  <si>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</si>
  <si>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</si>
  <si>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</si>
  <si>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</si>
  <si>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</si>
  <si>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</si>
  <si>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</si>
  <si>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</si>
  <si>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</si>
  <si>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</si>
  <si>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</si>
  <si>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</si>
  <si>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</si>
  <si>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</si>
  <si>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Celkem za oblast Hronov</t>
  </si>
  <si>
    <t>Celkem za Charitu ČR</t>
  </si>
  <si>
    <t>CELKOVÝ PŘEHLED VÝNOSŮ KOLEDOVÁNÍ - TŘÍKRÁLOVÁ SBÍRKA V LETECH 2000-2017</t>
  </si>
  <si>
    <t>VÝSLEDKY TŘÍKRÁLOVÉ SBÍRKY 2000-2017 ZA CHARITU ČESKÁ REPUBLIKA</t>
  </si>
  <si>
    <t>Martin Dominik</t>
  </si>
  <si>
    <t>Špelda Michael</t>
  </si>
  <si>
    <t>Král Lukáš</t>
  </si>
  <si>
    <t>2017</t>
  </si>
  <si>
    <t>Špeldová Anna</t>
  </si>
  <si>
    <t>Urbanová A./Sidney N.</t>
  </si>
  <si>
    <t>2018</t>
  </si>
  <si>
    <t>Valuty:</t>
  </si>
  <si>
    <t>Čepková Valentýna</t>
  </si>
  <si>
    <t>Matúšová Veronika</t>
  </si>
  <si>
    <t>Máslo Jan</t>
  </si>
  <si>
    <t>2019</t>
  </si>
  <si>
    <t>Rožnovská Tereza</t>
  </si>
  <si>
    <t>Zahradníková Adéla</t>
  </si>
  <si>
    <t>Marek Tomáš</t>
  </si>
  <si>
    <t>Pohanka M./Klučka J.</t>
  </si>
  <si>
    <t>Franc Rudolf</t>
  </si>
  <si>
    <t>Bartoňová Jana</t>
  </si>
  <si>
    <t>Mokrá Kateřina</t>
  </si>
  <si>
    <t>Hurdálková Jana</t>
  </si>
  <si>
    <t>2020</t>
  </si>
  <si>
    <t>z toho Suchý Důl</t>
  </si>
  <si>
    <t>Klučka Josef</t>
  </si>
  <si>
    <t>Statická - kostel</t>
  </si>
  <si>
    <t>Sidney Nicola</t>
  </si>
  <si>
    <t>Sidney Teresa Ann</t>
  </si>
  <si>
    <t>Laschová Melánie</t>
  </si>
  <si>
    <t>Pospíšilová Františka</t>
  </si>
  <si>
    <t>Čejchanová Nela</t>
  </si>
  <si>
    <t>Kulda Jiří</t>
  </si>
  <si>
    <t>Špačková T./Novotná P.</t>
  </si>
  <si>
    <t>Kačerová Eva</t>
  </si>
  <si>
    <t>Šimková Monika</t>
  </si>
  <si>
    <t>Valterová Sabina</t>
  </si>
  <si>
    <t>2021</t>
  </si>
  <si>
    <t>2022</t>
  </si>
  <si>
    <t>Online:</t>
  </si>
  <si>
    <t>Špačková Tereza</t>
  </si>
  <si>
    <t>Pavelková Eva</t>
  </si>
  <si>
    <t>Krmaš David</t>
  </si>
  <si>
    <t>Johnová Anežka</t>
  </si>
  <si>
    <t>Mertlíková Hana</t>
  </si>
  <si>
    <t>Servusová Natáli</t>
  </si>
  <si>
    <t>Klučka J./Soldán M.</t>
  </si>
  <si>
    <t>2023</t>
  </si>
  <si>
    <t>Nové Město nad Metují a okolí:</t>
  </si>
  <si>
    <t>v Meziměstí</t>
  </si>
  <si>
    <t>VÝSLEDKY TŘÍKRÁLOVÉ SBÍRKY 2000-2024 ZA OBLASTI HRONOV A VELKÉ POŘÍČÍ</t>
  </si>
  <si>
    <t>Malá Čermná</t>
  </si>
  <si>
    <t>Špaček Václav</t>
  </si>
  <si>
    <t>Soldán Milan</t>
  </si>
  <si>
    <t>Formanová Aneta</t>
  </si>
  <si>
    <t>Středová Barbora</t>
  </si>
  <si>
    <t>Němečková Květa</t>
  </si>
  <si>
    <t>Prouzová Kateřina</t>
  </si>
  <si>
    <t>Setnická Viktorie</t>
  </si>
  <si>
    <t>Strašilová Markéta</t>
  </si>
  <si>
    <t>Zámečníková Veronika</t>
  </si>
  <si>
    <t>Novotná Pavla</t>
  </si>
  <si>
    <t>Janoušková M.</t>
  </si>
  <si>
    <t>Černá Ludmila</t>
  </si>
  <si>
    <t>Listoňová Helena</t>
  </si>
  <si>
    <t>Kittová Jana</t>
  </si>
  <si>
    <t>Maršík Josef</t>
  </si>
  <si>
    <t>Hanzlová Jana</t>
  </si>
  <si>
    <t>Špeldová Eva</t>
  </si>
  <si>
    <t>Andršová Ivana</t>
  </si>
  <si>
    <t>Kebortová Marie</t>
  </si>
  <si>
    <t>John Jiří</t>
  </si>
  <si>
    <t>Škopová Pavla</t>
  </si>
  <si>
    <t>Stolinová Radka</t>
  </si>
  <si>
    <t>Michl Stolin Radka</t>
  </si>
  <si>
    <t>Martin Vojtěch</t>
  </si>
  <si>
    <t>Johnová Jana</t>
  </si>
  <si>
    <t>Hanzlová Hana</t>
  </si>
  <si>
    <t>Málková Jitka</t>
  </si>
  <si>
    <t>Janoušková Magdaléna</t>
  </si>
  <si>
    <t>2024</t>
  </si>
  <si>
    <t>VÝSLEDKY TŘÍKRÁLOVÉ SBÍRKY 2000-2024 ZA DIECÉZNÍ CHARITU HRADEC KRÁLOVÉ</t>
  </si>
  <si>
    <t>VÝSLEDKY TŘÍKRÁLOVÉ SBÍRKY 2000-2024 ZA FARNÍ CHARITU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</si>
</sst>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59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8" tint="0.399975585192419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8" tint="0.399975585192419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0.399975585192419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8" tint="0.39997558519241921"/>
      </left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thin">
        <color theme="8" tint="0.399975585192419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3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/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"/>
    </xf>
    <xf numFmtId="0" fontId="8" fillId="0" borderId="0" xfId="0" applyFont="1" applyAlignment="1"/>
    <xf numFmtId="4" fontId="5" fillId="0" borderId="0" xfId="0" applyNumberFormat="1" applyFont="1" applyAlignment="1"/>
    <xf numFmtId="0" fontId="15" fillId="0" borderId="0" xfId="0" applyFont="1" applyAlignment="1"/>
    <xf numFmtId="0" fontId="18" fillId="0" borderId="0" xfId="0" applyFont="1" applyAlignment="1"/>
    <xf numFmtId="0" fontId="14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3" fontId="18" fillId="0" borderId="0" xfId="0" applyNumberFormat="1" applyFont="1" applyAlignment="1"/>
    <xf numFmtId="0" fontId="16" fillId="0" borderId="0" xfId="0" applyFont="1" applyAlignment="1"/>
    <xf numFmtId="0" fontId="14" fillId="0" borderId="0" xfId="0" applyFont="1" applyAlignment="1"/>
    <xf numFmtId="0" fontId="5" fillId="0" borderId="0" xfId="0" applyFont="1" applyFill="1" applyAlignment="1"/>
    <xf numFmtId="0" fontId="9" fillId="0" borderId="0" xfId="0" applyFont="1" applyFill="1" applyBorder="1" applyAlignment="1"/>
    <xf numFmtId="4" fontId="1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4" fontId="18" fillId="0" borderId="0" xfId="0" applyNumberFormat="1" applyFont="1" applyAlignment="1"/>
    <xf numFmtId="0" fontId="5" fillId="3" borderId="12" xfId="0" applyFont="1" applyFill="1" applyBorder="1" applyAlignment="1"/>
    <xf numFmtId="4" fontId="5" fillId="3" borderId="13" xfId="0" applyNumberFormat="1" applyFont="1" applyFill="1" applyBorder="1" applyAlignment="1"/>
    <xf numFmtId="0" fontId="5" fillId="3" borderId="14" xfId="0" applyFont="1" applyFill="1" applyBorder="1" applyAlignment="1"/>
    <xf numFmtId="0" fontId="21" fillId="4" borderId="2" xfId="0" applyFont="1" applyFill="1" applyBorder="1" applyAlignment="1">
      <alignment horizontal="right"/>
    </xf>
    <xf numFmtId="0" fontId="5" fillId="5" borderId="12" xfId="0" applyFont="1" applyFill="1" applyBorder="1" applyAlignment="1"/>
    <xf numFmtId="4" fontId="5" fillId="5" borderId="13" xfId="0" applyNumberFormat="1" applyFont="1" applyFill="1" applyBorder="1" applyAlignment="1"/>
    <xf numFmtId="0" fontId="5" fillId="5" borderId="14" xfId="0" applyFont="1" applyFill="1" applyBorder="1" applyAlignment="1"/>
    <xf numFmtId="0" fontId="21" fillId="4" borderId="2" xfId="0" applyFont="1" applyFill="1" applyBorder="1" applyAlignment="1">
      <alignment horizontal="center"/>
    </xf>
    <xf numFmtId="0" fontId="5" fillId="5" borderId="2" xfId="0" applyFont="1" applyFill="1" applyBorder="1" applyAlignment="1"/>
    <xf numFmtId="0" fontId="5" fillId="3" borderId="2" xfId="0" applyFont="1" applyFill="1" applyBorder="1" applyAlignment="1"/>
    <xf numFmtId="0" fontId="6" fillId="0" borderId="5" xfId="0" applyFont="1" applyBorder="1" applyAlignment="1"/>
    <xf numFmtId="4" fontId="5" fillId="2" borderId="15" xfId="0" applyNumberFormat="1" applyFont="1" applyFill="1" applyBorder="1" applyAlignment="1"/>
    <xf numFmtId="0" fontId="5" fillId="2" borderId="16" xfId="0" applyFont="1" applyFill="1" applyBorder="1" applyAlignment="1"/>
    <xf numFmtId="0" fontId="5" fillId="2" borderId="17" xfId="0" applyFont="1" applyFill="1" applyBorder="1" applyAlignment="1"/>
    <xf numFmtId="4" fontId="6" fillId="0" borderId="18" xfId="0" applyNumberFormat="1" applyFont="1" applyBorder="1" applyAlignment="1">
      <alignment horizontal="right" vertical="top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19" xfId="0" applyFont="1" applyBorder="1" applyAlignment="1"/>
    <xf numFmtId="0" fontId="6" fillId="0" borderId="20" xfId="0" applyFont="1" applyBorder="1" applyAlignment="1"/>
    <xf numFmtId="0" fontId="6" fillId="0" borderId="18" xfId="0" applyFont="1" applyBorder="1" applyAlignment="1"/>
    <xf numFmtId="0" fontId="6" fillId="0" borderId="21" xfId="0" applyFont="1" applyBorder="1" applyAlignment="1"/>
    <xf numFmtId="0" fontId="6" fillId="0" borderId="22" xfId="0" applyFont="1" applyBorder="1" applyAlignment="1"/>
    <xf numFmtId="4" fontId="6" fillId="0" borderId="21" xfId="0" applyNumberFormat="1" applyFont="1" applyBorder="1" applyAlignment="1">
      <alignment horizontal="right" vertical="top"/>
    </xf>
    <xf numFmtId="0" fontId="6" fillId="0" borderId="23" xfId="0" applyFont="1" applyBorder="1" applyAlignment="1"/>
    <xf numFmtId="4" fontId="6" fillId="0" borderId="18" xfId="0" applyNumberFormat="1" applyFont="1" applyBorder="1" applyAlignment="1">
      <alignment vertical="top"/>
    </xf>
    <xf numFmtId="0" fontId="6" fillId="0" borderId="24" xfId="0" applyFont="1" applyBorder="1" applyAlignment="1">
      <alignment vertical="top"/>
    </xf>
    <xf numFmtId="4" fontId="6" fillId="0" borderId="25" xfId="0" applyNumberFormat="1" applyFont="1" applyBorder="1" applyAlignment="1">
      <alignment vertical="top"/>
    </xf>
    <xf numFmtId="0" fontId="6" fillId="0" borderId="26" xfId="0" applyFont="1" applyBorder="1" applyAlignment="1">
      <alignment vertical="top"/>
    </xf>
    <xf numFmtId="4" fontId="6" fillId="0" borderId="25" xfId="0" applyNumberFormat="1" applyFont="1" applyBorder="1" applyAlignment="1">
      <alignment horizontal="right" vertical="top"/>
    </xf>
    <xf numFmtId="0" fontId="6" fillId="0" borderId="22" xfId="0" applyFont="1" applyBorder="1" applyAlignment="1">
      <alignment vertical="top"/>
    </xf>
    <xf numFmtId="4" fontId="6" fillId="0" borderId="21" xfId="0" applyNumberFormat="1" applyFont="1" applyBorder="1" applyAlignment="1">
      <alignment vertical="top"/>
    </xf>
    <xf numFmtId="0" fontId="6" fillId="0" borderId="23" xfId="0" applyFont="1" applyBorder="1" applyAlignment="1">
      <alignment vertical="top"/>
    </xf>
    <xf numFmtId="4" fontId="6" fillId="0" borderId="21" xfId="0" applyNumberFormat="1" applyFont="1" applyBorder="1" applyAlignment="1"/>
    <xf numFmtId="0" fontId="5" fillId="2" borderId="27" xfId="0" applyFont="1" applyFill="1" applyBorder="1" applyAlignment="1"/>
    <xf numFmtId="4" fontId="5" fillId="5" borderId="3" xfId="0" applyNumberFormat="1" applyFont="1" applyFill="1" applyBorder="1" applyAlignment="1"/>
    <xf numFmtId="4" fontId="6" fillId="0" borderId="30" xfId="0" applyNumberFormat="1" applyFont="1" applyBorder="1" applyAlignment="1">
      <alignment vertical="top"/>
    </xf>
    <xf numFmtId="4" fontId="6" fillId="0" borderId="31" xfId="0" applyNumberFormat="1" applyFont="1" applyBorder="1" applyAlignment="1">
      <alignment vertical="top"/>
    </xf>
    <xf numFmtId="4" fontId="5" fillId="2" borderId="32" xfId="0" applyNumberFormat="1" applyFont="1" applyFill="1" applyBorder="1" applyAlignment="1"/>
    <xf numFmtId="4" fontId="6" fillId="0" borderId="29" xfId="0" applyNumberFormat="1" applyFont="1" applyBorder="1" applyAlignment="1">
      <alignment vertical="top"/>
    </xf>
    <xf numFmtId="0" fontId="6" fillId="0" borderId="31" xfId="0" applyFont="1" applyBorder="1" applyAlignment="1"/>
    <xf numFmtId="0" fontId="5" fillId="5" borderId="28" xfId="0" applyFont="1" applyFill="1" applyBorder="1" applyAlignment="1"/>
    <xf numFmtId="0" fontId="6" fillId="0" borderId="34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5" fillId="2" borderId="36" xfId="0" applyFont="1" applyFill="1" applyBorder="1" applyAlignment="1"/>
    <xf numFmtId="0" fontId="6" fillId="0" borderId="33" xfId="0" applyFont="1" applyBorder="1" applyAlignment="1">
      <alignment vertical="top"/>
    </xf>
    <xf numFmtId="0" fontId="6" fillId="0" borderId="35" xfId="0" applyFont="1" applyBorder="1" applyAlignment="1"/>
    <xf numFmtId="4" fontId="6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30" xfId="0" applyNumberFormat="1" applyFont="1" applyBorder="1" applyAlignment="1">
      <alignment horizontal="right" vertical="top"/>
    </xf>
    <xf numFmtId="0" fontId="6" fillId="0" borderId="30" xfId="0" applyFont="1" applyBorder="1" applyAlignment="1"/>
    <xf numFmtId="4" fontId="6" fillId="0" borderId="31" xfId="0" applyNumberFormat="1" applyFont="1" applyBorder="1" applyAlignment="1">
      <alignment horizontal="right" vertical="top"/>
    </xf>
    <xf numFmtId="4" fontId="6" fillId="0" borderId="29" xfId="0" applyNumberFormat="1" applyFont="1" applyBorder="1" applyAlignment="1">
      <alignment horizontal="right" vertical="top"/>
    </xf>
    <xf numFmtId="0" fontId="6" fillId="0" borderId="34" xfId="0" applyFont="1" applyBorder="1" applyAlignment="1"/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0" fontId="6" fillId="0" borderId="33" xfId="0" applyFont="1" applyBorder="1" applyAlignment="1"/>
    <xf numFmtId="0" fontId="3" fillId="0" borderId="34" xfId="0" applyFont="1" applyBorder="1" applyAlignment="1"/>
    <xf numFmtId="0" fontId="3" fillId="0" borderId="34" xfId="0" applyFont="1" applyBorder="1" applyAlignment="1">
      <alignment vertical="top"/>
    </xf>
    <xf numFmtId="0" fontId="3" fillId="0" borderId="35" xfId="0" applyFont="1" applyBorder="1" applyAlignment="1"/>
    <xf numFmtId="0" fontId="3" fillId="0" borderId="33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4" fontId="5" fillId="5" borderId="4" xfId="0" applyNumberFormat="1" applyFont="1" applyFill="1" applyBorder="1" applyAlignment="1"/>
    <xf numFmtId="4" fontId="6" fillId="0" borderId="38" xfId="0" applyNumberFormat="1" applyFont="1" applyBorder="1" applyAlignment="1">
      <alignment horizontal="right" vertical="top"/>
    </xf>
    <xf numFmtId="4" fontId="6" fillId="0" borderId="39" xfId="0" applyNumberFormat="1" applyFont="1" applyBorder="1" applyAlignment="1">
      <alignment horizontal="right" vertical="top"/>
    </xf>
    <xf numFmtId="4" fontId="5" fillId="2" borderId="40" xfId="0" applyNumberFormat="1" applyFont="1" applyFill="1" applyBorder="1" applyAlignment="1"/>
    <xf numFmtId="4" fontId="6" fillId="0" borderId="37" xfId="0" applyNumberFormat="1" applyFont="1" applyBorder="1" applyAlignment="1">
      <alignment horizontal="right" vertical="top"/>
    </xf>
    <xf numFmtId="0" fontId="5" fillId="3" borderId="9" xfId="0" applyFont="1" applyFill="1" applyBorder="1" applyAlignment="1"/>
    <xf numFmtId="4" fontId="5" fillId="3" borderId="41" xfId="0" applyNumberFormat="1" applyFont="1" applyFill="1" applyBorder="1" applyAlignment="1"/>
    <xf numFmtId="0" fontId="5" fillId="3" borderId="42" xfId="0" applyFont="1" applyFill="1" applyBorder="1" applyAlignment="1"/>
    <xf numFmtId="4" fontId="5" fillId="3" borderId="11" xfId="0" applyNumberFormat="1" applyFont="1" applyFill="1" applyBorder="1" applyAlignment="1"/>
    <xf numFmtId="4" fontId="5" fillId="3" borderId="10" xfId="0" applyNumberFormat="1" applyFont="1" applyFill="1" applyBorder="1" applyAlignment="1"/>
    <xf numFmtId="0" fontId="5" fillId="3" borderId="28" xfId="0" applyFont="1" applyFill="1" applyBorder="1" applyAlignment="1"/>
    <xf numFmtId="4" fontId="5" fillId="3" borderId="3" xfId="0" applyNumberFormat="1" applyFont="1" applyFill="1" applyBorder="1" applyAlignment="1"/>
    <xf numFmtId="4" fontId="5" fillId="3" borderId="4" xfId="0" applyNumberFormat="1" applyFont="1" applyFill="1" applyBorder="1" applyAlignment="1"/>
    <xf numFmtId="0" fontId="21" fillId="4" borderId="2" xfId="0" applyFont="1" applyFill="1" applyBorder="1" applyAlignment="1">
      <alignment horizontal="center"/>
    </xf>
    <xf numFmtId="4" fontId="6" fillId="6" borderId="50" xfId="0" applyNumberFormat="1" applyFont="1" applyFill="1" applyBorder="1" applyAlignment="1">
      <alignment horizontal="right"/>
    </xf>
    <xf numFmtId="4" fontId="6" fillId="6" borderId="51" xfId="0" applyNumberFormat="1" applyFont="1" applyFill="1" applyBorder="1" applyAlignment="1">
      <alignment horizontal="right"/>
    </xf>
    <xf numFmtId="4" fontId="6" fillId="6" borderId="51" xfId="0" applyNumberFormat="1" applyFont="1" applyFill="1" applyBorder="1" applyAlignment="1"/>
    <xf numFmtId="4" fontId="6" fillId="6" borderId="52" xfId="0" applyNumberFormat="1" applyFont="1" applyFill="1" applyBorder="1" applyAlignment="1">
      <alignment horizontal="right"/>
    </xf>
    <xf numFmtId="4" fontId="11" fillId="6" borderId="53" xfId="0" applyNumberFormat="1" applyFont="1" applyFill="1" applyBorder="1" applyAlignment="1">
      <alignment horizontal="right"/>
    </xf>
    <xf numFmtId="4" fontId="11" fillId="6" borderId="54" xfId="0" applyNumberFormat="1" applyFont="1" applyFill="1" applyBorder="1" applyAlignment="1">
      <alignment horizontal="right"/>
    </xf>
    <xf numFmtId="4" fontId="1" fillId="6" borderId="54" xfId="0" applyNumberFormat="1" applyFont="1" applyFill="1" applyBorder="1" applyAlignment="1">
      <alignment horizontal="right"/>
    </xf>
    <xf numFmtId="4" fontId="1" fillId="6" borderId="54" xfId="0" applyNumberFormat="1" applyFont="1" applyFill="1" applyBorder="1" applyAlignment="1"/>
    <xf numFmtId="4" fontId="1" fillId="6" borderId="55" xfId="0" applyNumberFormat="1" applyFont="1" applyFill="1" applyBorder="1" applyAlignment="1"/>
    <xf numFmtId="4" fontId="24" fillId="6" borderId="50" xfId="0" applyNumberFormat="1" applyFont="1" applyFill="1" applyBorder="1" applyAlignment="1">
      <alignment horizontal="right"/>
    </xf>
    <xf numFmtId="4" fontId="7" fillId="6" borderId="53" xfId="0" applyNumberFormat="1" applyFont="1" applyFill="1" applyBorder="1" applyAlignment="1">
      <alignment horizontal="right"/>
    </xf>
    <xf numFmtId="4" fontId="7" fillId="6" borderId="56" xfId="0" applyNumberFormat="1" applyFont="1" applyFill="1" applyBorder="1" applyAlignment="1">
      <alignment horizontal="right"/>
    </xf>
    <xf numFmtId="4" fontId="11" fillId="2" borderId="53" xfId="0" applyNumberFormat="1" applyFont="1" applyFill="1" applyBorder="1" applyAlignment="1">
      <alignment horizontal="right"/>
    </xf>
    <xf numFmtId="4" fontId="11" fillId="2" borderId="54" xfId="0" applyNumberFormat="1" applyFont="1" applyFill="1" applyBorder="1" applyAlignment="1">
      <alignment horizontal="right"/>
    </xf>
    <xf numFmtId="4" fontId="1" fillId="2" borderId="54" xfId="0" applyNumberFormat="1" applyFont="1" applyFill="1" applyBorder="1" applyAlignment="1">
      <alignment horizontal="right"/>
    </xf>
    <xf numFmtId="4" fontId="1" fillId="2" borderId="54" xfId="0" applyNumberFormat="1" applyFont="1" applyFill="1" applyBorder="1" applyAlignment="1"/>
    <xf numFmtId="4" fontId="1" fillId="2" borderId="55" xfId="0" applyNumberFormat="1" applyFont="1" applyFill="1" applyBorder="1" applyAlignment="1"/>
    <xf numFmtId="4" fontId="7" fillId="2" borderId="53" xfId="0" applyNumberFormat="1" applyFont="1" applyFill="1" applyBorder="1" applyAlignment="1">
      <alignment horizontal="right"/>
    </xf>
    <xf numFmtId="0" fontId="22" fillId="2" borderId="44" xfId="0" applyFont="1" applyFill="1" applyBorder="1" applyAlignment="1"/>
    <xf numFmtId="0" fontId="22" fillId="7" borderId="46" xfId="0" applyFont="1" applyFill="1" applyBorder="1" applyAlignment="1"/>
    <xf numFmtId="0" fontId="22" fillId="2" borderId="46" xfId="0" applyFont="1" applyFill="1" applyBorder="1" applyAlignment="1"/>
    <xf numFmtId="0" fontId="22" fillId="2" borderId="48" xfId="0" applyFont="1" applyFill="1" applyBorder="1" applyAlignment="1"/>
    <xf numFmtId="3" fontId="24" fillId="6" borderId="51" xfId="0" applyNumberFormat="1" applyFont="1" applyFill="1" applyBorder="1" applyAlignment="1">
      <alignment horizontal="right"/>
    </xf>
    <xf numFmtId="3" fontId="24" fillId="6" borderId="51" xfId="0" applyNumberFormat="1" applyFont="1" applyFill="1" applyBorder="1" applyAlignment="1"/>
    <xf numFmtId="3" fontId="24" fillId="6" borderId="52" xfId="0" applyNumberFormat="1" applyFont="1" applyFill="1" applyBorder="1" applyAlignment="1">
      <alignment horizontal="right"/>
    </xf>
    <xf numFmtId="3" fontId="22" fillId="2" borderId="59" xfId="0" applyNumberFormat="1" applyFont="1" applyFill="1" applyBorder="1" applyAlignment="1">
      <alignment horizontal="right"/>
    </xf>
    <xf numFmtId="3" fontId="7" fillId="2" borderId="54" xfId="0" applyNumberFormat="1" applyFont="1" applyFill="1" applyBorder="1" applyAlignment="1">
      <alignment horizontal="right"/>
    </xf>
    <xf numFmtId="3" fontId="24" fillId="2" borderId="54" xfId="0" applyNumberFormat="1" applyFont="1" applyFill="1" applyBorder="1" applyAlignment="1">
      <alignment horizontal="right"/>
    </xf>
    <xf numFmtId="3" fontId="24" fillId="2" borderId="54" xfId="0" applyNumberFormat="1" applyFont="1" applyFill="1" applyBorder="1" applyAlignment="1"/>
    <xf numFmtId="3" fontId="24" fillId="2" borderId="55" xfId="0" applyNumberFormat="1" applyFont="1" applyFill="1" applyBorder="1" applyAlignment="1"/>
    <xf numFmtId="3" fontId="22" fillId="7" borderId="60" xfId="0" applyNumberFormat="1" applyFont="1" applyFill="1" applyBorder="1" applyAlignment="1"/>
    <xf numFmtId="3" fontId="7" fillId="6" borderId="54" xfId="0" applyNumberFormat="1" applyFont="1" applyFill="1" applyBorder="1" applyAlignment="1">
      <alignment horizontal="right"/>
    </xf>
    <xf numFmtId="3" fontId="24" fillId="6" borderId="54" xfId="0" applyNumberFormat="1" applyFont="1" applyFill="1" applyBorder="1" applyAlignment="1">
      <alignment horizontal="right"/>
    </xf>
    <xf numFmtId="3" fontId="24" fillId="6" borderId="54" xfId="0" applyNumberFormat="1" applyFont="1" applyFill="1" applyBorder="1" applyAlignment="1"/>
    <xf numFmtId="3" fontId="24" fillId="6" borderId="55" xfId="0" applyNumberFormat="1" applyFont="1" applyFill="1" applyBorder="1" applyAlignment="1"/>
    <xf numFmtId="3" fontId="22" fillId="2" borderId="60" xfId="0" applyNumberFormat="1" applyFont="1" applyFill="1" applyBorder="1" applyAlignment="1"/>
    <xf numFmtId="3" fontId="7" fillId="6" borderId="57" xfId="0" applyNumberFormat="1" applyFont="1" applyFill="1" applyBorder="1" applyAlignment="1">
      <alignment horizontal="right"/>
    </xf>
    <xf numFmtId="3" fontId="22" fillId="2" borderId="61" xfId="0" applyNumberFormat="1" applyFont="1" applyFill="1" applyBorder="1" applyAlignment="1"/>
    <xf numFmtId="4" fontId="24" fillId="6" borderId="51" xfId="0" applyNumberFormat="1" applyFont="1" applyFill="1" applyBorder="1" applyAlignment="1">
      <alignment horizontal="right"/>
    </xf>
    <xf numFmtId="4" fontId="24" fillId="6" borderId="51" xfId="0" applyNumberFormat="1" applyFont="1" applyFill="1" applyBorder="1" applyAlignment="1"/>
    <xf numFmtId="4" fontId="24" fillId="6" borderId="52" xfId="0" applyNumberFormat="1" applyFont="1" applyFill="1" applyBorder="1" applyAlignment="1">
      <alignment horizontal="right"/>
    </xf>
    <xf numFmtId="4" fontId="7" fillId="2" borderId="54" xfId="0" applyNumberFormat="1" applyFont="1" applyFill="1" applyBorder="1" applyAlignment="1">
      <alignment horizontal="right"/>
    </xf>
    <xf numFmtId="4" fontId="25" fillId="2" borderId="54" xfId="0" applyNumberFormat="1" applyFont="1" applyFill="1" applyBorder="1" applyAlignment="1">
      <alignment horizontal="right"/>
    </xf>
    <xf numFmtId="4" fontId="25" fillId="2" borderId="54" xfId="0" applyNumberFormat="1" applyFont="1" applyFill="1" applyBorder="1" applyAlignment="1"/>
    <xf numFmtId="4" fontId="25" fillId="2" borderId="55" xfId="0" applyNumberFormat="1" applyFont="1" applyFill="1" applyBorder="1" applyAlignment="1"/>
    <xf numFmtId="4" fontId="7" fillId="6" borderId="54" xfId="0" applyNumberFormat="1" applyFont="1" applyFill="1" applyBorder="1" applyAlignment="1">
      <alignment horizontal="right"/>
    </xf>
    <xf numFmtId="4" fontId="25" fillId="6" borderId="54" xfId="0" applyNumberFormat="1" applyFont="1" applyFill="1" applyBorder="1" applyAlignment="1">
      <alignment horizontal="right"/>
    </xf>
    <xf numFmtId="4" fontId="25" fillId="6" borderId="54" xfId="0" applyNumberFormat="1" applyFont="1" applyFill="1" applyBorder="1" applyAlignment="1"/>
    <xf numFmtId="4" fontId="25" fillId="6" borderId="55" xfId="0" applyNumberFormat="1" applyFont="1" applyFill="1" applyBorder="1" applyAlignment="1"/>
    <xf numFmtId="4" fontId="7" fillId="6" borderId="57" xfId="0" applyNumberFormat="1" applyFont="1" applyFill="1" applyBorder="1" applyAlignment="1">
      <alignment horizontal="right"/>
    </xf>
    <xf numFmtId="4" fontId="25" fillId="6" borderId="57" xfId="0" applyNumberFormat="1" applyFont="1" applyFill="1" applyBorder="1" applyAlignment="1">
      <alignment horizontal="right"/>
    </xf>
    <xf numFmtId="4" fontId="25" fillId="6" borderId="57" xfId="0" applyNumberFormat="1" applyFont="1" applyFill="1" applyBorder="1" applyAlignment="1"/>
    <xf numFmtId="4" fontId="25" fillId="6" borderId="58" xfId="0" applyNumberFormat="1" applyFont="1" applyFill="1" applyBorder="1" applyAlignment="1"/>
    <xf numFmtId="0" fontId="21" fillId="4" borderId="64" xfId="0" applyFont="1" applyFill="1" applyBorder="1" applyAlignment="1">
      <alignment horizontal="center"/>
    </xf>
    <xf numFmtId="4" fontId="22" fillId="2" borderId="59" xfId="0" applyNumberFormat="1" applyFont="1" applyFill="1" applyBorder="1" applyAlignment="1">
      <alignment horizontal="right"/>
    </xf>
    <xf numFmtId="4" fontId="22" fillId="7" borderId="60" xfId="0" applyNumberFormat="1" applyFont="1" applyFill="1" applyBorder="1" applyAlignment="1"/>
    <xf numFmtId="4" fontId="22" fillId="2" borderId="60" xfId="0" applyNumberFormat="1" applyFont="1" applyFill="1" applyBorder="1" applyAlignment="1"/>
    <xf numFmtId="4" fontId="22" fillId="2" borderId="61" xfId="0" applyNumberFormat="1" applyFont="1" applyFill="1" applyBorder="1" applyAlignment="1"/>
    <xf numFmtId="0" fontId="21" fillId="4" borderId="63" xfId="0" applyFont="1" applyFill="1" applyBorder="1" applyAlignment="1">
      <alignment horizontal="center"/>
    </xf>
    <xf numFmtId="4" fontId="21" fillId="4" borderId="62" xfId="0" applyNumberFormat="1" applyFont="1" applyFill="1" applyBorder="1" applyAlignment="1"/>
    <xf numFmtId="0" fontId="26" fillId="7" borderId="46" xfId="0" applyFont="1" applyFill="1" applyBorder="1" applyAlignment="1">
      <alignment horizontal="left" indent="1"/>
    </xf>
    <xf numFmtId="0" fontId="26" fillId="2" borderId="46" xfId="0" applyFont="1" applyFill="1" applyBorder="1" applyAlignment="1">
      <alignment horizontal="left" indent="1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3" fontId="21" fillId="4" borderId="7" xfId="0" applyNumberFormat="1" applyFont="1" applyFill="1" applyBorder="1" applyAlignment="1">
      <alignment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68" xfId="0" applyFont="1" applyFill="1" applyBorder="1" applyAlignment="1">
      <alignment horizontal="center" vertical="center"/>
    </xf>
    <xf numFmtId="0" fontId="21" fillId="4" borderId="69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/>
    </xf>
    <xf numFmtId="0" fontId="21" fillId="4" borderId="68" xfId="0" applyFont="1" applyFill="1" applyBorder="1" applyAlignment="1">
      <alignment horizontal="center"/>
    </xf>
    <xf numFmtId="0" fontId="21" fillId="4" borderId="69" xfId="0" applyFont="1" applyFill="1" applyBorder="1" applyAlignment="1">
      <alignment horizontal="center"/>
    </xf>
    <xf numFmtId="4" fontId="21" fillId="4" borderId="68" xfId="0" applyNumberFormat="1" applyFont="1" applyFill="1" applyBorder="1" applyAlignment="1">
      <alignment horizontal="right"/>
    </xf>
    <xf numFmtId="4" fontId="21" fillId="4" borderId="68" xfId="0" applyNumberFormat="1" applyFont="1" applyFill="1" applyBorder="1" applyAlignment="1"/>
    <xf numFmtId="4" fontId="21" fillId="4" borderId="69" xfId="0" applyNumberFormat="1" applyFont="1" applyFill="1" applyBorder="1" applyAlignment="1"/>
    <xf numFmtId="3" fontId="25" fillId="2" borderId="54" xfId="0" applyNumberFormat="1" applyFont="1" applyFill="1" applyBorder="1" applyAlignment="1">
      <alignment horizontal="right"/>
    </xf>
    <xf numFmtId="3" fontId="25" fillId="2" borderId="54" xfId="0" applyNumberFormat="1" applyFont="1" applyFill="1" applyBorder="1" applyAlignment="1"/>
    <xf numFmtId="3" fontId="25" fillId="2" borderId="55" xfId="0" applyNumberFormat="1" applyFont="1" applyFill="1" applyBorder="1" applyAlignment="1"/>
    <xf numFmtId="3" fontId="25" fillId="6" borderId="54" xfId="0" applyNumberFormat="1" applyFont="1" applyFill="1" applyBorder="1" applyAlignment="1">
      <alignment horizontal="right"/>
    </xf>
    <xf numFmtId="3" fontId="25" fillId="6" borderId="54" xfId="0" applyNumberFormat="1" applyFont="1" applyFill="1" applyBorder="1" applyAlignment="1"/>
    <xf numFmtId="3" fontId="25" fillId="6" borderId="55" xfId="0" applyNumberFormat="1" applyFont="1" applyFill="1" applyBorder="1" applyAlignment="1"/>
    <xf numFmtId="3" fontId="25" fillId="6" borderId="57" xfId="0" applyNumberFormat="1" applyFont="1" applyFill="1" applyBorder="1" applyAlignment="1">
      <alignment horizontal="right"/>
    </xf>
    <xf numFmtId="3" fontId="25" fillId="6" borderId="57" xfId="0" applyNumberFormat="1" applyFont="1" applyFill="1" applyBorder="1" applyAlignment="1"/>
    <xf numFmtId="3" fontId="25" fillId="6" borderId="58" xfId="0" applyNumberFormat="1" applyFont="1" applyFill="1" applyBorder="1" applyAlignment="1"/>
    <xf numFmtId="3" fontId="21" fillId="4" borderId="68" xfId="0" applyNumberFormat="1" applyFont="1" applyFill="1" applyBorder="1" applyAlignment="1">
      <alignment horizontal="right"/>
    </xf>
    <xf numFmtId="3" fontId="21" fillId="4" borderId="68" xfId="0" applyNumberFormat="1" applyFont="1" applyFill="1" applyBorder="1" applyAlignment="1"/>
    <xf numFmtId="3" fontId="21" fillId="4" borderId="69" xfId="0" applyNumberFormat="1" applyFont="1" applyFill="1" applyBorder="1" applyAlignment="1"/>
    <xf numFmtId="3" fontId="21" fillId="4" borderId="62" xfId="0" applyNumberFormat="1" applyFont="1" applyFill="1" applyBorder="1" applyAlignment="1"/>
    <xf numFmtId="3" fontId="24" fillId="6" borderId="50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3" fontId="7" fillId="6" borderId="53" xfId="0" applyNumberFormat="1" applyFont="1" applyFill="1" applyBorder="1" applyAlignment="1">
      <alignment horizontal="right"/>
    </xf>
    <xf numFmtId="3" fontId="7" fillId="6" borderId="56" xfId="0" applyNumberFormat="1" applyFont="1" applyFill="1" applyBorder="1" applyAlignment="1">
      <alignment horizontal="right"/>
    </xf>
    <xf numFmtId="0" fontId="22" fillId="7" borderId="46" xfId="0" applyFont="1" applyFill="1" applyBorder="1" applyAlignment="1">
      <alignment horizontal="left"/>
    </xf>
    <xf numFmtId="0" fontId="22" fillId="7" borderId="48" xfId="0" applyFont="1" applyFill="1" applyBorder="1" applyAlignment="1"/>
    <xf numFmtId="3" fontId="7" fillId="2" borderId="56" xfId="0" applyNumberFormat="1" applyFont="1" applyFill="1" applyBorder="1" applyAlignment="1">
      <alignment horizontal="right"/>
    </xf>
    <xf numFmtId="3" fontId="7" fillId="2" borderId="57" xfId="0" applyNumberFormat="1" applyFont="1" applyFill="1" applyBorder="1" applyAlignment="1">
      <alignment horizontal="right"/>
    </xf>
    <xf numFmtId="3" fontId="25" fillId="2" borderId="57" xfId="0" applyNumberFormat="1" applyFont="1" applyFill="1" applyBorder="1" applyAlignment="1">
      <alignment horizontal="right"/>
    </xf>
    <xf numFmtId="3" fontId="25" fillId="2" borderId="57" xfId="0" applyNumberFormat="1" applyFont="1" applyFill="1" applyBorder="1" applyAlignment="1"/>
    <xf numFmtId="3" fontId="25" fillId="2" borderId="58" xfId="0" applyNumberFormat="1" applyFont="1" applyFill="1" applyBorder="1" applyAlignment="1"/>
    <xf numFmtId="3" fontId="22" fillId="7" borderId="61" xfId="0" applyNumberFormat="1" applyFont="1" applyFill="1" applyBorder="1" applyAlignment="1"/>
    <xf numFmtId="4" fontId="21" fillId="4" borderId="28" xfId="0" applyNumberFormat="1" applyFont="1" applyFill="1" applyBorder="1" applyAlignment="1">
      <alignment horizontal="right"/>
    </xf>
    <xf numFmtId="3" fontId="21" fillId="4" borderId="28" xfId="0" applyNumberFormat="1" applyFont="1" applyFill="1" applyBorder="1" applyAlignment="1">
      <alignment horizontal="right"/>
    </xf>
    <xf numFmtId="0" fontId="21" fillId="4" borderId="13" xfId="0" applyFont="1" applyFill="1" applyBorder="1" applyAlignment="1">
      <alignment horizontal="center"/>
    </xf>
    <xf numFmtId="3" fontId="21" fillId="4" borderId="7" xfId="0" applyNumberFormat="1" applyFont="1" applyFill="1" applyBorder="1" applyAlignment="1">
      <alignment horizontal="center"/>
    </xf>
    <xf numFmtId="3" fontId="24" fillId="6" borderId="36" xfId="0" applyNumberFormat="1" applyFont="1" applyFill="1" applyBorder="1" applyAlignment="1">
      <alignment horizontal="right"/>
    </xf>
    <xf numFmtId="3" fontId="1" fillId="0" borderId="70" xfId="0" applyNumberFormat="1" applyFont="1" applyBorder="1" applyAlignment="1"/>
    <xf numFmtId="3" fontId="7" fillId="2" borderId="34" xfId="0" applyNumberFormat="1" applyFont="1" applyFill="1" applyBorder="1" applyAlignment="1">
      <alignment horizontal="right"/>
    </xf>
    <xf numFmtId="3" fontId="1" fillId="2" borderId="71" xfId="0" applyNumberFormat="1" applyFont="1" applyFill="1" applyBorder="1" applyAlignment="1"/>
    <xf numFmtId="3" fontId="7" fillId="6" borderId="34" xfId="0" applyNumberFormat="1" applyFont="1" applyFill="1" applyBorder="1" applyAlignment="1">
      <alignment horizontal="right"/>
    </xf>
    <xf numFmtId="3" fontId="1" fillId="0" borderId="71" xfId="0" applyNumberFormat="1" applyFont="1" applyBorder="1" applyAlignment="1"/>
    <xf numFmtId="3" fontId="7" fillId="2" borderId="35" xfId="0" applyNumberFormat="1" applyFont="1" applyFill="1" applyBorder="1" applyAlignment="1">
      <alignment horizontal="right"/>
    </xf>
    <xf numFmtId="3" fontId="1" fillId="2" borderId="72" xfId="0" applyNumberFormat="1" applyFont="1" applyFill="1" applyBorder="1" applyAlignment="1"/>
    <xf numFmtId="3" fontId="24" fillId="6" borderId="73" xfId="0" applyNumberFormat="1" applyFont="1" applyFill="1" applyBorder="1" applyAlignment="1">
      <alignment horizontal="right"/>
    </xf>
    <xf numFmtId="3" fontId="7" fillId="2" borderId="74" xfId="0" applyNumberFormat="1" applyFont="1" applyFill="1" applyBorder="1" applyAlignment="1">
      <alignment horizontal="right"/>
    </xf>
    <xf numFmtId="3" fontId="7" fillId="6" borderId="74" xfId="0" applyNumberFormat="1" applyFont="1" applyFill="1" applyBorder="1" applyAlignment="1">
      <alignment horizontal="right"/>
    </xf>
    <xf numFmtId="3" fontId="7" fillId="2" borderId="75" xfId="0" applyNumberFormat="1" applyFont="1" applyFill="1" applyBorder="1" applyAlignment="1">
      <alignment horizontal="right"/>
    </xf>
    <xf numFmtId="3" fontId="21" fillId="4" borderId="28" xfId="0" applyNumberFormat="1" applyFont="1" applyFill="1" applyBorder="1" applyAlignment="1"/>
    <xf numFmtId="3" fontId="21" fillId="4" borderId="76" xfId="0" applyNumberFormat="1" applyFont="1" applyFill="1" applyBorder="1" applyAlignment="1"/>
    <xf numFmtId="3" fontId="21" fillId="4" borderId="77" xfId="0" applyNumberFormat="1" applyFont="1" applyFill="1" applyBorder="1" applyAlignment="1"/>
    <xf numFmtId="3" fontId="1" fillId="0" borderId="78" xfId="0" applyNumberFormat="1" applyFont="1" applyBorder="1" applyAlignment="1"/>
    <xf numFmtId="3" fontId="1" fillId="2" borderId="79" xfId="0" applyNumberFormat="1" applyFont="1" applyFill="1" applyBorder="1" applyAlignment="1"/>
    <xf numFmtId="3" fontId="1" fillId="0" borderId="79" xfId="0" applyNumberFormat="1" applyFont="1" applyBorder="1" applyAlignment="1"/>
    <xf numFmtId="3" fontId="1" fillId="2" borderId="80" xfId="0" applyNumberFormat="1" applyFont="1" applyFill="1" applyBorder="1" applyAlignment="1"/>
    <xf numFmtId="3" fontId="22" fillId="2" borderId="45" xfId="0" applyNumberFormat="1" applyFont="1" applyFill="1" applyBorder="1" applyAlignment="1">
      <alignment horizontal="right"/>
    </xf>
    <xf numFmtId="3" fontId="22" fillId="7" borderId="47" xfId="0" applyNumberFormat="1" applyFont="1" applyFill="1" applyBorder="1" applyAlignment="1">
      <alignment horizontal="right"/>
    </xf>
    <xf numFmtId="3" fontId="22" fillId="2" borderId="47" xfId="0" applyNumberFormat="1" applyFont="1" applyFill="1" applyBorder="1" applyAlignment="1">
      <alignment horizontal="right"/>
    </xf>
    <xf numFmtId="3" fontId="22" fillId="7" borderId="49" xfId="0" applyNumberFormat="1" applyFont="1" applyFill="1" applyBorder="1" applyAlignment="1">
      <alignment horizontal="right"/>
    </xf>
    <xf numFmtId="3" fontId="21" fillId="4" borderId="8" xfId="0" applyNumberFormat="1" applyFont="1" applyFill="1" applyBorder="1" applyAlignment="1"/>
    <xf numFmtId="3" fontId="22" fillId="2" borderId="81" xfId="0" applyNumberFormat="1" applyFont="1" applyFill="1" applyBorder="1" applyAlignment="1">
      <alignment horizontal="right"/>
    </xf>
    <xf numFmtId="3" fontId="22" fillId="2" borderId="82" xfId="0" applyNumberFormat="1" applyFont="1" applyFill="1" applyBorder="1" applyAlignment="1">
      <alignment horizontal="right"/>
    </xf>
    <xf numFmtId="3" fontId="22" fillId="7" borderId="83" xfId="0" applyNumberFormat="1" applyFont="1" applyFill="1" applyBorder="1" applyAlignment="1">
      <alignment horizontal="right"/>
    </xf>
    <xf numFmtId="3" fontId="22" fillId="7" borderId="84" xfId="0" applyNumberFormat="1" applyFont="1" applyFill="1" applyBorder="1" applyAlignment="1">
      <alignment horizontal="right"/>
    </xf>
    <xf numFmtId="3" fontId="22" fillId="2" borderId="83" xfId="0" applyNumberFormat="1" applyFont="1" applyFill="1" applyBorder="1" applyAlignment="1">
      <alignment horizontal="right"/>
    </xf>
    <xf numFmtId="3" fontId="22" fillId="2" borderId="84" xfId="0" applyNumberFormat="1" applyFont="1" applyFill="1" applyBorder="1" applyAlignment="1">
      <alignment horizontal="right"/>
    </xf>
    <xf numFmtId="3" fontId="22" fillId="7" borderId="85" xfId="0" applyNumberFormat="1" applyFont="1" applyFill="1" applyBorder="1" applyAlignment="1">
      <alignment horizontal="right"/>
    </xf>
    <xf numFmtId="3" fontId="22" fillId="7" borderId="86" xfId="0" applyNumberFormat="1" applyFont="1" applyFill="1" applyBorder="1" applyAlignment="1">
      <alignment horizontal="right"/>
    </xf>
    <xf numFmtId="3" fontId="21" fillId="4" borderId="65" xfId="0" applyNumberFormat="1" applyFont="1" applyFill="1" applyBorder="1" applyAlignment="1"/>
    <xf numFmtId="3" fontId="21" fillId="4" borderId="87" xfId="0" applyNumberFormat="1" applyFont="1" applyFill="1" applyBorder="1" applyAlignment="1"/>
    <xf numFmtId="0" fontId="21" fillId="4" borderId="2" xfId="0" applyFont="1" applyFill="1" applyBorder="1" applyAlignment="1">
      <alignment horizontal="center"/>
    </xf>
    <xf numFmtId="3" fontId="9" fillId="0" borderId="0" xfId="0" applyNumberFormat="1" applyFont="1" applyFill="1" applyBorder="1" applyAlignment="1"/>
    <xf numFmtId="0" fontId="23" fillId="4" borderId="6" xfId="0" applyFont="1" applyFill="1" applyBorder="1" applyAlignment="1">
      <alignment horizontal="center" vertical="center"/>
    </xf>
    <xf numFmtId="3" fontId="21" fillId="4" borderId="65" xfId="0" applyNumberFormat="1" applyFont="1" applyFill="1" applyBorder="1" applyAlignment="1">
      <alignment horizontal="right" vertical="center"/>
    </xf>
    <xf numFmtId="3" fontId="21" fillId="4" borderId="66" xfId="0" applyNumberFormat="1" applyFont="1" applyFill="1" applyBorder="1" applyAlignment="1">
      <alignment horizontal="right" vertical="center"/>
    </xf>
    <xf numFmtId="3" fontId="21" fillId="4" borderId="66" xfId="0" applyNumberFormat="1" applyFont="1" applyFill="1" applyBorder="1" applyAlignment="1">
      <alignment vertical="center"/>
    </xf>
    <xf numFmtId="3" fontId="21" fillId="4" borderId="67" xfId="0" applyNumberFormat="1" applyFont="1" applyFill="1" applyBorder="1" applyAlignment="1">
      <alignment vertical="center"/>
    </xf>
    <xf numFmtId="4" fontId="7" fillId="2" borderId="56" xfId="0" applyNumberFormat="1" applyFont="1" applyFill="1" applyBorder="1" applyAlignment="1">
      <alignment horizontal="right"/>
    </xf>
    <xf numFmtId="3" fontId="24" fillId="2" borderId="57" xfId="0" applyNumberFormat="1" applyFont="1" applyFill="1" applyBorder="1" applyAlignment="1">
      <alignment horizontal="right"/>
    </xf>
    <xf numFmtId="3" fontId="24" fillId="2" borderId="57" xfId="0" applyNumberFormat="1" applyFont="1" applyFill="1" applyBorder="1" applyAlignment="1"/>
    <xf numFmtId="3" fontId="24" fillId="2" borderId="58" xfId="0" applyNumberFormat="1" applyFont="1" applyFill="1" applyBorder="1" applyAlignment="1"/>
    <xf numFmtId="0" fontId="5" fillId="2" borderId="44" xfId="0" applyFont="1" applyFill="1" applyBorder="1" applyAlignment="1"/>
    <xf numFmtId="4" fontId="5" fillId="2" borderId="45" xfId="0" applyNumberFormat="1" applyFont="1" applyFill="1" applyBorder="1" applyAlignment="1">
      <alignment horizontal="right"/>
    </xf>
    <xf numFmtId="0" fontId="9" fillId="7" borderId="46" xfId="0" applyFont="1" applyFill="1" applyBorder="1" applyAlignment="1"/>
    <xf numFmtId="4" fontId="5" fillId="7" borderId="47" xfId="0" applyNumberFormat="1" applyFont="1" applyFill="1" applyBorder="1" applyAlignment="1"/>
    <xf numFmtId="0" fontId="9" fillId="2" borderId="46" xfId="0" applyFont="1" applyFill="1" applyBorder="1" applyAlignment="1"/>
    <xf numFmtId="4" fontId="5" fillId="2" borderId="47" xfId="0" applyNumberFormat="1" applyFont="1" applyFill="1" applyBorder="1" applyAlignment="1"/>
    <xf numFmtId="0" fontId="5" fillId="7" borderId="46" xfId="0" applyFont="1" applyFill="1" applyBorder="1" applyAlignment="1"/>
    <xf numFmtId="3" fontId="7" fillId="6" borderId="35" xfId="0" applyNumberFormat="1" applyFont="1" applyFill="1" applyBorder="1" applyAlignment="1">
      <alignment horizontal="right"/>
    </xf>
    <xf numFmtId="3" fontId="1" fillId="0" borderId="72" xfId="0" applyNumberFormat="1" applyFont="1" applyBorder="1" applyAlignment="1"/>
    <xf numFmtId="3" fontId="7" fillId="6" borderId="75" xfId="0" applyNumberFormat="1" applyFont="1" applyFill="1" applyBorder="1" applyAlignment="1">
      <alignment horizontal="right"/>
    </xf>
    <xf numFmtId="3" fontId="1" fillId="0" borderId="80" xfId="0" applyNumberFormat="1" applyFont="1" applyBorder="1" applyAlignment="1"/>
    <xf numFmtId="3" fontId="22" fillId="2" borderId="85" xfId="0" applyNumberFormat="1" applyFont="1" applyFill="1" applyBorder="1" applyAlignment="1">
      <alignment horizontal="right"/>
    </xf>
    <xf numFmtId="3" fontId="22" fillId="2" borderId="86" xfId="0" applyNumberFormat="1" applyFont="1" applyFill="1" applyBorder="1" applyAlignment="1">
      <alignment horizontal="right"/>
    </xf>
    <xf numFmtId="3" fontId="22" fillId="2" borderId="49" xfId="0" applyNumberFormat="1" applyFont="1" applyFill="1" applyBorder="1" applyAlignment="1">
      <alignment horizontal="right"/>
    </xf>
    <xf numFmtId="9" fontId="6" fillId="0" borderId="0" xfId="2" applyFont="1" applyAlignment="1"/>
    <xf numFmtId="3" fontId="24" fillId="7" borderId="83" xfId="0" applyNumberFormat="1" applyFont="1" applyFill="1" applyBorder="1" applyAlignment="1">
      <alignment horizontal="right"/>
    </xf>
    <xf numFmtId="3" fontId="24" fillId="7" borderId="84" xfId="0" applyNumberFormat="1" applyFont="1" applyFill="1" applyBorder="1" applyAlignment="1">
      <alignment horizontal="right"/>
    </xf>
    <xf numFmtId="3" fontId="24" fillId="7" borderId="47" xfId="0" applyNumberFormat="1" applyFont="1" applyFill="1" applyBorder="1" applyAlignment="1">
      <alignment horizontal="right"/>
    </xf>
    <xf numFmtId="3" fontId="24" fillId="2" borderId="83" xfId="0" applyNumberFormat="1" applyFont="1" applyFill="1" applyBorder="1" applyAlignment="1">
      <alignment horizontal="right"/>
    </xf>
    <xf numFmtId="3" fontId="24" fillId="2" borderId="84" xfId="0" applyNumberFormat="1" applyFont="1" applyFill="1" applyBorder="1" applyAlignment="1">
      <alignment horizontal="right"/>
    </xf>
    <xf numFmtId="3" fontId="24" fillId="2" borderId="47" xfId="0" applyNumberFormat="1" applyFont="1" applyFill="1" applyBorder="1" applyAlignment="1">
      <alignment horizontal="right"/>
    </xf>
    <xf numFmtId="4" fontId="24" fillId="2" borderId="60" xfId="0" applyNumberFormat="1" applyFont="1" applyFill="1" applyBorder="1" applyAlignment="1"/>
    <xf numFmtId="4" fontId="24" fillId="7" borderId="60" xfId="0" applyNumberFormat="1" applyFont="1" applyFill="1" applyBorder="1" applyAlignment="1"/>
    <xf numFmtId="3" fontId="24" fillId="2" borderId="60" xfId="0" applyNumberFormat="1" applyFont="1" applyFill="1" applyBorder="1" applyAlignment="1"/>
    <xf numFmtId="3" fontId="24" fillId="7" borderId="60" xfId="0" applyNumberFormat="1" applyFont="1" applyFill="1" applyBorder="1" applyAlignment="1"/>
    <xf numFmtId="164" fontId="6" fillId="0" borderId="0" xfId="2" applyNumberFormat="1" applyFont="1" applyAlignment="1"/>
    <xf numFmtId="0" fontId="21" fillId="4" borderId="88" xfId="0" applyFont="1" applyFill="1" applyBorder="1" applyAlignment="1">
      <alignment horizontal="center" vertical="center"/>
    </xf>
    <xf numFmtId="3" fontId="24" fillId="6" borderId="89" xfId="0" applyNumberFormat="1" applyFont="1" applyFill="1" applyBorder="1" applyAlignment="1">
      <alignment horizontal="right"/>
    </xf>
    <xf numFmtId="0" fontId="21" fillId="4" borderId="88" xfId="0" applyFont="1" applyFill="1" applyBorder="1" applyAlignment="1">
      <alignment horizontal="center"/>
    </xf>
    <xf numFmtId="3" fontId="25" fillId="2" borderId="90" xfId="0" applyNumberFormat="1" applyFont="1" applyFill="1" applyBorder="1" applyAlignment="1"/>
    <xf numFmtId="3" fontId="25" fillId="6" borderId="90" xfId="0" applyNumberFormat="1" applyFont="1" applyFill="1" applyBorder="1" applyAlignment="1"/>
    <xf numFmtId="3" fontId="21" fillId="4" borderId="88" xfId="0" applyNumberFormat="1" applyFont="1" applyFill="1" applyBorder="1" applyAlignment="1"/>
    <xf numFmtId="3" fontId="25" fillId="2" borderId="91" xfId="0" applyNumberFormat="1" applyFont="1" applyFill="1" applyBorder="1" applyAlignment="1"/>
    <xf numFmtId="10" fontId="6" fillId="0" borderId="0" xfId="0" applyNumberFormat="1" applyFont="1" applyAlignment="1"/>
    <xf numFmtId="9" fontId="17" fillId="0" borderId="0" xfId="0" applyNumberFormat="1" applyFont="1" applyAlignment="1"/>
    <xf numFmtId="0" fontId="19" fillId="0" borderId="0" xfId="0" applyFont="1" applyAlignment="1"/>
    <xf numFmtId="4" fontId="6" fillId="6" borderId="89" xfId="0" applyNumberFormat="1" applyFont="1" applyFill="1" applyBorder="1" applyAlignment="1">
      <alignment horizontal="right"/>
    </xf>
    <xf numFmtId="4" fontId="1" fillId="2" borderId="90" xfId="0" applyNumberFormat="1" applyFont="1" applyFill="1" applyBorder="1" applyAlignment="1"/>
    <xf numFmtId="4" fontId="1" fillId="6" borderId="90" xfId="0" applyNumberFormat="1" applyFont="1" applyFill="1" applyBorder="1" applyAlignment="1"/>
    <xf numFmtId="3" fontId="24" fillId="2" borderId="90" xfId="0" applyNumberFormat="1" applyFont="1" applyFill="1" applyBorder="1" applyAlignment="1"/>
    <xf numFmtId="3" fontId="24" fillId="6" borderId="90" xfId="0" applyNumberFormat="1" applyFont="1" applyFill="1" applyBorder="1" applyAlignment="1"/>
    <xf numFmtId="3" fontId="24" fillId="2" borderId="91" xfId="0" applyNumberFormat="1" applyFont="1" applyFill="1" applyBorder="1" applyAlignment="1"/>
    <xf numFmtId="4" fontId="21" fillId="4" borderId="28" xfId="0" applyNumberFormat="1" applyFont="1" applyFill="1" applyBorder="1" applyAlignment="1">
      <alignment horizontal="right" vertical="center"/>
    </xf>
    <xf numFmtId="4" fontId="21" fillId="4" borderId="68" xfId="0" applyNumberFormat="1" applyFont="1" applyFill="1" applyBorder="1" applyAlignment="1">
      <alignment horizontal="right" vertical="center"/>
    </xf>
    <xf numFmtId="4" fontId="21" fillId="4" borderId="68" xfId="0" applyNumberFormat="1" applyFont="1" applyFill="1" applyBorder="1" applyAlignment="1">
      <alignment vertical="center"/>
    </xf>
    <xf numFmtId="4" fontId="21" fillId="4" borderId="69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16" fillId="7" borderId="46" xfId="0" applyFont="1" applyFill="1" applyBorder="1" applyAlignment="1">
      <alignment horizontal="left" indent="1"/>
    </xf>
    <xf numFmtId="0" fontId="1" fillId="0" borderId="34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35" xfId="0" applyFont="1" applyBorder="1" applyAlignment="1">
      <alignment vertical="top"/>
    </xf>
    <xf numFmtId="0" fontId="6" fillId="0" borderId="92" xfId="0" applyFont="1" applyBorder="1" applyAlignment="1"/>
    <xf numFmtId="0" fontId="6" fillId="0" borderId="93" xfId="0" applyFont="1" applyBorder="1" applyAlignment="1"/>
    <xf numFmtId="0" fontId="6" fillId="0" borderId="94" xfId="0" applyFont="1" applyBorder="1" applyAlignment="1"/>
    <xf numFmtId="0" fontId="6" fillId="0" borderId="95" xfId="0" applyFont="1" applyBorder="1" applyAlignment="1">
      <alignment vertical="top"/>
    </xf>
    <xf numFmtId="4" fontId="6" fillId="0" borderId="96" xfId="0" applyNumberFormat="1" applyFont="1" applyBorder="1" applyAlignment="1">
      <alignment vertical="top"/>
    </xf>
    <xf numFmtId="4" fontId="6" fillId="0" borderId="96" xfId="0" applyNumberFormat="1" applyFont="1" applyBorder="1" applyAlignment="1">
      <alignment horizontal="right" vertical="top"/>
    </xf>
    <xf numFmtId="0" fontId="6" fillId="0" borderId="95" xfId="0" applyFont="1" applyBorder="1" applyAlignment="1"/>
    <xf numFmtId="0" fontId="6" fillId="0" borderId="96" xfId="0" applyFont="1" applyBorder="1" applyAlignment="1"/>
    <xf numFmtId="0" fontId="3" fillId="0" borderId="95" xfId="0" applyFont="1" applyBorder="1" applyAlignment="1">
      <alignment vertical="top"/>
    </xf>
    <xf numFmtId="4" fontId="6" fillId="0" borderId="97" xfId="0" applyNumberFormat="1" applyFont="1" applyBorder="1" applyAlignment="1">
      <alignment horizontal="right" vertical="top"/>
    </xf>
    <xf numFmtId="0" fontId="1" fillId="0" borderId="95" xfId="0" applyFont="1" applyBorder="1" applyAlignment="1">
      <alignment vertical="top"/>
    </xf>
    <xf numFmtId="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/>
    <xf numFmtId="0" fontId="27" fillId="4" borderId="68" xfId="0" applyFont="1" applyFill="1" applyBorder="1" applyAlignment="1">
      <alignment horizontal="center"/>
    </xf>
    <xf numFmtId="0" fontId="27" fillId="4" borderId="69" xfId="0" applyFont="1" applyFill="1" applyBorder="1" applyAlignment="1">
      <alignment horizontal="center"/>
    </xf>
    <xf numFmtId="0" fontId="19" fillId="0" borderId="98" xfId="0" applyFont="1" applyBorder="1" applyAlignment="1"/>
    <xf numFmtId="3" fontId="5" fillId="0" borderId="0" xfId="0" applyNumberFormat="1" applyFont="1" applyFill="1" applyBorder="1" applyAlignment="1">
      <alignment horizontal="right"/>
    </xf>
    <xf numFmtId="0" fontId="21" fillId="4" borderId="4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43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</cellXfs>
  <cellStyles count="3">
    <cellStyle name="Normal_Book4" xfId="1"/>
    <cellStyle name="Normální" xfId="0" builtinId="0"/>
    <cellStyle name="Procenta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medium">
          <color indexed="64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theme="0" tint="-0.14996795556505021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theme="0" tint="-0.14996795556505021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ulka2" displayName="Tabulka2" ref="B6:AB23" totalsRowShown="0" headerRowDxfId="22" dataDxfId="20" headerRowBorderDxfId="21" tableBorderDxfId="19">
  <tableColumns count="27">
    <tableColumn id="1" name="Oblast" dataDxfId="18"/>
    <tableColumn id="2" name="2000" dataDxfId="17"/>
    <tableColumn id="3" name="2001" dataDxfId="16"/>
    <tableColumn id="4" name="2002" dataDxfId="15"/>
    <tableColumn id="5" name="2003" dataDxfId="14"/>
    <tableColumn id="6" name="2004" dataDxfId="13"/>
    <tableColumn id="7" name="2005" dataDxfId="12"/>
    <tableColumn id="8" name="2006" dataDxfId="11"/>
    <tableColumn id="9" name="2007" dataDxfId="10"/>
    <tableColumn id="10" name="2008" dataDxfId="9"/>
    <tableColumn id="11" name="2009" dataDxfId="8"/>
    <tableColumn id="12" name="2010" dataDxfId="7"/>
    <tableColumn id="13" name="2011" dataDxfId="6"/>
    <tableColumn id="14" name="2012" dataDxfId="5"/>
    <tableColumn id="15" name="2013" dataDxfId="4"/>
    <tableColumn id="16" name="2014" dataDxfId="3"/>
    <tableColumn id="17" name="2015" dataDxfId="2"/>
    <tableColumn id="21" name="2016"/>
    <tableColumn id="20" name="2017"/>
    <tableColumn id="22" name="2018"/>
    <tableColumn id="23" name="2019"/>
    <tableColumn id="25" name="2020"/>
    <tableColumn id="24" name="2021"/>
    <tableColumn id="26" name="2022"/>
    <tableColumn id="27" name="2023"/>
    <tableColumn id="18" name="2024" dataDxfId="1"/>
    <tableColumn id="19" name="Celkem" dataDxfId="0">
      <calculatedColumnFormula>SUM(D7:AA7)</calculatedColumnFormula>
    </tableColumn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B2:AO83"/>
  <sheetViews>
    <sheetView showGridLines="0" zoomScale="85" zoomScaleNormal="85" workbookViewId="0">
      <pane xSplit="2" topLeftCell="V1" activePane="topRight" state="frozen"/>
      <selection pane="topRight" activeCell="AM6" sqref="AM6:AN6"/>
    </sheetView>
  </sheetViews>
  <sheetFormatPr defaultColWidth="35.140625" defaultRowHeight="12.75" outlineLevelRow="1" outlineLevelCol="1" x14ac:dyDescent="0.2"/>
  <cols>
    <col min="1" max="1" width="2.7109375" style="5" customWidth="1"/>
    <col min="2" max="2" width="39.7109375" style="5" customWidth="1"/>
    <col min="3" max="3" width="6.7109375" style="5" customWidth="1" outlineLevel="1"/>
    <col min="4" max="4" width="11.85546875" style="5" customWidth="1"/>
    <col min="5" max="5" width="6.7109375" style="5" customWidth="1" outlineLevel="1"/>
    <col min="6" max="6" width="11.85546875" style="5" customWidth="1"/>
    <col min="7" max="7" width="6.7109375" style="5" customWidth="1" outlineLevel="1"/>
    <col min="8" max="8" width="12" style="5" bestFit="1" customWidth="1"/>
    <col min="9" max="9" width="6.7109375" style="5" customWidth="1" outlineLevel="1"/>
    <col min="10" max="10" width="12" style="5" bestFit="1" customWidth="1"/>
    <col min="11" max="11" width="6.7109375" style="5" customWidth="1" outlineLevel="1"/>
    <col min="12" max="12" width="11.85546875" style="5" customWidth="1"/>
    <col min="13" max="13" width="6.7109375" style="5" customWidth="1" outlineLevel="1"/>
    <col min="14" max="14" width="12" style="5" bestFit="1" customWidth="1"/>
    <col min="15" max="15" width="6.7109375" style="5" customWidth="1" outlineLevel="1"/>
    <col min="16" max="16" width="12" style="5" bestFit="1" customWidth="1"/>
    <col min="17" max="17" width="6.7109375" style="5" customWidth="1" outlineLevel="1"/>
    <col min="18" max="18" width="12" style="5" bestFit="1" customWidth="1"/>
    <col min="19" max="19" width="6.7109375" style="5" customWidth="1" outlineLevel="1"/>
    <col min="20" max="20" width="12" style="5" bestFit="1" customWidth="1"/>
    <col min="21" max="21" width="6.7109375" style="5" customWidth="1" outlineLevel="1"/>
    <col min="22" max="22" width="12" style="5" bestFit="1" customWidth="1"/>
    <col min="23" max="23" width="6.7109375" style="5" customWidth="1" outlineLevel="1"/>
    <col min="24" max="24" width="12.5703125" style="5" customWidth="1"/>
    <col min="25" max="25" width="6.7109375" style="5" customWidth="1" outlineLevel="1"/>
    <col min="26" max="26" width="12.42578125" style="5" customWidth="1"/>
    <col min="27" max="27" width="6.7109375" style="5" customWidth="1" outlineLevel="1"/>
    <col min="28" max="28" width="12.42578125" style="5" customWidth="1"/>
    <col min="29" max="29" width="6.7109375" style="5" customWidth="1" outlineLevel="1"/>
    <col min="30" max="30" width="12.42578125" style="5" customWidth="1"/>
    <col min="31" max="31" width="6.7109375" style="5" customWidth="1" outlineLevel="1"/>
    <col min="32" max="32" width="12.42578125" style="5" customWidth="1"/>
    <col min="33" max="33" width="6.7109375" style="5" customWidth="1" outlineLevel="1"/>
    <col min="34" max="34" width="12.42578125" style="5" customWidth="1"/>
    <col min="35" max="35" width="6.7109375" style="5" customWidth="1" outlineLevel="1"/>
    <col min="36" max="36" width="12.42578125" style="5" customWidth="1"/>
    <col min="37" max="37" width="6.7109375" style="5" customWidth="1" outlineLevel="1"/>
    <col min="38" max="38" width="12.42578125" style="5" customWidth="1"/>
    <col min="39" max="39" width="7.7109375" style="5" customWidth="1" outlineLevel="1"/>
    <col min="40" max="40" width="13.5703125" style="5" customWidth="1"/>
    <col min="41" max="41" width="8.28515625" style="5" bestFit="1" customWidth="1"/>
    <col min="42" max="16384" width="35.140625" style="5"/>
  </cols>
  <sheetData>
    <row r="2" spans="2:41" s="1" customFormat="1" ht="18" x14ac:dyDescent="0.25">
      <c r="B2" s="327" t="s">
        <v>170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</row>
    <row r="4" spans="2:41" s="1" customFormat="1" x14ac:dyDescent="0.2">
      <c r="B4" s="10" t="s">
        <v>111</v>
      </c>
    </row>
    <row r="5" spans="2:41" s="1" customFormat="1" ht="13.5" thickBot="1" x14ac:dyDescent="0.25">
      <c r="AJ5" s="278"/>
      <c r="AL5" s="278"/>
    </row>
    <row r="6" spans="2:41" s="1" customFormat="1" ht="13.5" thickBot="1" x14ac:dyDescent="0.25">
      <c r="B6" s="103" t="s">
        <v>113</v>
      </c>
      <c r="C6" s="323">
        <v>2000</v>
      </c>
      <c r="D6" s="324"/>
      <c r="E6" s="325">
        <v>2001</v>
      </c>
      <c r="F6" s="324">
        <v>2001</v>
      </c>
      <c r="G6" s="325">
        <v>2002</v>
      </c>
      <c r="H6" s="324">
        <v>2002</v>
      </c>
      <c r="I6" s="325">
        <v>2003</v>
      </c>
      <c r="J6" s="324">
        <v>2003</v>
      </c>
      <c r="K6" s="325">
        <v>2004</v>
      </c>
      <c r="L6" s="324">
        <v>2004</v>
      </c>
      <c r="M6" s="325">
        <v>2005</v>
      </c>
      <c r="N6" s="324">
        <v>2005</v>
      </c>
      <c r="O6" s="325">
        <v>2006</v>
      </c>
      <c r="P6" s="324">
        <v>2006</v>
      </c>
      <c r="Q6" s="325">
        <v>2007</v>
      </c>
      <c r="R6" s="324">
        <v>2007</v>
      </c>
      <c r="S6" s="325">
        <v>2008</v>
      </c>
      <c r="T6" s="324">
        <v>2008</v>
      </c>
      <c r="U6" s="325">
        <v>2009</v>
      </c>
      <c r="V6" s="324">
        <v>2009</v>
      </c>
      <c r="W6" s="325">
        <v>2010</v>
      </c>
      <c r="X6" s="324">
        <v>2009</v>
      </c>
      <c r="Y6" s="325">
        <v>2011</v>
      </c>
      <c r="Z6" s="324">
        <v>2010</v>
      </c>
      <c r="AA6" s="325">
        <v>2012</v>
      </c>
      <c r="AB6" s="324">
        <v>2010</v>
      </c>
      <c r="AC6" s="325">
        <v>2013</v>
      </c>
      <c r="AD6" s="324">
        <v>2010</v>
      </c>
      <c r="AE6" s="325">
        <v>2014</v>
      </c>
      <c r="AF6" s="324">
        <v>2010</v>
      </c>
      <c r="AG6" s="325">
        <v>2015</v>
      </c>
      <c r="AH6" s="324">
        <v>2010</v>
      </c>
      <c r="AI6" s="323">
        <v>2016</v>
      </c>
      <c r="AJ6" s="326">
        <v>2010</v>
      </c>
      <c r="AK6" s="323">
        <v>2017</v>
      </c>
      <c r="AL6" s="326">
        <v>2010</v>
      </c>
      <c r="AM6" s="323" t="s">
        <v>10</v>
      </c>
      <c r="AN6" s="324"/>
      <c r="AO6" s="206" t="s">
        <v>74</v>
      </c>
    </row>
    <row r="7" spans="2:41" s="1" customFormat="1" x14ac:dyDescent="0.2">
      <c r="B7" s="122" t="s">
        <v>1</v>
      </c>
      <c r="C7" s="208"/>
      <c r="D7" s="209"/>
      <c r="E7" s="216">
        <v>1040</v>
      </c>
      <c r="F7" s="209">
        <v>4352241</v>
      </c>
      <c r="G7" s="216">
        <v>1544</v>
      </c>
      <c r="H7" s="209">
        <v>6739769</v>
      </c>
      <c r="I7" s="216">
        <v>1853</v>
      </c>
      <c r="J7" s="209">
        <v>8957620</v>
      </c>
      <c r="K7" s="216">
        <v>2145</v>
      </c>
      <c r="L7" s="209">
        <v>9605975</v>
      </c>
      <c r="M7" s="216">
        <v>2501</v>
      </c>
      <c r="N7" s="209">
        <v>12076275</v>
      </c>
      <c r="O7" s="216">
        <v>2737</v>
      </c>
      <c r="P7" s="209">
        <v>11865201</v>
      </c>
      <c r="Q7" s="216">
        <v>2884</v>
      </c>
      <c r="R7" s="209">
        <v>12952338</v>
      </c>
      <c r="S7" s="216">
        <v>2984</v>
      </c>
      <c r="T7" s="209">
        <v>13466236</v>
      </c>
      <c r="U7" s="216">
        <v>3198</v>
      </c>
      <c r="V7" s="209">
        <v>14933807</v>
      </c>
      <c r="W7" s="216">
        <v>3369</v>
      </c>
      <c r="X7" s="209">
        <v>15870696</v>
      </c>
      <c r="Y7" s="216">
        <v>3585</v>
      </c>
      <c r="Z7" s="209">
        <v>16909187</v>
      </c>
      <c r="AA7" s="216">
        <v>3781</v>
      </c>
      <c r="AB7" s="209">
        <v>17453623</v>
      </c>
      <c r="AC7" s="216">
        <v>4026</v>
      </c>
      <c r="AD7" s="209">
        <v>18085610</v>
      </c>
      <c r="AE7" s="216">
        <v>4148</v>
      </c>
      <c r="AF7" s="209">
        <v>19301494</v>
      </c>
      <c r="AG7" s="216">
        <v>4336</v>
      </c>
      <c r="AH7" s="209">
        <v>20991640</v>
      </c>
      <c r="AI7" s="216">
        <v>4565</v>
      </c>
      <c r="AJ7" s="223">
        <v>22299862</v>
      </c>
      <c r="AK7" s="216">
        <v>4758</v>
      </c>
      <c r="AL7" s="223">
        <v>23732830</v>
      </c>
      <c r="AM7" s="232">
        <f>C7+E7+G7+I7+K7+M7+O7+Q7+S7+U7+W7+Y7+AA7+AC7+AE7+AG7+AI7+AK7</f>
        <v>53454</v>
      </c>
      <c r="AN7" s="233">
        <f>D7+F7+H7+J7+L7+N7+P7+R7+T7+V7+X7+Z7+AB7+AD7+AF7+AH7+AJ7+AL7</f>
        <v>249594404</v>
      </c>
      <c r="AO7" s="227">
        <f>AN7/AM7</f>
        <v>4669.3307142589892</v>
      </c>
    </row>
    <row r="8" spans="2:41" s="1" customFormat="1" x14ac:dyDescent="0.2">
      <c r="B8" s="196" t="s">
        <v>4</v>
      </c>
      <c r="C8" s="210"/>
      <c r="D8" s="211"/>
      <c r="E8" s="217">
        <v>176</v>
      </c>
      <c r="F8" s="211">
        <v>755357</v>
      </c>
      <c r="G8" s="217">
        <v>250</v>
      </c>
      <c r="H8" s="211">
        <v>1069649</v>
      </c>
      <c r="I8" s="217">
        <v>323</v>
      </c>
      <c r="J8" s="211">
        <v>1388978</v>
      </c>
      <c r="K8" s="217">
        <v>350</v>
      </c>
      <c r="L8" s="211">
        <v>1560583</v>
      </c>
      <c r="M8" s="217">
        <v>531</v>
      </c>
      <c r="N8" s="211">
        <v>2255555</v>
      </c>
      <c r="O8" s="217">
        <v>725</v>
      </c>
      <c r="P8" s="211">
        <v>2015973</v>
      </c>
      <c r="Q8" s="217">
        <v>568</v>
      </c>
      <c r="R8" s="211">
        <v>2378253</v>
      </c>
      <c r="S8" s="217">
        <v>652</v>
      </c>
      <c r="T8" s="211">
        <v>2493310</v>
      </c>
      <c r="U8" s="217">
        <v>653</v>
      </c>
      <c r="V8" s="211">
        <v>2923372</v>
      </c>
      <c r="W8" s="217">
        <v>807</v>
      </c>
      <c r="X8" s="211">
        <v>3172908</v>
      </c>
      <c r="Y8" s="217">
        <v>1242</v>
      </c>
      <c r="Z8" s="211">
        <v>3606929</v>
      </c>
      <c r="AA8" s="217">
        <v>896</v>
      </c>
      <c r="AB8" s="211">
        <v>3870506</v>
      </c>
      <c r="AC8" s="217">
        <v>1096</v>
      </c>
      <c r="AD8" s="211">
        <v>4025130</v>
      </c>
      <c r="AE8" s="217">
        <v>1158</v>
      </c>
      <c r="AF8" s="211">
        <v>4513466</v>
      </c>
      <c r="AG8" s="217">
        <v>1328</v>
      </c>
      <c r="AH8" s="211">
        <v>5180741</v>
      </c>
      <c r="AI8" s="217">
        <v>1515</v>
      </c>
      <c r="AJ8" s="224">
        <v>6018499</v>
      </c>
      <c r="AK8" s="217">
        <v>1430</v>
      </c>
      <c r="AL8" s="224">
        <v>6085970</v>
      </c>
      <c r="AM8" s="234">
        <f t="shared" ref="AM8:AM15" si="0">C8+E8+G8+I8+K8+M8+O8+Q8+S8+U8+W8+Y8+AA8+AC8+AE8+AG8+AI8+AK8</f>
        <v>13700</v>
      </c>
      <c r="AN8" s="235">
        <f t="shared" ref="AN8:AN15" si="1">D8+F8+H8+J8+L8+N8+P8+R8+T8+V8+X8+Z8+AB8+AD8+AF8+AH8+AJ8+AL8</f>
        <v>53315179</v>
      </c>
      <c r="AO8" s="228">
        <f t="shared" ref="AO8:AO15" si="2">AN8/AM8</f>
        <v>3891.6189051094889</v>
      </c>
    </row>
    <row r="9" spans="2:41" s="1" customFormat="1" x14ac:dyDescent="0.2">
      <c r="B9" s="124" t="s">
        <v>5</v>
      </c>
      <c r="C9" s="212"/>
      <c r="D9" s="213"/>
      <c r="E9" s="218">
        <v>850</v>
      </c>
      <c r="F9" s="213">
        <v>3066696</v>
      </c>
      <c r="G9" s="218">
        <v>1355</v>
      </c>
      <c r="H9" s="213">
        <v>4567938</v>
      </c>
      <c r="I9" s="218">
        <v>1428</v>
      </c>
      <c r="J9" s="213">
        <v>5536149</v>
      </c>
      <c r="K9" s="218">
        <v>1560</v>
      </c>
      <c r="L9" s="213">
        <v>5908588</v>
      </c>
      <c r="M9" s="218">
        <v>1845</v>
      </c>
      <c r="N9" s="213">
        <v>7841728</v>
      </c>
      <c r="O9" s="218">
        <v>1825</v>
      </c>
      <c r="P9" s="213">
        <v>7036426</v>
      </c>
      <c r="Q9" s="218">
        <v>1993</v>
      </c>
      <c r="R9" s="213">
        <v>7749272</v>
      </c>
      <c r="S9" s="218">
        <v>1993</v>
      </c>
      <c r="T9" s="213">
        <v>7938592</v>
      </c>
      <c r="U9" s="218">
        <v>2165</v>
      </c>
      <c r="V9" s="213">
        <v>8896830</v>
      </c>
      <c r="W9" s="218">
        <v>2293</v>
      </c>
      <c r="X9" s="213">
        <v>9432229</v>
      </c>
      <c r="Y9" s="218">
        <v>2436</v>
      </c>
      <c r="Z9" s="213">
        <v>10046136</v>
      </c>
      <c r="AA9" s="218">
        <v>2581</v>
      </c>
      <c r="AB9" s="213">
        <v>10506506.560000001</v>
      </c>
      <c r="AC9" s="218">
        <v>2710</v>
      </c>
      <c r="AD9" s="213">
        <v>10847778.880000001</v>
      </c>
      <c r="AE9" s="218">
        <v>3135</v>
      </c>
      <c r="AF9" s="213">
        <v>12234006</v>
      </c>
      <c r="AG9" s="218">
        <v>3357</v>
      </c>
      <c r="AH9" s="213">
        <v>13497079</v>
      </c>
      <c r="AI9" s="218">
        <v>3638</v>
      </c>
      <c r="AJ9" s="225">
        <v>14592995</v>
      </c>
      <c r="AK9" s="218">
        <v>3795</v>
      </c>
      <c r="AL9" s="225">
        <v>15029256</v>
      </c>
      <c r="AM9" s="236">
        <f t="shared" si="0"/>
        <v>38959</v>
      </c>
      <c r="AN9" s="237">
        <f t="shared" si="1"/>
        <v>154728205.44</v>
      </c>
      <c r="AO9" s="229">
        <f t="shared" si="2"/>
        <v>3971.5651182011857</v>
      </c>
    </row>
    <row r="10" spans="2:41" s="1" customFormat="1" x14ac:dyDescent="0.2">
      <c r="B10" s="123" t="s">
        <v>6</v>
      </c>
      <c r="C10" s="210"/>
      <c r="D10" s="211"/>
      <c r="E10" s="217">
        <v>100</v>
      </c>
      <c r="F10" s="211">
        <v>357655</v>
      </c>
      <c r="G10" s="217">
        <v>127</v>
      </c>
      <c r="H10" s="211">
        <v>504854</v>
      </c>
      <c r="I10" s="217">
        <v>171</v>
      </c>
      <c r="J10" s="211">
        <v>835222</v>
      </c>
      <c r="K10" s="217">
        <v>170</v>
      </c>
      <c r="L10" s="211">
        <v>772999</v>
      </c>
      <c r="M10" s="217">
        <v>257</v>
      </c>
      <c r="N10" s="211">
        <v>969859</v>
      </c>
      <c r="O10" s="217">
        <v>276</v>
      </c>
      <c r="P10" s="211">
        <v>768197</v>
      </c>
      <c r="Q10" s="217">
        <v>319</v>
      </c>
      <c r="R10" s="211">
        <v>794077</v>
      </c>
      <c r="S10" s="217">
        <v>393</v>
      </c>
      <c r="T10" s="211">
        <v>953870</v>
      </c>
      <c r="U10" s="217">
        <v>324</v>
      </c>
      <c r="V10" s="211">
        <v>1008701</v>
      </c>
      <c r="W10" s="217">
        <v>331</v>
      </c>
      <c r="X10" s="211">
        <v>1081457</v>
      </c>
      <c r="Y10" s="217">
        <v>356</v>
      </c>
      <c r="Z10" s="211">
        <v>1230336</v>
      </c>
      <c r="AA10" s="217">
        <v>527</v>
      </c>
      <c r="AB10" s="211">
        <v>1194437</v>
      </c>
      <c r="AC10" s="217">
        <v>648</v>
      </c>
      <c r="AD10" s="211">
        <v>1499818</v>
      </c>
      <c r="AE10" s="217">
        <v>752</v>
      </c>
      <c r="AF10" s="211">
        <v>1870840</v>
      </c>
      <c r="AG10" s="217">
        <v>800</v>
      </c>
      <c r="AH10" s="211">
        <v>2082802</v>
      </c>
      <c r="AI10" s="217">
        <v>846</v>
      </c>
      <c r="AJ10" s="224">
        <v>2201357</v>
      </c>
      <c r="AK10" s="217">
        <v>914</v>
      </c>
      <c r="AL10" s="224">
        <v>2349405</v>
      </c>
      <c r="AM10" s="234">
        <f t="shared" si="0"/>
        <v>7311</v>
      </c>
      <c r="AN10" s="235">
        <f t="shared" si="1"/>
        <v>20475886</v>
      </c>
      <c r="AO10" s="228">
        <f t="shared" si="2"/>
        <v>2800.6956640678432</v>
      </c>
    </row>
    <row r="11" spans="2:41" s="1" customFormat="1" x14ac:dyDescent="0.2">
      <c r="B11" s="124" t="s">
        <v>2</v>
      </c>
      <c r="C11" s="212">
        <v>1079</v>
      </c>
      <c r="D11" s="213">
        <v>4621119</v>
      </c>
      <c r="E11" s="218">
        <v>1948</v>
      </c>
      <c r="F11" s="213">
        <v>8283934</v>
      </c>
      <c r="G11" s="218">
        <v>2384</v>
      </c>
      <c r="H11" s="213">
        <v>9967955</v>
      </c>
      <c r="I11" s="218">
        <v>2922</v>
      </c>
      <c r="J11" s="213">
        <v>12376166</v>
      </c>
      <c r="K11" s="218">
        <v>3419</v>
      </c>
      <c r="L11" s="213">
        <v>13173279</v>
      </c>
      <c r="M11" s="218">
        <v>3647</v>
      </c>
      <c r="N11" s="213">
        <v>17629662</v>
      </c>
      <c r="O11" s="218">
        <v>3857</v>
      </c>
      <c r="P11" s="213">
        <v>15979876</v>
      </c>
      <c r="Q11" s="218">
        <v>4042</v>
      </c>
      <c r="R11" s="213">
        <v>17440634</v>
      </c>
      <c r="S11" s="218">
        <v>4142</v>
      </c>
      <c r="T11" s="213">
        <v>17886057</v>
      </c>
      <c r="U11" s="218">
        <v>4331</v>
      </c>
      <c r="V11" s="213">
        <v>19135428</v>
      </c>
      <c r="W11" s="218">
        <v>4522</v>
      </c>
      <c r="X11" s="213">
        <v>19935331</v>
      </c>
      <c r="Y11" s="218">
        <v>4680</v>
      </c>
      <c r="Z11" s="213">
        <v>20937832</v>
      </c>
      <c r="AA11" s="218">
        <v>4792</v>
      </c>
      <c r="AB11" s="213">
        <v>21127165</v>
      </c>
      <c r="AC11" s="218">
        <v>4835</v>
      </c>
      <c r="AD11" s="213">
        <v>21464721</v>
      </c>
      <c r="AE11" s="218">
        <v>4995</v>
      </c>
      <c r="AF11" s="213">
        <v>22385749</v>
      </c>
      <c r="AG11" s="218">
        <v>5081</v>
      </c>
      <c r="AH11" s="213">
        <v>23865836</v>
      </c>
      <c r="AI11" s="218">
        <v>5262</v>
      </c>
      <c r="AJ11" s="225">
        <v>24795948</v>
      </c>
      <c r="AK11" s="218">
        <v>5323</v>
      </c>
      <c r="AL11" s="225">
        <v>25905894</v>
      </c>
      <c r="AM11" s="236">
        <f t="shared" si="0"/>
        <v>71261</v>
      </c>
      <c r="AN11" s="237">
        <f t="shared" si="1"/>
        <v>316912586</v>
      </c>
      <c r="AO11" s="229">
        <f t="shared" si="2"/>
        <v>4447.2093571518781</v>
      </c>
    </row>
    <row r="12" spans="2:41" s="1" customFormat="1" x14ac:dyDescent="0.2">
      <c r="B12" s="123" t="s">
        <v>7</v>
      </c>
      <c r="C12" s="210"/>
      <c r="D12" s="211"/>
      <c r="E12" s="217">
        <v>910</v>
      </c>
      <c r="F12" s="211">
        <v>4394551</v>
      </c>
      <c r="G12" s="217">
        <v>1228</v>
      </c>
      <c r="H12" s="211">
        <v>6142312</v>
      </c>
      <c r="I12" s="217">
        <v>1500</v>
      </c>
      <c r="J12" s="211">
        <v>7473045</v>
      </c>
      <c r="K12" s="217">
        <v>1621</v>
      </c>
      <c r="L12" s="211">
        <v>8016601</v>
      </c>
      <c r="M12" s="217">
        <v>2123</v>
      </c>
      <c r="N12" s="211">
        <v>10915499</v>
      </c>
      <c r="O12" s="217">
        <v>1915</v>
      </c>
      <c r="P12" s="211">
        <v>9299885</v>
      </c>
      <c r="Q12" s="217">
        <v>2031</v>
      </c>
      <c r="R12" s="211">
        <v>9987565</v>
      </c>
      <c r="S12" s="217">
        <v>1977</v>
      </c>
      <c r="T12" s="211">
        <v>10074046</v>
      </c>
      <c r="U12" s="217">
        <v>2277</v>
      </c>
      <c r="V12" s="211">
        <v>10491828</v>
      </c>
      <c r="W12" s="217">
        <v>2388</v>
      </c>
      <c r="X12" s="211">
        <v>11119755</v>
      </c>
      <c r="Y12" s="217">
        <v>2533</v>
      </c>
      <c r="Z12" s="211">
        <v>12041690</v>
      </c>
      <c r="AA12" s="217">
        <v>2567</v>
      </c>
      <c r="AB12" s="211">
        <v>12343379</v>
      </c>
      <c r="AC12" s="217">
        <v>2580</v>
      </c>
      <c r="AD12" s="211">
        <v>12548018.800000001</v>
      </c>
      <c r="AE12" s="217">
        <v>2625</v>
      </c>
      <c r="AF12" s="211">
        <v>13297864</v>
      </c>
      <c r="AG12" s="217">
        <v>2716</v>
      </c>
      <c r="AH12" s="211">
        <v>13956309</v>
      </c>
      <c r="AI12" s="217">
        <v>2812</v>
      </c>
      <c r="AJ12" s="224">
        <v>14920585</v>
      </c>
      <c r="AK12" s="217">
        <v>2905</v>
      </c>
      <c r="AL12" s="224">
        <v>15682874</v>
      </c>
      <c r="AM12" s="234">
        <f t="shared" si="0"/>
        <v>36708</v>
      </c>
      <c r="AN12" s="235">
        <f t="shared" si="1"/>
        <v>182705806.80000001</v>
      </c>
      <c r="AO12" s="228">
        <f t="shared" si="2"/>
        <v>4977.27489375613</v>
      </c>
    </row>
    <row r="13" spans="2:41" s="1" customFormat="1" x14ac:dyDescent="0.2">
      <c r="B13" s="124" t="s">
        <v>8</v>
      </c>
      <c r="C13" s="212"/>
      <c r="D13" s="213"/>
      <c r="E13" s="218">
        <v>298</v>
      </c>
      <c r="F13" s="213">
        <v>1171654</v>
      </c>
      <c r="G13" s="218">
        <v>498</v>
      </c>
      <c r="H13" s="213">
        <v>1739283</v>
      </c>
      <c r="I13" s="218">
        <v>600</v>
      </c>
      <c r="J13" s="213">
        <v>2194118</v>
      </c>
      <c r="K13" s="218">
        <v>657</v>
      </c>
      <c r="L13" s="213">
        <v>2168558</v>
      </c>
      <c r="M13" s="218">
        <v>701</v>
      </c>
      <c r="N13" s="213">
        <v>2933692</v>
      </c>
      <c r="O13" s="218">
        <v>753</v>
      </c>
      <c r="P13" s="213">
        <v>2536476</v>
      </c>
      <c r="Q13" s="218">
        <v>751</v>
      </c>
      <c r="R13" s="213">
        <v>2524569</v>
      </c>
      <c r="S13" s="218">
        <v>747</v>
      </c>
      <c r="T13" s="213">
        <v>2582115</v>
      </c>
      <c r="U13" s="218">
        <v>763</v>
      </c>
      <c r="V13" s="213">
        <v>2741286</v>
      </c>
      <c r="W13" s="218">
        <v>831</v>
      </c>
      <c r="X13" s="213">
        <v>3042654</v>
      </c>
      <c r="Y13" s="218">
        <v>879</v>
      </c>
      <c r="Z13" s="213">
        <v>3170137</v>
      </c>
      <c r="AA13" s="218">
        <v>963</v>
      </c>
      <c r="AB13" s="213">
        <v>3249052</v>
      </c>
      <c r="AC13" s="218">
        <v>947</v>
      </c>
      <c r="AD13" s="213">
        <v>3300284</v>
      </c>
      <c r="AE13" s="218">
        <v>992</v>
      </c>
      <c r="AF13" s="213">
        <v>3596165</v>
      </c>
      <c r="AG13" s="218">
        <v>1038</v>
      </c>
      <c r="AH13" s="213">
        <v>3833459</v>
      </c>
      <c r="AI13" s="218">
        <v>1130</v>
      </c>
      <c r="AJ13" s="225">
        <v>4306725</v>
      </c>
      <c r="AK13" s="218">
        <v>1147</v>
      </c>
      <c r="AL13" s="225">
        <v>4396151</v>
      </c>
      <c r="AM13" s="236">
        <f t="shared" si="0"/>
        <v>13695</v>
      </c>
      <c r="AN13" s="237">
        <f t="shared" si="1"/>
        <v>49486378</v>
      </c>
      <c r="AO13" s="229">
        <f t="shared" si="2"/>
        <v>3613.4631617378604</v>
      </c>
    </row>
    <row r="14" spans="2:41" s="1" customFormat="1" ht="13.5" thickBot="1" x14ac:dyDescent="0.25">
      <c r="B14" s="197" t="s">
        <v>3</v>
      </c>
      <c r="C14" s="214"/>
      <c r="D14" s="215"/>
      <c r="E14" s="219">
        <v>250</v>
      </c>
      <c r="F14" s="215">
        <v>1121081</v>
      </c>
      <c r="G14" s="219">
        <v>411</v>
      </c>
      <c r="H14" s="215">
        <v>1486345</v>
      </c>
      <c r="I14" s="219">
        <v>413</v>
      </c>
      <c r="J14" s="215">
        <v>1603340</v>
      </c>
      <c r="K14" s="219">
        <v>500</v>
      </c>
      <c r="L14" s="215">
        <v>2033089</v>
      </c>
      <c r="M14" s="219">
        <v>807</v>
      </c>
      <c r="N14" s="215">
        <v>2853282</v>
      </c>
      <c r="O14" s="219">
        <v>1083</v>
      </c>
      <c r="P14" s="215">
        <v>2909963</v>
      </c>
      <c r="Q14" s="219">
        <v>1021</v>
      </c>
      <c r="R14" s="215">
        <v>3364173</v>
      </c>
      <c r="S14" s="219">
        <v>970</v>
      </c>
      <c r="T14" s="215">
        <v>3381656</v>
      </c>
      <c r="U14" s="219">
        <v>1008</v>
      </c>
      <c r="V14" s="215">
        <v>3658144</v>
      </c>
      <c r="W14" s="219">
        <v>1500</v>
      </c>
      <c r="X14" s="215">
        <v>3902878</v>
      </c>
      <c r="Y14" s="219">
        <v>1360</v>
      </c>
      <c r="Z14" s="215">
        <v>4066841</v>
      </c>
      <c r="AA14" s="219">
        <v>1600</v>
      </c>
      <c r="AB14" s="215">
        <v>4144628.26</v>
      </c>
      <c r="AC14" s="219">
        <v>1550</v>
      </c>
      <c r="AD14" s="215">
        <v>4222173.34</v>
      </c>
      <c r="AE14" s="219">
        <v>1310</v>
      </c>
      <c r="AF14" s="215">
        <v>4550086</v>
      </c>
      <c r="AG14" s="219">
        <v>1403</v>
      </c>
      <c r="AH14" s="215">
        <v>5200231</v>
      </c>
      <c r="AI14" s="219">
        <v>1561</v>
      </c>
      <c r="AJ14" s="226">
        <v>5790882</v>
      </c>
      <c r="AK14" s="219">
        <v>1584</v>
      </c>
      <c r="AL14" s="226">
        <v>6020522</v>
      </c>
      <c r="AM14" s="238">
        <f t="shared" si="0"/>
        <v>18331</v>
      </c>
      <c r="AN14" s="239">
        <f t="shared" si="1"/>
        <v>60309314.599999994</v>
      </c>
      <c r="AO14" s="230">
        <f t="shared" si="2"/>
        <v>3290.0177077082535</v>
      </c>
    </row>
    <row r="15" spans="2:41" s="1" customFormat="1" ht="13.5" thickBot="1" x14ac:dyDescent="0.25">
      <c r="B15" s="207" t="s">
        <v>169</v>
      </c>
      <c r="C15" s="220">
        <f t="shared" ref="C15:AL15" si="3">SUM(C7:C14)</f>
        <v>1079</v>
      </c>
      <c r="D15" s="221">
        <f t="shared" si="3"/>
        <v>4621119</v>
      </c>
      <c r="E15" s="222">
        <f t="shared" si="3"/>
        <v>5572</v>
      </c>
      <c r="F15" s="221">
        <f t="shared" si="3"/>
        <v>23503169</v>
      </c>
      <c r="G15" s="222">
        <f t="shared" si="3"/>
        <v>7797</v>
      </c>
      <c r="H15" s="221">
        <f t="shared" si="3"/>
        <v>32218105</v>
      </c>
      <c r="I15" s="222">
        <f t="shared" si="3"/>
        <v>9210</v>
      </c>
      <c r="J15" s="221">
        <f t="shared" si="3"/>
        <v>40364638</v>
      </c>
      <c r="K15" s="222">
        <f t="shared" si="3"/>
        <v>10422</v>
      </c>
      <c r="L15" s="221">
        <f t="shared" si="3"/>
        <v>43239672</v>
      </c>
      <c r="M15" s="222">
        <f t="shared" si="3"/>
        <v>12412</v>
      </c>
      <c r="N15" s="221">
        <f t="shared" si="3"/>
        <v>57475552</v>
      </c>
      <c r="O15" s="222">
        <f t="shared" si="3"/>
        <v>13171</v>
      </c>
      <c r="P15" s="221">
        <f t="shared" si="3"/>
        <v>52411997</v>
      </c>
      <c r="Q15" s="222">
        <f t="shared" si="3"/>
        <v>13609</v>
      </c>
      <c r="R15" s="221">
        <f t="shared" si="3"/>
        <v>57190881</v>
      </c>
      <c r="S15" s="222">
        <f t="shared" si="3"/>
        <v>13858</v>
      </c>
      <c r="T15" s="221">
        <f t="shared" si="3"/>
        <v>58775882</v>
      </c>
      <c r="U15" s="222">
        <f t="shared" si="3"/>
        <v>14719</v>
      </c>
      <c r="V15" s="221">
        <f t="shared" si="3"/>
        <v>63789396</v>
      </c>
      <c r="W15" s="222">
        <f t="shared" si="3"/>
        <v>16041</v>
      </c>
      <c r="X15" s="221">
        <f t="shared" si="3"/>
        <v>67557908</v>
      </c>
      <c r="Y15" s="222">
        <f t="shared" si="3"/>
        <v>17071</v>
      </c>
      <c r="Z15" s="221">
        <f t="shared" si="3"/>
        <v>72009088</v>
      </c>
      <c r="AA15" s="222">
        <f t="shared" ref="AA15:AJ15" si="4">SUM(AA7:AA14)</f>
        <v>17707</v>
      </c>
      <c r="AB15" s="221">
        <f t="shared" si="4"/>
        <v>73889296.820000008</v>
      </c>
      <c r="AC15" s="222">
        <f t="shared" si="4"/>
        <v>18392</v>
      </c>
      <c r="AD15" s="221">
        <f t="shared" si="4"/>
        <v>75993534.020000011</v>
      </c>
      <c r="AE15" s="222">
        <f t="shared" si="4"/>
        <v>19115</v>
      </c>
      <c r="AF15" s="221">
        <f t="shared" si="4"/>
        <v>81749670</v>
      </c>
      <c r="AG15" s="222">
        <f t="shared" si="4"/>
        <v>20059</v>
      </c>
      <c r="AH15" s="221">
        <f t="shared" si="4"/>
        <v>88608097</v>
      </c>
      <c r="AI15" s="222">
        <f t="shared" si="4"/>
        <v>21329</v>
      </c>
      <c r="AJ15" s="190">
        <f t="shared" si="4"/>
        <v>94926853</v>
      </c>
      <c r="AK15" s="222">
        <f t="shared" si="3"/>
        <v>21856</v>
      </c>
      <c r="AL15" s="190">
        <f t="shared" si="3"/>
        <v>99202902</v>
      </c>
      <c r="AM15" s="240">
        <f t="shared" si="0"/>
        <v>253419</v>
      </c>
      <c r="AN15" s="241">
        <f t="shared" si="1"/>
        <v>1087527759.8400002</v>
      </c>
      <c r="AO15" s="231">
        <f t="shared" si="2"/>
        <v>4291.4215581310009</v>
      </c>
    </row>
    <row r="16" spans="2:41" x14ac:dyDescent="0.2">
      <c r="B16" s="19"/>
      <c r="C16" s="19"/>
      <c r="D16" s="19"/>
    </row>
    <row r="17" spans="2:41" x14ac:dyDescent="0.2">
      <c r="B17" s="10" t="s">
        <v>112</v>
      </c>
      <c r="C17" s="19"/>
      <c r="D17" s="19"/>
    </row>
    <row r="18" spans="2:41" ht="13.5" thickBot="1" x14ac:dyDescent="0.2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267"/>
      <c r="AK18" s="8"/>
      <c r="AL18" s="267"/>
      <c r="AM18" s="8"/>
    </row>
    <row r="19" spans="2:41" s="1" customFormat="1" ht="13.5" thickBot="1" x14ac:dyDescent="0.25">
      <c r="B19" s="242" t="s">
        <v>11</v>
      </c>
      <c r="C19" s="323">
        <v>2000</v>
      </c>
      <c r="D19" s="324">
        <v>2000</v>
      </c>
      <c r="E19" s="325">
        <v>2001</v>
      </c>
      <c r="F19" s="324">
        <v>2001</v>
      </c>
      <c r="G19" s="325">
        <v>2002</v>
      </c>
      <c r="H19" s="324">
        <v>2002</v>
      </c>
      <c r="I19" s="325">
        <v>2003</v>
      </c>
      <c r="J19" s="324">
        <v>2003</v>
      </c>
      <c r="K19" s="325">
        <v>2004</v>
      </c>
      <c r="L19" s="324">
        <v>2004</v>
      </c>
      <c r="M19" s="325">
        <v>2005</v>
      </c>
      <c r="N19" s="324">
        <v>2005</v>
      </c>
      <c r="O19" s="325">
        <v>2006</v>
      </c>
      <c r="P19" s="324">
        <v>2006</v>
      </c>
      <c r="Q19" s="325">
        <v>2007</v>
      </c>
      <c r="R19" s="324">
        <v>2007</v>
      </c>
      <c r="S19" s="325">
        <v>2008</v>
      </c>
      <c r="T19" s="324">
        <v>2008</v>
      </c>
      <c r="U19" s="325">
        <v>2009</v>
      </c>
      <c r="V19" s="324">
        <v>2009</v>
      </c>
      <c r="W19" s="325">
        <v>2010</v>
      </c>
      <c r="X19" s="324">
        <v>2009</v>
      </c>
      <c r="Y19" s="325">
        <v>2011</v>
      </c>
      <c r="Z19" s="324">
        <v>2010</v>
      </c>
      <c r="AA19" s="325">
        <v>2012</v>
      </c>
      <c r="AB19" s="324">
        <v>2010</v>
      </c>
      <c r="AC19" s="325">
        <v>2013</v>
      </c>
      <c r="AD19" s="324">
        <v>2010</v>
      </c>
      <c r="AE19" s="325">
        <f>AE6</f>
        <v>2014</v>
      </c>
      <c r="AF19" s="324">
        <v>2010</v>
      </c>
      <c r="AG19" s="325">
        <f>AG6</f>
        <v>2015</v>
      </c>
      <c r="AH19" s="324">
        <v>2010</v>
      </c>
      <c r="AI19" s="323">
        <f>AI6</f>
        <v>2016</v>
      </c>
      <c r="AJ19" s="326">
        <v>2010</v>
      </c>
      <c r="AK19" s="323">
        <f>AK6</f>
        <v>2017</v>
      </c>
      <c r="AL19" s="326">
        <v>2010</v>
      </c>
      <c r="AM19" s="323" t="s">
        <v>10</v>
      </c>
      <c r="AN19" s="324"/>
      <c r="AO19" s="206" t="s">
        <v>74</v>
      </c>
    </row>
    <row r="20" spans="2:41" x14ac:dyDescent="0.2">
      <c r="B20" s="122" t="s">
        <v>28</v>
      </c>
      <c r="C20" s="208"/>
      <c r="D20" s="209"/>
      <c r="E20" s="216">
        <v>94</v>
      </c>
      <c r="F20" s="209">
        <v>297714.10000000003</v>
      </c>
      <c r="G20" s="216">
        <v>114</v>
      </c>
      <c r="H20" s="209">
        <v>324373.8</v>
      </c>
      <c r="I20" s="216">
        <v>127</v>
      </c>
      <c r="J20" s="209">
        <v>396130.2</v>
      </c>
      <c r="K20" s="216">
        <v>121</v>
      </c>
      <c r="L20" s="209">
        <v>400294.6</v>
      </c>
      <c r="M20" s="216">
        <v>150</v>
      </c>
      <c r="N20" s="209">
        <v>570713.40999999992</v>
      </c>
      <c r="O20" s="216">
        <v>142</v>
      </c>
      <c r="P20" s="209">
        <v>484557.5</v>
      </c>
      <c r="Q20" s="216">
        <v>151</v>
      </c>
      <c r="R20" s="209">
        <v>527746</v>
      </c>
      <c r="S20" s="216">
        <v>140</v>
      </c>
      <c r="T20" s="209">
        <v>510375.5</v>
      </c>
      <c r="U20" s="216">
        <v>146</v>
      </c>
      <c r="V20" s="209">
        <v>559293</v>
      </c>
      <c r="W20" s="216">
        <v>157</v>
      </c>
      <c r="X20" s="209">
        <v>583943</v>
      </c>
      <c r="Y20" s="216">
        <v>172</v>
      </c>
      <c r="Z20" s="209">
        <v>614993.85</v>
      </c>
      <c r="AA20" s="216">
        <v>166</v>
      </c>
      <c r="AB20" s="209">
        <v>615197.56000000006</v>
      </c>
      <c r="AC20" s="216">
        <v>174</v>
      </c>
      <c r="AD20" s="209">
        <v>597108.32999999996</v>
      </c>
      <c r="AE20" s="216">
        <v>199</v>
      </c>
      <c r="AF20" s="209">
        <v>708269</v>
      </c>
      <c r="AG20" s="216">
        <v>207</v>
      </c>
      <c r="AH20" s="209">
        <v>796920</v>
      </c>
      <c r="AI20" s="216">
        <v>211</v>
      </c>
      <c r="AJ20" s="223">
        <v>829217</v>
      </c>
      <c r="AK20" s="216">
        <v>227</v>
      </c>
      <c r="AL20" s="223">
        <v>836445</v>
      </c>
      <c r="AM20" s="232">
        <f t="shared" ref="AM20:AM51" si="5">C20+E20+G20+I20+K20+M20+O20+Q20+S20+U20+W20+Y20+AA20+AC20+AE20+AG20+AI20+AK20</f>
        <v>2698</v>
      </c>
      <c r="AN20" s="233">
        <f t="shared" ref="AN20:AN51" si="6">D20+F20+H20+J20+L20+N20+P20+R20+T20+V20+X20+Z20+AB20+AD20+AF20+AH20+AJ20+AL20</f>
        <v>9653291.8499999996</v>
      </c>
      <c r="AO20" s="227">
        <f t="shared" ref="AO20:AO50" si="7">AN20/AM20</f>
        <v>3577.9436063750927</v>
      </c>
    </row>
    <row r="21" spans="2:41" s="12" customFormat="1" outlineLevel="1" x14ac:dyDescent="0.2">
      <c r="B21" s="164" t="s">
        <v>133</v>
      </c>
      <c r="C21" s="210"/>
      <c r="D21" s="211"/>
      <c r="E21" s="217">
        <v>17</v>
      </c>
      <c r="F21" s="211">
        <v>42588.9</v>
      </c>
      <c r="G21" s="217">
        <v>32</v>
      </c>
      <c r="H21" s="211">
        <v>53608.7</v>
      </c>
      <c r="I21" s="217">
        <v>29</v>
      </c>
      <c r="J21" s="211">
        <v>49377.5</v>
      </c>
      <c r="K21" s="217">
        <v>23</v>
      </c>
      <c r="L21" s="211">
        <v>58115</v>
      </c>
      <c r="M21" s="217">
        <v>28</v>
      </c>
      <c r="N21" s="211">
        <v>105682</v>
      </c>
      <c r="O21" s="217">
        <v>26</v>
      </c>
      <c r="P21" s="211">
        <v>68961.5</v>
      </c>
      <c r="Q21" s="217">
        <v>23</v>
      </c>
      <c r="R21" s="211">
        <v>67282.5</v>
      </c>
      <c r="S21" s="217">
        <v>25</v>
      </c>
      <c r="T21" s="211">
        <v>81729.5</v>
      </c>
      <c r="U21" s="217">
        <v>26</v>
      </c>
      <c r="V21" s="211">
        <v>89532</v>
      </c>
      <c r="W21" s="217">
        <v>34</v>
      </c>
      <c r="X21" s="211">
        <v>104412</v>
      </c>
      <c r="Y21" s="217">
        <v>31</v>
      </c>
      <c r="Z21" s="211">
        <v>93136</v>
      </c>
      <c r="AA21" s="217"/>
      <c r="AB21" s="211"/>
      <c r="AC21" s="217"/>
      <c r="AD21" s="211"/>
      <c r="AE21" s="217"/>
      <c r="AF21" s="211"/>
      <c r="AG21" s="217"/>
      <c r="AH21" s="211"/>
      <c r="AI21" s="217"/>
      <c r="AJ21" s="224"/>
      <c r="AK21" s="217"/>
      <c r="AL21" s="224"/>
      <c r="AM21" s="268">
        <f t="shared" si="5"/>
        <v>294</v>
      </c>
      <c r="AN21" s="269">
        <f t="shared" si="6"/>
        <v>814425.59999999998</v>
      </c>
      <c r="AO21" s="270"/>
    </row>
    <row r="22" spans="2:41" x14ac:dyDescent="0.2">
      <c r="B22" s="124" t="s">
        <v>32</v>
      </c>
      <c r="C22" s="212"/>
      <c r="D22" s="213"/>
      <c r="E22" s="218">
        <v>15</v>
      </c>
      <c r="F22" s="213">
        <v>84303.8</v>
      </c>
      <c r="G22" s="218">
        <v>34</v>
      </c>
      <c r="H22" s="213">
        <v>130966</v>
      </c>
      <c r="I22" s="218">
        <v>31</v>
      </c>
      <c r="J22" s="213">
        <v>139153</v>
      </c>
      <c r="K22" s="218">
        <v>32</v>
      </c>
      <c r="L22" s="213">
        <v>137656.5</v>
      </c>
      <c r="M22" s="218">
        <v>32</v>
      </c>
      <c r="N22" s="213">
        <v>174133</v>
      </c>
      <c r="O22" s="218">
        <v>32</v>
      </c>
      <c r="P22" s="213">
        <v>159246</v>
      </c>
      <c r="Q22" s="218">
        <v>32</v>
      </c>
      <c r="R22" s="213">
        <v>175977</v>
      </c>
      <c r="S22" s="218">
        <v>32</v>
      </c>
      <c r="T22" s="213">
        <v>173448</v>
      </c>
      <c r="U22" s="218">
        <v>33</v>
      </c>
      <c r="V22" s="213">
        <v>182078</v>
      </c>
      <c r="W22" s="218">
        <v>34</v>
      </c>
      <c r="X22" s="213">
        <v>190717</v>
      </c>
      <c r="Y22" s="218">
        <v>36</v>
      </c>
      <c r="Z22" s="213">
        <v>201410</v>
      </c>
      <c r="AA22" s="218">
        <v>36</v>
      </c>
      <c r="AB22" s="213">
        <v>199235</v>
      </c>
      <c r="AC22" s="218">
        <v>36</v>
      </c>
      <c r="AD22" s="213">
        <v>206253</v>
      </c>
      <c r="AE22" s="218">
        <v>36</v>
      </c>
      <c r="AF22" s="213">
        <v>213153</v>
      </c>
      <c r="AG22" s="218">
        <v>36</v>
      </c>
      <c r="AH22" s="213">
        <v>209444</v>
      </c>
      <c r="AI22" s="218">
        <v>36</v>
      </c>
      <c r="AJ22" s="225">
        <v>226709</v>
      </c>
      <c r="AK22" s="218">
        <v>36</v>
      </c>
      <c r="AL22" s="225">
        <v>242830</v>
      </c>
      <c r="AM22" s="236">
        <f t="shared" si="5"/>
        <v>559</v>
      </c>
      <c r="AN22" s="237">
        <f t="shared" si="6"/>
        <v>3046712.3</v>
      </c>
      <c r="AO22" s="229">
        <f t="shared" si="7"/>
        <v>5450.2903398926655</v>
      </c>
    </row>
    <row r="23" spans="2:41" x14ac:dyDescent="0.2">
      <c r="B23" s="123" t="s">
        <v>12</v>
      </c>
      <c r="C23" s="210"/>
      <c r="D23" s="211"/>
      <c r="E23" s="217">
        <v>10</v>
      </c>
      <c r="F23" s="211">
        <v>53097</v>
      </c>
      <c r="G23" s="217">
        <v>8</v>
      </c>
      <c r="H23" s="211">
        <v>56200.2</v>
      </c>
      <c r="I23" s="217">
        <v>20</v>
      </c>
      <c r="J23" s="211">
        <v>75029</v>
      </c>
      <c r="K23" s="217">
        <v>18</v>
      </c>
      <c r="L23" s="211">
        <v>71932</v>
      </c>
      <c r="M23" s="217">
        <v>16</v>
      </c>
      <c r="N23" s="211">
        <v>80460</v>
      </c>
      <c r="O23" s="217">
        <v>15</v>
      </c>
      <c r="P23" s="211">
        <v>53451</v>
      </c>
      <c r="Q23" s="217">
        <v>20</v>
      </c>
      <c r="R23" s="211">
        <v>69796</v>
      </c>
      <c r="S23" s="217">
        <v>16</v>
      </c>
      <c r="T23" s="211">
        <v>58978</v>
      </c>
      <c r="U23" s="217">
        <v>14</v>
      </c>
      <c r="V23" s="211">
        <v>49866.5</v>
      </c>
      <c r="W23" s="217">
        <v>27</v>
      </c>
      <c r="X23" s="211">
        <v>78869</v>
      </c>
      <c r="Y23" s="217">
        <v>49</v>
      </c>
      <c r="Z23" s="211">
        <v>149337</v>
      </c>
      <c r="AA23" s="217">
        <v>61</v>
      </c>
      <c r="AB23" s="211">
        <v>159330</v>
      </c>
      <c r="AC23" s="217">
        <v>88</v>
      </c>
      <c r="AD23" s="211">
        <v>219430</v>
      </c>
      <c r="AE23" s="217">
        <v>110</v>
      </c>
      <c r="AF23" s="211">
        <v>244703</v>
      </c>
      <c r="AG23" s="217">
        <v>120</v>
      </c>
      <c r="AH23" s="211">
        <v>285583</v>
      </c>
      <c r="AI23" s="217">
        <v>120</v>
      </c>
      <c r="AJ23" s="224">
        <v>276942</v>
      </c>
      <c r="AK23" s="217">
        <v>103</v>
      </c>
      <c r="AL23" s="224">
        <v>292255</v>
      </c>
      <c r="AM23" s="234">
        <f t="shared" si="5"/>
        <v>815</v>
      </c>
      <c r="AN23" s="235">
        <f t="shared" si="6"/>
        <v>2275258.7000000002</v>
      </c>
      <c r="AO23" s="228">
        <f t="shared" si="7"/>
        <v>2791.728466257669</v>
      </c>
    </row>
    <row r="24" spans="2:41" x14ac:dyDescent="0.2">
      <c r="B24" s="124" t="s">
        <v>13</v>
      </c>
      <c r="C24" s="212"/>
      <c r="D24" s="213"/>
      <c r="E24" s="218">
        <v>81</v>
      </c>
      <c r="F24" s="213">
        <v>322519.2</v>
      </c>
      <c r="G24" s="218">
        <v>150</v>
      </c>
      <c r="H24" s="213">
        <v>593828</v>
      </c>
      <c r="I24" s="218">
        <v>180</v>
      </c>
      <c r="J24" s="213">
        <v>957924.7</v>
      </c>
      <c r="K24" s="218">
        <v>206</v>
      </c>
      <c r="L24" s="213">
        <v>980838.5</v>
      </c>
      <c r="M24" s="218">
        <v>234</v>
      </c>
      <c r="N24" s="213">
        <v>1078971</v>
      </c>
      <c r="O24" s="218">
        <v>208</v>
      </c>
      <c r="P24" s="213">
        <v>972435</v>
      </c>
      <c r="Q24" s="218">
        <v>234</v>
      </c>
      <c r="R24" s="213">
        <v>1056420</v>
      </c>
      <c r="S24" s="218">
        <v>242</v>
      </c>
      <c r="T24" s="213">
        <v>1082057.5</v>
      </c>
      <c r="U24" s="218">
        <v>275</v>
      </c>
      <c r="V24" s="213">
        <v>1269662</v>
      </c>
      <c r="W24" s="218">
        <v>274</v>
      </c>
      <c r="X24" s="213">
        <v>1289067</v>
      </c>
      <c r="Y24" s="218">
        <v>294</v>
      </c>
      <c r="Z24" s="213">
        <v>1412984</v>
      </c>
      <c r="AA24" s="218">
        <v>304</v>
      </c>
      <c r="AB24" s="213">
        <v>1433666</v>
      </c>
      <c r="AC24" s="218">
        <v>328</v>
      </c>
      <c r="AD24" s="213">
        <v>1546763</v>
      </c>
      <c r="AE24" s="218">
        <v>370</v>
      </c>
      <c r="AF24" s="213">
        <v>1717277</v>
      </c>
      <c r="AG24" s="218">
        <v>391</v>
      </c>
      <c r="AH24" s="213">
        <v>1818323</v>
      </c>
      <c r="AI24" s="218">
        <v>429</v>
      </c>
      <c r="AJ24" s="225">
        <v>2021857</v>
      </c>
      <c r="AK24" s="218">
        <v>435</v>
      </c>
      <c r="AL24" s="225">
        <v>2095977</v>
      </c>
      <c r="AM24" s="236">
        <f t="shared" si="5"/>
        <v>4635</v>
      </c>
      <c r="AN24" s="237">
        <f t="shared" si="6"/>
        <v>21650569.899999999</v>
      </c>
      <c r="AO24" s="229">
        <f t="shared" si="7"/>
        <v>4671.1046170442287</v>
      </c>
    </row>
    <row r="25" spans="2:41" x14ac:dyDescent="0.2">
      <c r="B25" s="123" t="s">
        <v>14</v>
      </c>
      <c r="C25" s="210"/>
      <c r="D25" s="211"/>
      <c r="E25" s="217">
        <v>41</v>
      </c>
      <c r="F25" s="211">
        <v>70774.100000000006</v>
      </c>
      <c r="G25" s="217">
        <v>40</v>
      </c>
      <c r="H25" s="211">
        <v>150686.79999999999</v>
      </c>
      <c r="I25" s="217">
        <v>61</v>
      </c>
      <c r="J25" s="211">
        <v>191499.9</v>
      </c>
      <c r="K25" s="217">
        <v>101</v>
      </c>
      <c r="L25" s="211">
        <v>256269</v>
      </c>
      <c r="M25" s="217">
        <v>104</v>
      </c>
      <c r="N25" s="211">
        <v>359558</v>
      </c>
      <c r="O25" s="217">
        <v>104</v>
      </c>
      <c r="P25" s="211">
        <v>258542</v>
      </c>
      <c r="Q25" s="217">
        <v>119</v>
      </c>
      <c r="R25" s="211">
        <v>297812.5</v>
      </c>
      <c r="S25" s="217">
        <v>126</v>
      </c>
      <c r="T25" s="211">
        <v>315225</v>
      </c>
      <c r="U25" s="217">
        <v>115</v>
      </c>
      <c r="V25" s="211">
        <v>333000</v>
      </c>
      <c r="W25" s="217">
        <v>118</v>
      </c>
      <c r="X25" s="211">
        <v>363624</v>
      </c>
      <c r="Y25" s="217">
        <v>122</v>
      </c>
      <c r="Z25" s="211">
        <v>359218</v>
      </c>
      <c r="AA25" s="217">
        <v>137</v>
      </c>
      <c r="AB25" s="211">
        <v>391596</v>
      </c>
      <c r="AC25" s="217">
        <v>145</v>
      </c>
      <c r="AD25" s="211">
        <v>455586</v>
      </c>
      <c r="AE25" s="217">
        <v>203</v>
      </c>
      <c r="AF25" s="211">
        <v>661887</v>
      </c>
      <c r="AG25" s="217">
        <v>230</v>
      </c>
      <c r="AH25" s="211">
        <v>761678</v>
      </c>
      <c r="AI25" s="217">
        <v>275</v>
      </c>
      <c r="AJ25" s="224">
        <v>868758</v>
      </c>
      <c r="AK25" s="217">
        <v>296</v>
      </c>
      <c r="AL25" s="224">
        <v>989262</v>
      </c>
      <c r="AM25" s="234">
        <f t="shared" si="5"/>
        <v>2337</v>
      </c>
      <c r="AN25" s="235">
        <f t="shared" si="6"/>
        <v>7084976.2999999998</v>
      </c>
      <c r="AO25" s="228">
        <f t="shared" si="7"/>
        <v>3031.6543859649123</v>
      </c>
    </row>
    <row r="26" spans="2:41" x14ac:dyDescent="0.2">
      <c r="B26" s="124" t="s">
        <v>15</v>
      </c>
      <c r="C26" s="212"/>
      <c r="D26" s="213"/>
      <c r="E26" s="218">
        <v>18</v>
      </c>
      <c r="F26" s="213">
        <v>59127.3</v>
      </c>
      <c r="G26" s="218">
        <v>29</v>
      </c>
      <c r="H26" s="213">
        <v>116394.3</v>
      </c>
      <c r="I26" s="218">
        <v>40</v>
      </c>
      <c r="J26" s="213">
        <v>177129.3</v>
      </c>
      <c r="K26" s="218">
        <v>37</v>
      </c>
      <c r="L26" s="213">
        <v>155829</v>
      </c>
      <c r="M26" s="218">
        <v>59</v>
      </c>
      <c r="N26" s="213">
        <v>276588.5</v>
      </c>
      <c r="O26" s="218">
        <v>70</v>
      </c>
      <c r="P26" s="213">
        <v>265252</v>
      </c>
      <c r="Q26" s="218">
        <v>72</v>
      </c>
      <c r="R26" s="213">
        <v>337173.5</v>
      </c>
      <c r="S26" s="218">
        <v>88</v>
      </c>
      <c r="T26" s="213">
        <v>373759.5</v>
      </c>
      <c r="U26" s="218">
        <v>90</v>
      </c>
      <c r="V26" s="213">
        <v>410490</v>
      </c>
      <c r="W26" s="218">
        <v>100</v>
      </c>
      <c r="X26" s="213">
        <v>438167</v>
      </c>
      <c r="Y26" s="218">
        <v>116</v>
      </c>
      <c r="Z26" s="213">
        <v>506540</v>
      </c>
      <c r="AA26" s="218">
        <v>114</v>
      </c>
      <c r="AB26" s="213">
        <v>523901</v>
      </c>
      <c r="AC26" s="218">
        <v>122</v>
      </c>
      <c r="AD26" s="213">
        <v>533689</v>
      </c>
      <c r="AE26" s="218">
        <v>138</v>
      </c>
      <c r="AF26" s="213">
        <v>618998</v>
      </c>
      <c r="AG26" s="218">
        <v>152</v>
      </c>
      <c r="AH26" s="213">
        <v>692313</v>
      </c>
      <c r="AI26" s="218">
        <v>168</v>
      </c>
      <c r="AJ26" s="225">
        <v>776046</v>
      </c>
      <c r="AK26" s="218">
        <v>188</v>
      </c>
      <c r="AL26" s="225">
        <v>728689</v>
      </c>
      <c r="AM26" s="236">
        <f t="shared" si="5"/>
        <v>1601</v>
      </c>
      <c r="AN26" s="237">
        <f t="shared" si="6"/>
        <v>6990086.4000000004</v>
      </c>
      <c r="AO26" s="229">
        <f t="shared" si="7"/>
        <v>4366.0752029981268</v>
      </c>
    </row>
    <row r="27" spans="2:41" x14ac:dyDescent="0.2">
      <c r="B27" s="123" t="s">
        <v>16</v>
      </c>
      <c r="C27" s="210"/>
      <c r="D27" s="211"/>
      <c r="E27" s="217">
        <v>30</v>
      </c>
      <c r="F27" s="211">
        <v>71261.7</v>
      </c>
      <c r="G27" s="217">
        <v>39</v>
      </c>
      <c r="H27" s="211">
        <v>125580.5</v>
      </c>
      <c r="I27" s="217">
        <v>52</v>
      </c>
      <c r="J27" s="211">
        <v>154820.4</v>
      </c>
      <c r="K27" s="217">
        <v>60</v>
      </c>
      <c r="L27" s="211">
        <v>178706.2</v>
      </c>
      <c r="M27" s="217">
        <v>61</v>
      </c>
      <c r="N27" s="211">
        <v>220162</v>
      </c>
      <c r="O27" s="217">
        <v>55</v>
      </c>
      <c r="P27" s="211">
        <v>204669.5</v>
      </c>
      <c r="Q27" s="217">
        <v>54</v>
      </c>
      <c r="R27" s="211">
        <v>224517.5</v>
      </c>
      <c r="S27" s="217">
        <v>58</v>
      </c>
      <c r="T27" s="211">
        <v>215424.5</v>
      </c>
      <c r="U27" s="217">
        <v>80</v>
      </c>
      <c r="V27" s="211">
        <v>276489</v>
      </c>
      <c r="W27" s="217">
        <v>83</v>
      </c>
      <c r="X27" s="211">
        <v>303268</v>
      </c>
      <c r="Y27" s="217">
        <v>90</v>
      </c>
      <c r="Z27" s="211">
        <v>325176</v>
      </c>
      <c r="AA27" s="217">
        <v>91</v>
      </c>
      <c r="AB27" s="211">
        <v>361341</v>
      </c>
      <c r="AC27" s="217">
        <v>102</v>
      </c>
      <c r="AD27" s="211">
        <v>380020</v>
      </c>
      <c r="AE27" s="217">
        <v>118</v>
      </c>
      <c r="AF27" s="211">
        <v>431261</v>
      </c>
      <c r="AG27" s="217">
        <v>141</v>
      </c>
      <c r="AH27" s="211">
        <v>502672</v>
      </c>
      <c r="AI27" s="217">
        <v>147</v>
      </c>
      <c r="AJ27" s="224">
        <v>563460</v>
      </c>
      <c r="AK27" s="217">
        <v>162</v>
      </c>
      <c r="AL27" s="224">
        <v>617295</v>
      </c>
      <c r="AM27" s="234">
        <f t="shared" si="5"/>
        <v>1423</v>
      </c>
      <c r="AN27" s="235">
        <f t="shared" si="6"/>
        <v>5156124.3</v>
      </c>
      <c r="AO27" s="228">
        <f t="shared" si="7"/>
        <v>3623.4183415319744</v>
      </c>
    </row>
    <row r="28" spans="2:41" x14ac:dyDescent="0.2">
      <c r="B28" s="124" t="s">
        <v>17</v>
      </c>
      <c r="C28" s="212"/>
      <c r="D28" s="213"/>
      <c r="E28" s="218">
        <v>15</v>
      </c>
      <c r="F28" s="213">
        <v>77072.7</v>
      </c>
      <c r="G28" s="218">
        <v>46</v>
      </c>
      <c r="H28" s="213">
        <v>125020.7</v>
      </c>
      <c r="I28" s="218">
        <v>48</v>
      </c>
      <c r="J28" s="213">
        <v>192359</v>
      </c>
      <c r="K28" s="218">
        <v>44</v>
      </c>
      <c r="L28" s="213">
        <v>186585</v>
      </c>
      <c r="M28" s="218">
        <v>64</v>
      </c>
      <c r="N28" s="213">
        <v>300085.7</v>
      </c>
      <c r="O28" s="218">
        <v>63</v>
      </c>
      <c r="P28" s="213">
        <v>256957</v>
      </c>
      <c r="Q28" s="218">
        <v>62</v>
      </c>
      <c r="R28" s="213">
        <v>264580.5</v>
      </c>
      <c r="S28" s="218">
        <v>63</v>
      </c>
      <c r="T28" s="213">
        <v>267224.5</v>
      </c>
      <c r="U28" s="218">
        <v>71</v>
      </c>
      <c r="V28" s="213">
        <v>304191</v>
      </c>
      <c r="W28" s="218">
        <v>70</v>
      </c>
      <c r="X28" s="213">
        <v>316891</v>
      </c>
      <c r="Y28" s="218">
        <v>73</v>
      </c>
      <c r="Z28" s="213">
        <v>333368</v>
      </c>
      <c r="AA28" s="218">
        <v>77</v>
      </c>
      <c r="AB28" s="213">
        <v>322035</v>
      </c>
      <c r="AC28" s="218">
        <v>74</v>
      </c>
      <c r="AD28" s="213">
        <v>342195</v>
      </c>
      <c r="AE28" s="218">
        <v>88</v>
      </c>
      <c r="AF28" s="213">
        <v>372778</v>
      </c>
      <c r="AG28" s="218">
        <v>85</v>
      </c>
      <c r="AH28" s="213">
        <v>405903</v>
      </c>
      <c r="AI28" s="218">
        <v>94</v>
      </c>
      <c r="AJ28" s="225">
        <v>452145</v>
      </c>
      <c r="AK28" s="218">
        <v>103</v>
      </c>
      <c r="AL28" s="225">
        <v>453107</v>
      </c>
      <c r="AM28" s="236">
        <f t="shared" si="5"/>
        <v>1140</v>
      </c>
      <c r="AN28" s="237">
        <f t="shared" si="6"/>
        <v>4972498.0999999996</v>
      </c>
      <c r="AO28" s="229">
        <f t="shared" si="7"/>
        <v>4361.8404385964905</v>
      </c>
    </row>
    <row r="29" spans="2:41" x14ac:dyDescent="0.2">
      <c r="B29" s="123" t="s">
        <v>26</v>
      </c>
      <c r="C29" s="210"/>
      <c r="D29" s="211"/>
      <c r="E29" s="217">
        <v>74</v>
      </c>
      <c r="F29" s="211">
        <v>255546.3</v>
      </c>
      <c r="G29" s="217">
        <v>110</v>
      </c>
      <c r="H29" s="211">
        <v>369169.1</v>
      </c>
      <c r="I29" s="217">
        <v>106</v>
      </c>
      <c r="J29" s="211">
        <v>431530.7</v>
      </c>
      <c r="K29" s="217">
        <v>115</v>
      </c>
      <c r="L29" s="211">
        <v>455790.5</v>
      </c>
      <c r="M29" s="217">
        <v>124</v>
      </c>
      <c r="N29" s="211">
        <v>581694</v>
      </c>
      <c r="O29" s="217">
        <v>127</v>
      </c>
      <c r="P29" s="211">
        <v>545980.5</v>
      </c>
      <c r="Q29" s="217">
        <v>134</v>
      </c>
      <c r="R29" s="211">
        <v>601901.5</v>
      </c>
      <c r="S29" s="217">
        <v>141</v>
      </c>
      <c r="T29" s="211">
        <v>585096</v>
      </c>
      <c r="U29" s="217">
        <v>129</v>
      </c>
      <c r="V29" s="211">
        <v>629773.5</v>
      </c>
      <c r="W29" s="217">
        <v>153</v>
      </c>
      <c r="X29" s="211">
        <v>653088</v>
      </c>
      <c r="Y29" s="217">
        <v>143</v>
      </c>
      <c r="Z29" s="211">
        <v>664588</v>
      </c>
      <c r="AA29" s="217">
        <v>142</v>
      </c>
      <c r="AB29" s="211">
        <v>655714</v>
      </c>
      <c r="AC29" s="217">
        <v>153</v>
      </c>
      <c r="AD29" s="211">
        <v>683425</v>
      </c>
      <c r="AE29" s="217">
        <v>175</v>
      </c>
      <c r="AF29" s="211">
        <v>709866</v>
      </c>
      <c r="AG29" s="217">
        <v>185</v>
      </c>
      <c r="AH29" s="211">
        <v>857043</v>
      </c>
      <c r="AI29" s="217">
        <v>192</v>
      </c>
      <c r="AJ29" s="224">
        <v>889501</v>
      </c>
      <c r="AK29" s="217">
        <v>195</v>
      </c>
      <c r="AL29" s="224">
        <v>868362</v>
      </c>
      <c r="AM29" s="234">
        <f t="shared" si="5"/>
        <v>2398</v>
      </c>
      <c r="AN29" s="235">
        <f t="shared" si="6"/>
        <v>10438069.1</v>
      </c>
      <c r="AO29" s="228">
        <f t="shared" si="7"/>
        <v>4352.8228106755632</v>
      </c>
    </row>
    <row r="30" spans="2:41" s="12" customFormat="1" outlineLevel="1" x14ac:dyDescent="0.2">
      <c r="B30" s="165" t="s">
        <v>108</v>
      </c>
      <c r="C30" s="212"/>
      <c r="D30" s="213"/>
      <c r="E30" s="218">
        <v>9</v>
      </c>
      <c r="F30" s="213">
        <v>32391.1</v>
      </c>
      <c r="G30" s="218">
        <v>11</v>
      </c>
      <c r="H30" s="213">
        <v>46196.6</v>
      </c>
      <c r="I30" s="218">
        <v>13</v>
      </c>
      <c r="J30" s="213">
        <v>63908.3</v>
      </c>
      <c r="K30" s="218">
        <v>10</v>
      </c>
      <c r="L30" s="213">
        <v>56012</v>
      </c>
      <c r="M30" s="218">
        <v>10</v>
      </c>
      <c r="N30" s="213">
        <v>72678</v>
      </c>
      <c r="O30" s="218">
        <v>11</v>
      </c>
      <c r="P30" s="213">
        <v>72272</v>
      </c>
      <c r="Q30" s="218">
        <v>13</v>
      </c>
      <c r="R30" s="213">
        <v>85869.5</v>
      </c>
      <c r="S30" s="218">
        <v>16</v>
      </c>
      <c r="T30" s="213">
        <v>85711.5</v>
      </c>
      <c r="U30" s="218">
        <v>16</v>
      </c>
      <c r="V30" s="213">
        <v>106109</v>
      </c>
      <c r="W30" s="218">
        <v>15</v>
      </c>
      <c r="X30" s="213">
        <v>109644</v>
      </c>
      <c r="Y30" s="218">
        <v>16</v>
      </c>
      <c r="Z30" s="213">
        <v>117276</v>
      </c>
      <c r="AA30" s="218">
        <v>16</v>
      </c>
      <c r="AB30" s="213">
        <v>113365</v>
      </c>
      <c r="AC30" s="218">
        <v>16</v>
      </c>
      <c r="AD30" s="213">
        <v>117568</v>
      </c>
      <c r="AE30" s="218">
        <v>14</v>
      </c>
      <c r="AF30" s="213">
        <v>105146</v>
      </c>
      <c r="AG30" s="218">
        <v>17</v>
      </c>
      <c r="AH30" s="213">
        <v>132585</v>
      </c>
      <c r="AI30" s="218">
        <v>20</v>
      </c>
      <c r="AJ30" s="225">
        <v>140458</v>
      </c>
      <c r="AK30" s="218">
        <v>18</v>
      </c>
      <c r="AL30" s="225">
        <v>125662</v>
      </c>
      <c r="AM30" s="271">
        <f t="shared" si="5"/>
        <v>241</v>
      </c>
      <c r="AN30" s="272">
        <f t="shared" si="6"/>
        <v>1582852</v>
      </c>
      <c r="AO30" s="273">
        <f t="shared" si="7"/>
        <v>6567.8506224066386</v>
      </c>
    </row>
    <row r="31" spans="2:41" s="12" customFormat="1" outlineLevel="1" x14ac:dyDescent="0.2">
      <c r="B31" s="164" t="s">
        <v>109</v>
      </c>
      <c r="C31" s="210"/>
      <c r="D31" s="211"/>
      <c r="E31" s="217">
        <v>2</v>
      </c>
      <c r="F31" s="211">
        <v>4464</v>
      </c>
      <c r="G31" s="217">
        <v>7</v>
      </c>
      <c r="H31" s="211">
        <v>21677</v>
      </c>
      <c r="I31" s="217">
        <v>7</v>
      </c>
      <c r="J31" s="211">
        <v>21422.1</v>
      </c>
      <c r="K31" s="217">
        <v>7</v>
      </c>
      <c r="L31" s="211">
        <v>24952.5</v>
      </c>
      <c r="M31" s="217">
        <v>7</v>
      </c>
      <c r="N31" s="211">
        <v>33245.5</v>
      </c>
      <c r="O31" s="217">
        <v>6</v>
      </c>
      <c r="P31" s="211">
        <v>30675.5</v>
      </c>
      <c r="Q31" s="217">
        <v>6</v>
      </c>
      <c r="R31" s="211">
        <v>29447.5</v>
      </c>
      <c r="S31" s="217">
        <v>4</v>
      </c>
      <c r="T31" s="211">
        <v>21427.5</v>
      </c>
      <c r="U31" s="217">
        <v>5</v>
      </c>
      <c r="V31" s="211">
        <v>27358</v>
      </c>
      <c r="W31" s="217">
        <v>8</v>
      </c>
      <c r="X31" s="211">
        <v>38139</v>
      </c>
      <c r="Y31" s="217">
        <v>7</v>
      </c>
      <c r="Z31" s="211">
        <v>38797</v>
      </c>
      <c r="AA31" s="217">
        <v>7</v>
      </c>
      <c r="AB31" s="211">
        <v>38266</v>
      </c>
      <c r="AC31" s="217">
        <v>9</v>
      </c>
      <c r="AD31" s="211">
        <v>39360</v>
      </c>
      <c r="AE31" s="217">
        <v>10</v>
      </c>
      <c r="AF31" s="211">
        <v>41493</v>
      </c>
      <c r="AG31" s="217">
        <v>9</v>
      </c>
      <c r="AH31" s="211">
        <v>49187</v>
      </c>
      <c r="AI31" s="217">
        <v>9</v>
      </c>
      <c r="AJ31" s="224">
        <v>45714</v>
      </c>
      <c r="AK31" s="217">
        <v>9</v>
      </c>
      <c r="AL31" s="224">
        <v>46257</v>
      </c>
      <c r="AM31" s="268">
        <f t="shared" si="5"/>
        <v>119</v>
      </c>
      <c r="AN31" s="269">
        <f t="shared" si="6"/>
        <v>551882.6</v>
      </c>
      <c r="AO31" s="270">
        <f t="shared" si="7"/>
        <v>4637.6689075630247</v>
      </c>
    </row>
    <row r="32" spans="2:41" x14ac:dyDescent="0.2">
      <c r="B32" s="124" t="s">
        <v>18</v>
      </c>
      <c r="C32" s="212"/>
      <c r="D32" s="213"/>
      <c r="E32" s="218">
        <v>5</v>
      </c>
      <c r="F32" s="213">
        <v>19155.3</v>
      </c>
      <c r="G32" s="218">
        <v>15</v>
      </c>
      <c r="H32" s="213">
        <v>28855.4</v>
      </c>
      <c r="I32" s="218">
        <v>9</v>
      </c>
      <c r="J32" s="213">
        <v>36634.1</v>
      </c>
      <c r="K32" s="218">
        <v>10</v>
      </c>
      <c r="L32" s="213">
        <v>42712.7</v>
      </c>
      <c r="M32" s="218">
        <v>10</v>
      </c>
      <c r="N32" s="213">
        <v>48341</v>
      </c>
      <c r="O32" s="218">
        <v>7</v>
      </c>
      <c r="P32" s="213">
        <v>30384</v>
      </c>
      <c r="Q32" s="218">
        <v>5</v>
      </c>
      <c r="R32" s="213">
        <v>30873</v>
      </c>
      <c r="S32" s="218">
        <v>7</v>
      </c>
      <c r="T32" s="213">
        <v>32920</v>
      </c>
      <c r="U32" s="218">
        <v>7</v>
      </c>
      <c r="V32" s="213">
        <v>39567</v>
      </c>
      <c r="W32" s="218">
        <v>8</v>
      </c>
      <c r="X32" s="213">
        <v>49165</v>
      </c>
      <c r="Y32" s="218">
        <v>8</v>
      </c>
      <c r="Z32" s="213">
        <v>45202</v>
      </c>
      <c r="AA32" s="218">
        <v>8</v>
      </c>
      <c r="AB32" s="213">
        <v>44977</v>
      </c>
      <c r="AC32" s="218">
        <v>8</v>
      </c>
      <c r="AD32" s="213">
        <v>54461</v>
      </c>
      <c r="AE32" s="218"/>
      <c r="AF32" s="213"/>
      <c r="AG32" s="218"/>
      <c r="AH32" s="213"/>
      <c r="AI32" s="218"/>
      <c r="AJ32" s="225"/>
      <c r="AK32" s="218"/>
      <c r="AL32" s="225"/>
      <c r="AM32" s="236">
        <f t="shared" si="5"/>
        <v>107</v>
      </c>
      <c r="AN32" s="237">
        <f t="shared" si="6"/>
        <v>503247.5</v>
      </c>
      <c r="AO32" s="229">
        <f t="shared" si="7"/>
        <v>4703.2476635514022</v>
      </c>
    </row>
    <row r="33" spans="2:41" x14ac:dyDescent="0.2">
      <c r="B33" s="123" t="s">
        <v>132</v>
      </c>
      <c r="C33" s="210"/>
      <c r="D33" s="211"/>
      <c r="E33" s="217">
        <v>38</v>
      </c>
      <c r="F33" s="211">
        <v>188501</v>
      </c>
      <c r="G33" s="217">
        <v>82</v>
      </c>
      <c r="H33" s="211">
        <v>302715.59999999998</v>
      </c>
      <c r="I33" s="217">
        <v>94</v>
      </c>
      <c r="J33" s="211">
        <v>363292.5</v>
      </c>
      <c r="K33" s="217">
        <v>108</v>
      </c>
      <c r="L33" s="211">
        <v>401272</v>
      </c>
      <c r="M33" s="217">
        <v>125</v>
      </c>
      <c r="N33" s="211">
        <v>582495</v>
      </c>
      <c r="O33" s="217">
        <v>137</v>
      </c>
      <c r="P33" s="211">
        <v>562626</v>
      </c>
      <c r="Q33" s="217">
        <v>137</v>
      </c>
      <c r="R33" s="211">
        <v>589532.5</v>
      </c>
      <c r="S33" s="217">
        <v>138</v>
      </c>
      <c r="T33" s="211">
        <v>585785.5</v>
      </c>
      <c r="U33" s="217">
        <v>146</v>
      </c>
      <c r="V33" s="211">
        <v>656926</v>
      </c>
      <c r="W33" s="217">
        <v>154</v>
      </c>
      <c r="X33" s="211">
        <v>644711</v>
      </c>
      <c r="Y33" s="217">
        <v>157</v>
      </c>
      <c r="Z33" s="211">
        <v>669269</v>
      </c>
      <c r="AA33" s="217">
        <v>181</v>
      </c>
      <c r="AB33" s="211">
        <v>740469</v>
      </c>
      <c r="AC33" s="217">
        <v>181</v>
      </c>
      <c r="AD33" s="211">
        <v>694841</v>
      </c>
      <c r="AE33" s="217">
        <v>199</v>
      </c>
      <c r="AF33" s="211">
        <v>688171</v>
      </c>
      <c r="AG33" s="217">
        <v>206</v>
      </c>
      <c r="AH33" s="211">
        <v>759655</v>
      </c>
      <c r="AI33" s="217">
        <v>232</v>
      </c>
      <c r="AJ33" s="224">
        <v>752790</v>
      </c>
      <c r="AK33" s="217">
        <v>232</v>
      </c>
      <c r="AL33" s="224">
        <v>866295</v>
      </c>
      <c r="AM33" s="234">
        <f t="shared" si="5"/>
        <v>2547</v>
      </c>
      <c r="AN33" s="235">
        <f t="shared" si="6"/>
        <v>10049347.1</v>
      </c>
      <c r="AO33" s="228">
        <f t="shared" si="7"/>
        <v>3945.5622693364739</v>
      </c>
    </row>
    <row r="34" spans="2:41" s="12" customFormat="1" outlineLevel="1" x14ac:dyDescent="0.2">
      <c r="B34" s="165" t="s">
        <v>134</v>
      </c>
      <c r="C34" s="212"/>
      <c r="D34" s="213"/>
      <c r="E34" s="218">
        <v>21</v>
      </c>
      <c r="F34" s="213">
        <v>114415.3</v>
      </c>
      <c r="G34" s="218">
        <v>56</v>
      </c>
      <c r="H34" s="213">
        <v>198114</v>
      </c>
      <c r="I34" s="218">
        <v>67</v>
      </c>
      <c r="J34" s="213">
        <v>252571.9</v>
      </c>
      <c r="K34" s="218">
        <v>80</v>
      </c>
      <c r="L34" s="213">
        <v>289641.5</v>
      </c>
      <c r="M34" s="218">
        <v>89</v>
      </c>
      <c r="N34" s="213">
        <v>434454.5</v>
      </c>
      <c r="O34" s="218">
        <v>100</v>
      </c>
      <c r="P34" s="213">
        <v>424141</v>
      </c>
      <c r="Q34" s="218">
        <v>101</v>
      </c>
      <c r="R34" s="213">
        <v>440691</v>
      </c>
      <c r="S34" s="218">
        <v>102</v>
      </c>
      <c r="T34" s="213">
        <v>452805</v>
      </c>
      <c r="U34" s="218">
        <v>109</v>
      </c>
      <c r="V34" s="213">
        <v>515505</v>
      </c>
      <c r="W34" s="218">
        <v>116</v>
      </c>
      <c r="X34" s="213">
        <v>517281</v>
      </c>
      <c r="Y34" s="218">
        <v>119</v>
      </c>
      <c r="Z34" s="213">
        <v>534110</v>
      </c>
      <c r="AA34" s="218"/>
      <c r="AB34" s="213"/>
      <c r="AC34" s="218"/>
      <c r="AD34" s="213"/>
      <c r="AE34" s="218"/>
      <c r="AF34" s="213"/>
      <c r="AG34" s="218"/>
      <c r="AH34" s="213"/>
      <c r="AI34" s="218"/>
      <c r="AJ34" s="225"/>
      <c r="AK34" s="218"/>
      <c r="AL34" s="225"/>
      <c r="AM34" s="271">
        <f t="shared" si="5"/>
        <v>960</v>
      </c>
      <c r="AN34" s="272">
        <f t="shared" si="6"/>
        <v>4173730.2</v>
      </c>
      <c r="AO34" s="273"/>
    </row>
    <row r="35" spans="2:41" s="12" customFormat="1" outlineLevel="1" x14ac:dyDescent="0.2">
      <c r="B35" s="164" t="s">
        <v>34</v>
      </c>
      <c r="C35" s="210"/>
      <c r="D35" s="211"/>
      <c r="E35" s="217">
        <v>6</v>
      </c>
      <c r="F35" s="211">
        <v>31385</v>
      </c>
      <c r="G35" s="217">
        <v>32</v>
      </c>
      <c r="H35" s="211">
        <v>87735.7</v>
      </c>
      <c r="I35" s="217">
        <v>39</v>
      </c>
      <c r="J35" s="211">
        <v>122397.5</v>
      </c>
      <c r="K35" s="217">
        <v>40</v>
      </c>
      <c r="L35" s="211">
        <v>113338</v>
      </c>
      <c r="M35" s="217"/>
      <c r="N35" s="211"/>
      <c r="O35" s="217"/>
      <c r="P35" s="211"/>
      <c r="Q35" s="217"/>
      <c r="R35" s="211"/>
      <c r="S35" s="217"/>
      <c r="T35" s="211"/>
      <c r="U35" s="217">
        <v>31</v>
      </c>
      <c r="V35" s="211">
        <v>125113</v>
      </c>
      <c r="W35" s="217">
        <v>31</v>
      </c>
      <c r="X35" s="211">
        <v>117820</v>
      </c>
      <c r="Y35" s="217">
        <v>27</v>
      </c>
      <c r="Z35" s="211">
        <v>91437</v>
      </c>
      <c r="AA35" s="217"/>
      <c r="AB35" s="211"/>
      <c r="AC35" s="217"/>
      <c r="AD35" s="211"/>
      <c r="AE35" s="217"/>
      <c r="AF35" s="211"/>
      <c r="AG35" s="217"/>
      <c r="AH35" s="211"/>
      <c r="AI35" s="217"/>
      <c r="AJ35" s="224"/>
      <c r="AK35" s="217"/>
      <c r="AL35" s="224"/>
      <c r="AM35" s="268">
        <f t="shared" si="5"/>
        <v>206</v>
      </c>
      <c r="AN35" s="269">
        <f t="shared" si="6"/>
        <v>689226.2</v>
      </c>
      <c r="AO35" s="270"/>
    </row>
    <row r="36" spans="2:41" x14ac:dyDescent="0.2">
      <c r="B36" s="124" t="s">
        <v>33</v>
      </c>
      <c r="C36" s="212"/>
      <c r="D36" s="213"/>
      <c r="E36" s="218">
        <v>21</v>
      </c>
      <c r="F36" s="213">
        <v>76111.399999999994</v>
      </c>
      <c r="G36" s="218">
        <v>40</v>
      </c>
      <c r="H36" s="213">
        <v>116651.4</v>
      </c>
      <c r="I36" s="218">
        <v>37</v>
      </c>
      <c r="J36" s="213">
        <v>126027.5</v>
      </c>
      <c r="K36" s="218">
        <v>34</v>
      </c>
      <c r="L36" s="213">
        <v>111780</v>
      </c>
      <c r="M36" s="218">
        <v>38</v>
      </c>
      <c r="N36" s="213">
        <v>156243.5</v>
      </c>
      <c r="O36" s="218">
        <v>35</v>
      </c>
      <c r="P36" s="213">
        <v>139838</v>
      </c>
      <c r="Q36" s="218">
        <v>33</v>
      </c>
      <c r="R36" s="213">
        <v>132616</v>
      </c>
      <c r="S36" s="218">
        <v>32</v>
      </c>
      <c r="T36" s="213">
        <v>136244</v>
      </c>
      <c r="U36" s="218">
        <v>38</v>
      </c>
      <c r="V36" s="213">
        <v>151864</v>
      </c>
      <c r="W36" s="218">
        <v>26</v>
      </c>
      <c r="X36" s="213">
        <v>124650</v>
      </c>
      <c r="Y36" s="218">
        <v>25</v>
      </c>
      <c r="Z36" s="213">
        <v>142269</v>
      </c>
      <c r="AA36" s="218">
        <v>40</v>
      </c>
      <c r="AB36" s="213">
        <v>199257</v>
      </c>
      <c r="AC36" s="218">
        <v>41</v>
      </c>
      <c r="AD36" s="213">
        <v>199489</v>
      </c>
      <c r="AE36" s="218">
        <v>44</v>
      </c>
      <c r="AF36" s="213">
        <v>259586</v>
      </c>
      <c r="AG36" s="218">
        <v>43</v>
      </c>
      <c r="AH36" s="213">
        <v>231338</v>
      </c>
      <c r="AI36" s="218">
        <v>44</v>
      </c>
      <c r="AJ36" s="225">
        <v>255632</v>
      </c>
      <c r="AK36" s="218">
        <v>44</v>
      </c>
      <c r="AL36" s="225">
        <v>226945</v>
      </c>
      <c r="AM36" s="236">
        <f t="shared" si="5"/>
        <v>615</v>
      </c>
      <c r="AN36" s="237">
        <f t="shared" si="6"/>
        <v>2786541.8</v>
      </c>
      <c r="AO36" s="229">
        <f t="shared" si="7"/>
        <v>4530.9622764227643</v>
      </c>
    </row>
    <row r="37" spans="2:41" x14ac:dyDescent="0.2">
      <c r="B37" s="123" t="s">
        <v>20</v>
      </c>
      <c r="C37" s="210"/>
      <c r="D37" s="211"/>
      <c r="E37" s="217">
        <v>101</v>
      </c>
      <c r="F37" s="211">
        <v>221368.1</v>
      </c>
      <c r="G37" s="217">
        <v>105</v>
      </c>
      <c r="H37" s="211">
        <v>306985.5</v>
      </c>
      <c r="I37" s="217">
        <v>108</v>
      </c>
      <c r="J37" s="211">
        <v>313170.5</v>
      </c>
      <c r="K37" s="217">
        <v>117</v>
      </c>
      <c r="L37" s="211">
        <v>352813</v>
      </c>
      <c r="M37" s="217">
        <v>140</v>
      </c>
      <c r="N37" s="211">
        <v>512943</v>
      </c>
      <c r="O37" s="217">
        <v>144</v>
      </c>
      <c r="P37" s="211">
        <v>384375.5</v>
      </c>
      <c r="Q37" s="217">
        <v>144</v>
      </c>
      <c r="R37" s="211">
        <v>377761.5</v>
      </c>
      <c r="S37" s="217">
        <v>141</v>
      </c>
      <c r="T37" s="211">
        <v>400680.5</v>
      </c>
      <c r="U37" s="217">
        <v>153</v>
      </c>
      <c r="V37" s="211">
        <v>418487</v>
      </c>
      <c r="W37" s="217">
        <v>174</v>
      </c>
      <c r="X37" s="211">
        <v>456076</v>
      </c>
      <c r="Y37" s="217">
        <v>180</v>
      </c>
      <c r="Z37" s="211">
        <v>531121</v>
      </c>
      <c r="AA37" s="217">
        <v>207</v>
      </c>
      <c r="AB37" s="211">
        <v>642439</v>
      </c>
      <c r="AC37" s="217">
        <v>215</v>
      </c>
      <c r="AD37" s="211">
        <v>680247</v>
      </c>
      <c r="AE37" s="217">
        <v>336</v>
      </c>
      <c r="AF37" s="211">
        <v>844757</v>
      </c>
      <c r="AG37" s="217">
        <v>349</v>
      </c>
      <c r="AH37" s="211">
        <v>995170</v>
      </c>
      <c r="AI37" s="217">
        <v>404</v>
      </c>
      <c r="AJ37" s="224">
        <v>1068183</v>
      </c>
      <c r="AK37" s="217">
        <v>425</v>
      </c>
      <c r="AL37" s="224">
        <v>1009447</v>
      </c>
      <c r="AM37" s="234">
        <f t="shared" si="5"/>
        <v>3443</v>
      </c>
      <c r="AN37" s="235">
        <f t="shared" si="6"/>
        <v>9516024.5999999996</v>
      </c>
      <c r="AO37" s="228">
        <f t="shared" si="7"/>
        <v>2763.8758640720303</v>
      </c>
    </row>
    <row r="38" spans="2:41" s="12" customFormat="1" outlineLevel="1" x14ac:dyDescent="0.2">
      <c r="B38" s="165" t="s">
        <v>35</v>
      </c>
      <c r="C38" s="212"/>
      <c r="D38" s="213"/>
      <c r="E38" s="218">
        <v>4</v>
      </c>
      <c r="F38" s="213">
        <v>26795.8</v>
      </c>
      <c r="G38" s="218">
        <v>8</v>
      </c>
      <c r="H38" s="213">
        <v>47317</v>
      </c>
      <c r="I38" s="218">
        <v>12</v>
      </c>
      <c r="J38" s="213">
        <v>55791.1</v>
      </c>
      <c r="K38" s="218">
        <v>17</v>
      </c>
      <c r="L38" s="213">
        <v>61670</v>
      </c>
      <c r="M38" s="218">
        <v>19</v>
      </c>
      <c r="N38" s="213">
        <v>83571</v>
      </c>
      <c r="O38" s="218">
        <v>22</v>
      </c>
      <c r="P38" s="213">
        <v>80536.5</v>
      </c>
      <c r="Q38" s="218">
        <v>23</v>
      </c>
      <c r="R38" s="213">
        <v>86683</v>
      </c>
      <c r="S38" s="218">
        <v>19</v>
      </c>
      <c r="T38" s="213">
        <v>88448</v>
      </c>
      <c r="U38" s="218">
        <v>27</v>
      </c>
      <c r="V38" s="213">
        <v>98808</v>
      </c>
      <c r="W38" s="218">
        <v>27</v>
      </c>
      <c r="X38" s="213">
        <v>103309</v>
      </c>
      <c r="Y38" s="218">
        <v>27</v>
      </c>
      <c r="Z38" s="213">
        <v>103324</v>
      </c>
      <c r="AA38" s="218">
        <v>27</v>
      </c>
      <c r="AB38" s="213">
        <v>104071</v>
      </c>
      <c r="AC38" s="218"/>
      <c r="AD38" s="213"/>
      <c r="AE38" s="218"/>
      <c r="AF38" s="213"/>
      <c r="AG38" s="218"/>
      <c r="AH38" s="213"/>
      <c r="AI38" s="218"/>
      <c r="AJ38" s="225"/>
      <c r="AK38" s="218"/>
      <c r="AL38" s="225"/>
      <c r="AM38" s="271">
        <f t="shared" si="5"/>
        <v>232</v>
      </c>
      <c r="AN38" s="272">
        <f t="shared" si="6"/>
        <v>940324.4</v>
      </c>
      <c r="AO38" s="273"/>
    </row>
    <row r="39" spans="2:41" s="12" customFormat="1" outlineLevel="1" x14ac:dyDescent="0.2">
      <c r="B39" s="164" t="s">
        <v>36</v>
      </c>
      <c r="C39" s="210"/>
      <c r="D39" s="211"/>
      <c r="E39" s="217">
        <v>4</v>
      </c>
      <c r="F39" s="211">
        <v>25973.7</v>
      </c>
      <c r="G39" s="217">
        <v>10</v>
      </c>
      <c r="H39" s="211">
        <v>46268.3</v>
      </c>
      <c r="I39" s="217">
        <v>15</v>
      </c>
      <c r="J39" s="211">
        <v>51260.6</v>
      </c>
      <c r="K39" s="217">
        <v>19</v>
      </c>
      <c r="L39" s="211">
        <v>70523</v>
      </c>
      <c r="M39" s="217">
        <v>20</v>
      </c>
      <c r="N39" s="211">
        <v>82208.5</v>
      </c>
      <c r="O39" s="217">
        <v>23</v>
      </c>
      <c r="P39" s="211">
        <v>65462</v>
      </c>
      <c r="Q39" s="217">
        <v>23</v>
      </c>
      <c r="R39" s="211">
        <v>76754.5</v>
      </c>
      <c r="S39" s="217">
        <v>21</v>
      </c>
      <c r="T39" s="211">
        <v>73344</v>
      </c>
      <c r="U39" s="217">
        <v>25</v>
      </c>
      <c r="V39" s="211">
        <v>78711</v>
      </c>
      <c r="W39" s="217">
        <v>29</v>
      </c>
      <c r="X39" s="211">
        <v>95566</v>
      </c>
      <c r="Y39" s="217">
        <v>33</v>
      </c>
      <c r="Z39" s="211">
        <v>100015</v>
      </c>
      <c r="AA39" s="217">
        <v>30</v>
      </c>
      <c r="AB39" s="211">
        <v>92747</v>
      </c>
      <c r="AC39" s="217"/>
      <c r="AD39" s="211"/>
      <c r="AE39" s="217"/>
      <c r="AF39" s="211"/>
      <c r="AG39" s="217"/>
      <c r="AH39" s="211"/>
      <c r="AI39" s="217"/>
      <c r="AJ39" s="224"/>
      <c r="AK39" s="217"/>
      <c r="AL39" s="224"/>
      <c r="AM39" s="268">
        <f t="shared" si="5"/>
        <v>252</v>
      </c>
      <c r="AN39" s="269">
        <f t="shared" si="6"/>
        <v>858833.6</v>
      </c>
      <c r="AO39" s="270"/>
    </row>
    <row r="40" spans="2:41" x14ac:dyDescent="0.2">
      <c r="B40" s="124" t="s">
        <v>21</v>
      </c>
      <c r="C40" s="212"/>
      <c r="D40" s="213"/>
      <c r="E40" s="218">
        <v>28</v>
      </c>
      <c r="F40" s="213">
        <v>144452.70000000001</v>
      </c>
      <c r="G40" s="218">
        <v>78</v>
      </c>
      <c r="H40" s="213">
        <v>205459.7</v>
      </c>
      <c r="I40" s="218">
        <v>73</v>
      </c>
      <c r="J40" s="213">
        <v>227862.1</v>
      </c>
      <c r="K40" s="218">
        <v>71</v>
      </c>
      <c r="L40" s="213">
        <v>234245</v>
      </c>
      <c r="M40" s="218">
        <v>95</v>
      </c>
      <c r="N40" s="213">
        <v>369914</v>
      </c>
      <c r="O40" s="218">
        <v>97</v>
      </c>
      <c r="P40" s="213">
        <v>322214.5</v>
      </c>
      <c r="Q40" s="218">
        <v>99</v>
      </c>
      <c r="R40" s="213">
        <v>344894.5</v>
      </c>
      <c r="S40" s="218">
        <v>101</v>
      </c>
      <c r="T40" s="213">
        <v>365184.5</v>
      </c>
      <c r="U40" s="218">
        <v>111</v>
      </c>
      <c r="V40" s="213">
        <v>439079</v>
      </c>
      <c r="W40" s="218">
        <v>118</v>
      </c>
      <c r="X40" s="213">
        <v>472337</v>
      </c>
      <c r="Y40" s="218">
        <v>123</v>
      </c>
      <c r="Z40" s="213">
        <v>496006</v>
      </c>
      <c r="AA40" s="218">
        <v>128</v>
      </c>
      <c r="AB40" s="213">
        <v>518073</v>
      </c>
      <c r="AC40" s="218">
        <v>129</v>
      </c>
      <c r="AD40" s="213">
        <v>518864.55</v>
      </c>
      <c r="AE40" s="218">
        <v>136</v>
      </c>
      <c r="AF40" s="213">
        <v>576892</v>
      </c>
      <c r="AG40" s="218">
        <v>141</v>
      </c>
      <c r="AH40" s="213">
        <v>626097</v>
      </c>
      <c r="AI40" s="218">
        <v>148</v>
      </c>
      <c r="AJ40" s="225">
        <v>665029</v>
      </c>
      <c r="AK40" s="218">
        <v>152</v>
      </c>
      <c r="AL40" s="225">
        <v>711364</v>
      </c>
      <c r="AM40" s="236">
        <f t="shared" si="5"/>
        <v>1828</v>
      </c>
      <c r="AN40" s="237">
        <f t="shared" si="6"/>
        <v>7237968.5499999998</v>
      </c>
      <c r="AO40" s="229">
        <f t="shared" si="7"/>
        <v>3959.501394967177</v>
      </c>
    </row>
    <row r="41" spans="2:41" x14ac:dyDescent="0.2">
      <c r="B41" s="123" t="s">
        <v>29</v>
      </c>
      <c r="C41" s="210"/>
      <c r="D41" s="211"/>
      <c r="E41" s="217">
        <v>1</v>
      </c>
      <c r="F41" s="211">
        <v>8790</v>
      </c>
      <c r="G41" s="217">
        <v>8</v>
      </c>
      <c r="H41" s="211">
        <v>23678.5</v>
      </c>
      <c r="I41" s="217">
        <v>8</v>
      </c>
      <c r="J41" s="211">
        <v>33290.6</v>
      </c>
      <c r="K41" s="217">
        <v>26</v>
      </c>
      <c r="L41" s="211">
        <v>54263.5</v>
      </c>
      <c r="M41" s="217">
        <v>46</v>
      </c>
      <c r="N41" s="211">
        <v>102134.5</v>
      </c>
      <c r="O41" s="217">
        <v>38</v>
      </c>
      <c r="P41" s="211">
        <v>73562</v>
      </c>
      <c r="Q41" s="217">
        <v>41</v>
      </c>
      <c r="R41" s="211">
        <v>77095</v>
      </c>
      <c r="S41" s="217">
        <v>34</v>
      </c>
      <c r="T41" s="211">
        <v>69973.5</v>
      </c>
      <c r="U41" s="217">
        <v>62</v>
      </c>
      <c r="V41" s="211">
        <v>94140</v>
      </c>
      <c r="W41" s="217">
        <v>67</v>
      </c>
      <c r="X41" s="211">
        <v>123000</v>
      </c>
      <c r="Y41" s="217">
        <v>89</v>
      </c>
      <c r="Z41" s="211">
        <v>145528</v>
      </c>
      <c r="AA41" s="217">
        <v>90</v>
      </c>
      <c r="AB41" s="211">
        <v>127501</v>
      </c>
      <c r="AC41" s="217">
        <v>97</v>
      </c>
      <c r="AD41" s="211">
        <v>128049</v>
      </c>
      <c r="AE41" s="217">
        <v>97</v>
      </c>
      <c r="AF41" s="211">
        <v>147400</v>
      </c>
      <c r="AG41" s="217">
        <v>97</v>
      </c>
      <c r="AH41" s="211">
        <v>150623</v>
      </c>
      <c r="AI41" s="217">
        <v>99</v>
      </c>
      <c r="AJ41" s="224">
        <v>210011</v>
      </c>
      <c r="AK41" s="217">
        <v>111</v>
      </c>
      <c r="AL41" s="224">
        <v>227282</v>
      </c>
      <c r="AM41" s="234">
        <f t="shared" si="5"/>
        <v>1011</v>
      </c>
      <c r="AN41" s="235">
        <f t="shared" si="6"/>
        <v>1796321.6</v>
      </c>
      <c r="AO41" s="228">
        <f t="shared" si="7"/>
        <v>1776.7770524233433</v>
      </c>
    </row>
    <row r="42" spans="2:41" x14ac:dyDescent="0.2">
      <c r="B42" s="124" t="s">
        <v>27</v>
      </c>
      <c r="C42" s="212"/>
      <c r="D42" s="213"/>
      <c r="E42" s="218">
        <v>42</v>
      </c>
      <c r="F42" s="213">
        <v>205966.9</v>
      </c>
      <c r="G42" s="218">
        <v>72</v>
      </c>
      <c r="H42" s="213">
        <v>333693.09999999998</v>
      </c>
      <c r="I42" s="218">
        <v>83</v>
      </c>
      <c r="J42" s="213">
        <v>386313.7</v>
      </c>
      <c r="K42" s="218">
        <v>93</v>
      </c>
      <c r="L42" s="213">
        <v>491450.5</v>
      </c>
      <c r="M42" s="218">
        <v>106</v>
      </c>
      <c r="N42" s="213">
        <v>629015</v>
      </c>
      <c r="O42" s="218">
        <v>109</v>
      </c>
      <c r="P42" s="213">
        <v>571576.5</v>
      </c>
      <c r="Q42" s="218">
        <v>134</v>
      </c>
      <c r="R42" s="213">
        <v>662466.5</v>
      </c>
      <c r="S42" s="218">
        <v>140</v>
      </c>
      <c r="T42" s="213">
        <v>672459.5</v>
      </c>
      <c r="U42" s="218">
        <v>153</v>
      </c>
      <c r="V42" s="213">
        <v>725392</v>
      </c>
      <c r="W42" s="218">
        <v>164</v>
      </c>
      <c r="X42" s="213">
        <v>813344</v>
      </c>
      <c r="Y42" s="218">
        <v>161</v>
      </c>
      <c r="Z42" s="213">
        <v>821996</v>
      </c>
      <c r="AA42" s="218">
        <v>169</v>
      </c>
      <c r="AB42" s="213">
        <v>855242</v>
      </c>
      <c r="AC42" s="218">
        <v>174</v>
      </c>
      <c r="AD42" s="213">
        <v>863933</v>
      </c>
      <c r="AE42" s="218">
        <v>211</v>
      </c>
      <c r="AF42" s="213">
        <v>1008673</v>
      </c>
      <c r="AG42" s="218">
        <v>220</v>
      </c>
      <c r="AH42" s="213">
        <v>1096895</v>
      </c>
      <c r="AI42" s="218">
        <v>244</v>
      </c>
      <c r="AJ42" s="225">
        <v>1210252</v>
      </c>
      <c r="AK42" s="218">
        <v>248</v>
      </c>
      <c r="AL42" s="225">
        <v>1217660</v>
      </c>
      <c r="AM42" s="236">
        <f t="shared" si="5"/>
        <v>2523</v>
      </c>
      <c r="AN42" s="237">
        <f t="shared" si="6"/>
        <v>12566328.699999999</v>
      </c>
      <c r="AO42" s="229">
        <f t="shared" si="7"/>
        <v>4980.70895759017</v>
      </c>
    </row>
    <row r="43" spans="2:41" s="12" customFormat="1" outlineLevel="1" x14ac:dyDescent="0.2">
      <c r="B43" s="164" t="s">
        <v>37</v>
      </c>
      <c r="C43" s="210"/>
      <c r="D43" s="211"/>
      <c r="E43" s="217"/>
      <c r="F43" s="211"/>
      <c r="G43" s="217">
        <v>27</v>
      </c>
      <c r="H43" s="211">
        <v>128809.60000000001</v>
      </c>
      <c r="I43" s="217">
        <v>32</v>
      </c>
      <c r="J43" s="211">
        <v>147817.79999999999</v>
      </c>
      <c r="K43" s="217">
        <v>37</v>
      </c>
      <c r="L43" s="211">
        <v>194412.5</v>
      </c>
      <c r="M43" s="217"/>
      <c r="N43" s="211"/>
      <c r="O43" s="217"/>
      <c r="P43" s="211"/>
      <c r="Q43" s="217">
        <v>48</v>
      </c>
      <c r="R43" s="211">
        <v>278508</v>
      </c>
      <c r="S43" s="217">
        <v>57</v>
      </c>
      <c r="T43" s="211">
        <v>284453.5</v>
      </c>
      <c r="U43" s="217">
        <v>67</v>
      </c>
      <c r="V43" s="211">
        <v>320870</v>
      </c>
      <c r="W43" s="217">
        <v>70</v>
      </c>
      <c r="X43" s="211">
        <v>351461</v>
      </c>
      <c r="Y43" s="217">
        <v>72</v>
      </c>
      <c r="Z43" s="211">
        <v>373181</v>
      </c>
      <c r="AA43" s="217">
        <v>74</v>
      </c>
      <c r="AB43" s="211">
        <v>383224</v>
      </c>
      <c r="AC43" s="217">
        <v>80</v>
      </c>
      <c r="AD43" s="211">
        <v>402534</v>
      </c>
      <c r="AE43" s="217">
        <v>102</v>
      </c>
      <c r="AF43" s="211">
        <v>456739</v>
      </c>
      <c r="AG43" s="217">
        <v>104</v>
      </c>
      <c r="AH43" s="211">
        <v>494906</v>
      </c>
      <c r="AI43" s="217">
        <v>113</v>
      </c>
      <c r="AJ43" s="224">
        <v>532847</v>
      </c>
      <c r="AK43" s="217">
        <v>117</v>
      </c>
      <c r="AL43" s="224">
        <v>571998</v>
      </c>
      <c r="AM43" s="268">
        <f t="shared" si="5"/>
        <v>1000</v>
      </c>
      <c r="AN43" s="269">
        <f t="shared" si="6"/>
        <v>4921761.4000000004</v>
      </c>
      <c r="AO43" s="228"/>
    </row>
    <row r="44" spans="2:41" x14ac:dyDescent="0.2">
      <c r="B44" s="124" t="s">
        <v>22</v>
      </c>
      <c r="C44" s="212"/>
      <c r="D44" s="213"/>
      <c r="E44" s="218">
        <v>13</v>
      </c>
      <c r="F44" s="213">
        <v>59683.3</v>
      </c>
      <c r="G44" s="218">
        <v>15</v>
      </c>
      <c r="H44" s="213">
        <v>71326.8</v>
      </c>
      <c r="I44" s="218">
        <v>16</v>
      </c>
      <c r="J44" s="213">
        <v>74357</v>
      </c>
      <c r="K44" s="218">
        <v>18</v>
      </c>
      <c r="L44" s="213">
        <v>73866</v>
      </c>
      <c r="M44" s="218">
        <v>20</v>
      </c>
      <c r="N44" s="213">
        <v>119489</v>
      </c>
      <c r="O44" s="218">
        <v>28</v>
      </c>
      <c r="P44" s="213">
        <v>112253</v>
      </c>
      <c r="Q44" s="218">
        <v>23</v>
      </c>
      <c r="R44" s="213">
        <v>93000</v>
      </c>
      <c r="S44" s="218">
        <v>25</v>
      </c>
      <c r="T44" s="213">
        <v>100100.5</v>
      </c>
      <c r="U44" s="218">
        <v>29</v>
      </c>
      <c r="V44" s="213">
        <v>124149</v>
      </c>
      <c r="W44" s="218">
        <v>29</v>
      </c>
      <c r="X44" s="213">
        <v>125714</v>
      </c>
      <c r="Y44" s="218">
        <v>30</v>
      </c>
      <c r="Z44" s="213">
        <v>129462</v>
      </c>
      <c r="AA44" s="218">
        <v>30</v>
      </c>
      <c r="AB44" s="213">
        <v>130948</v>
      </c>
      <c r="AC44" s="218">
        <v>50</v>
      </c>
      <c r="AD44" s="213">
        <v>225059</v>
      </c>
      <c r="AE44" s="218">
        <v>28</v>
      </c>
      <c r="AF44" s="213">
        <v>132656</v>
      </c>
      <c r="AG44" s="218">
        <v>31</v>
      </c>
      <c r="AH44" s="213">
        <v>136394</v>
      </c>
      <c r="AI44" s="218">
        <v>35</v>
      </c>
      <c r="AJ44" s="225">
        <v>146237</v>
      </c>
      <c r="AK44" s="218">
        <v>38</v>
      </c>
      <c r="AL44" s="225">
        <v>149317</v>
      </c>
      <c r="AM44" s="236">
        <f t="shared" si="5"/>
        <v>458</v>
      </c>
      <c r="AN44" s="237">
        <f t="shared" si="6"/>
        <v>2004011.6</v>
      </c>
      <c r="AO44" s="229">
        <f t="shared" si="7"/>
        <v>4375.5711790393016</v>
      </c>
    </row>
    <row r="45" spans="2:41" x14ac:dyDescent="0.2">
      <c r="B45" s="123" t="s">
        <v>23</v>
      </c>
      <c r="C45" s="210"/>
      <c r="D45" s="211"/>
      <c r="E45" s="217">
        <v>20</v>
      </c>
      <c r="F45" s="211">
        <v>26847</v>
      </c>
      <c r="G45" s="217">
        <v>27</v>
      </c>
      <c r="H45" s="211">
        <v>46192.9</v>
      </c>
      <c r="I45" s="217">
        <v>5</v>
      </c>
      <c r="J45" s="211">
        <v>11431.3</v>
      </c>
      <c r="K45" s="217">
        <v>9</v>
      </c>
      <c r="L45" s="211">
        <v>17958</v>
      </c>
      <c r="M45" s="217">
        <v>12</v>
      </c>
      <c r="N45" s="211">
        <v>40970.5</v>
      </c>
      <c r="O45" s="217">
        <v>12</v>
      </c>
      <c r="P45" s="211">
        <v>34211.5</v>
      </c>
      <c r="Q45" s="217">
        <v>11</v>
      </c>
      <c r="R45" s="211">
        <v>40927</v>
      </c>
      <c r="S45" s="217">
        <v>8</v>
      </c>
      <c r="T45" s="211">
        <v>35506</v>
      </c>
      <c r="U45" s="217">
        <v>7</v>
      </c>
      <c r="V45" s="211">
        <v>27881</v>
      </c>
      <c r="W45" s="217">
        <v>19</v>
      </c>
      <c r="X45" s="211">
        <v>48829</v>
      </c>
      <c r="Y45" s="217">
        <v>27</v>
      </c>
      <c r="Z45" s="211">
        <v>74415</v>
      </c>
      <c r="AA45" s="217">
        <v>32</v>
      </c>
      <c r="AB45" s="211">
        <v>88373</v>
      </c>
      <c r="AC45" s="217">
        <v>35</v>
      </c>
      <c r="AD45" s="211">
        <v>97246</v>
      </c>
      <c r="AE45" s="217">
        <v>41</v>
      </c>
      <c r="AF45" s="211">
        <v>123419</v>
      </c>
      <c r="AG45" s="217">
        <v>45</v>
      </c>
      <c r="AH45" s="211">
        <v>161185</v>
      </c>
      <c r="AI45" s="217">
        <v>52</v>
      </c>
      <c r="AJ45" s="224">
        <v>188036</v>
      </c>
      <c r="AK45" s="217">
        <v>58</v>
      </c>
      <c r="AL45" s="224">
        <v>185369</v>
      </c>
      <c r="AM45" s="234">
        <f t="shared" si="5"/>
        <v>420</v>
      </c>
      <c r="AN45" s="235">
        <f t="shared" si="6"/>
        <v>1248797.2</v>
      </c>
      <c r="AO45" s="228">
        <f t="shared" si="7"/>
        <v>2973.3266666666664</v>
      </c>
    </row>
    <row r="46" spans="2:41" x14ac:dyDescent="0.2">
      <c r="B46" s="124" t="s">
        <v>24</v>
      </c>
      <c r="C46" s="212"/>
      <c r="D46" s="213"/>
      <c r="E46" s="218">
        <v>8</v>
      </c>
      <c r="F46" s="213">
        <v>39165.599999999999</v>
      </c>
      <c r="G46" s="218">
        <v>17</v>
      </c>
      <c r="H46" s="213">
        <v>58104.800000000003</v>
      </c>
      <c r="I46" s="218">
        <v>18</v>
      </c>
      <c r="J46" s="213">
        <v>77977</v>
      </c>
      <c r="K46" s="218">
        <v>19</v>
      </c>
      <c r="L46" s="213">
        <v>81240</v>
      </c>
      <c r="M46" s="218">
        <v>20</v>
      </c>
      <c r="N46" s="213">
        <v>92333</v>
      </c>
      <c r="O46" s="218">
        <v>18</v>
      </c>
      <c r="P46" s="213">
        <v>82261.5</v>
      </c>
      <c r="Q46" s="218">
        <v>18</v>
      </c>
      <c r="R46" s="213">
        <v>92584</v>
      </c>
      <c r="S46" s="218">
        <v>17</v>
      </c>
      <c r="T46" s="213">
        <v>82728</v>
      </c>
      <c r="U46" s="218">
        <v>19</v>
      </c>
      <c r="V46" s="213">
        <v>92534</v>
      </c>
      <c r="W46" s="218">
        <v>19</v>
      </c>
      <c r="X46" s="213">
        <v>106498</v>
      </c>
      <c r="Y46" s="218">
        <v>19</v>
      </c>
      <c r="Z46" s="213">
        <v>105107</v>
      </c>
      <c r="AA46" s="218">
        <v>21</v>
      </c>
      <c r="AB46" s="213">
        <v>103358</v>
      </c>
      <c r="AC46" s="218">
        <v>25</v>
      </c>
      <c r="AD46" s="213">
        <v>106164</v>
      </c>
      <c r="AE46" s="218">
        <v>26</v>
      </c>
      <c r="AF46" s="213">
        <v>116340</v>
      </c>
      <c r="AG46" s="218">
        <v>37</v>
      </c>
      <c r="AH46" s="213">
        <v>145611</v>
      </c>
      <c r="AI46" s="218">
        <v>40</v>
      </c>
      <c r="AJ46" s="225">
        <v>170461</v>
      </c>
      <c r="AK46" s="218">
        <v>44</v>
      </c>
      <c r="AL46" s="225">
        <v>189962</v>
      </c>
      <c r="AM46" s="236">
        <f t="shared" si="5"/>
        <v>385</v>
      </c>
      <c r="AN46" s="237">
        <f t="shared" si="6"/>
        <v>1742428.9</v>
      </c>
      <c r="AO46" s="229">
        <f t="shared" si="7"/>
        <v>4525.7893506493501</v>
      </c>
    </row>
    <row r="47" spans="2:41" s="12" customFormat="1" outlineLevel="1" x14ac:dyDescent="0.2">
      <c r="B47" s="164" t="s">
        <v>38</v>
      </c>
      <c r="C47" s="210"/>
      <c r="D47" s="211"/>
      <c r="E47" s="217"/>
      <c r="F47" s="211"/>
      <c r="G47" s="217">
        <v>5</v>
      </c>
      <c r="H47" s="211">
        <v>19710</v>
      </c>
      <c r="I47" s="217">
        <v>5</v>
      </c>
      <c r="J47" s="211">
        <v>23931</v>
      </c>
      <c r="K47" s="217">
        <v>6</v>
      </c>
      <c r="L47" s="211">
        <v>25990</v>
      </c>
      <c r="M47" s="217"/>
      <c r="N47" s="211"/>
      <c r="O47" s="217"/>
      <c r="P47" s="211"/>
      <c r="Q47" s="217"/>
      <c r="R47" s="211"/>
      <c r="S47" s="217"/>
      <c r="T47" s="211"/>
      <c r="U47" s="217">
        <v>6</v>
      </c>
      <c r="V47" s="211">
        <v>30277</v>
      </c>
      <c r="W47" s="217">
        <v>6</v>
      </c>
      <c r="X47" s="211">
        <v>31391</v>
      </c>
      <c r="Y47" s="217">
        <v>7</v>
      </c>
      <c r="Z47" s="211">
        <v>30857</v>
      </c>
      <c r="AA47" s="217">
        <v>9</v>
      </c>
      <c r="AB47" s="211">
        <v>33660</v>
      </c>
      <c r="AC47" s="217"/>
      <c r="AD47" s="211"/>
      <c r="AE47" s="217"/>
      <c r="AF47" s="211"/>
      <c r="AG47" s="217"/>
      <c r="AH47" s="211"/>
      <c r="AI47" s="217"/>
      <c r="AJ47" s="224"/>
      <c r="AK47" s="217"/>
      <c r="AL47" s="224"/>
      <c r="AM47" s="268">
        <f t="shared" si="5"/>
        <v>44</v>
      </c>
      <c r="AN47" s="269">
        <f t="shared" si="6"/>
        <v>195816</v>
      </c>
      <c r="AO47" s="270"/>
    </row>
    <row r="48" spans="2:41" x14ac:dyDescent="0.2">
      <c r="B48" s="124" t="s">
        <v>25</v>
      </c>
      <c r="C48" s="212"/>
      <c r="D48" s="213"/>
      <c r="E48" s="218">
        <v>12</v>
      </c>
      <c r="F48" s="213">
        <v>70092.5</v>
      </c>
      <c r="G48" s="218">
        <v>15</v>
      </c>
      <c r="H48" s="213">
        <v>78266.100000000006</v>
      </c>
      <c r="I48" s="218">
        <v>13</v>
      </c>
      <c r="J48" s="213">
        <v>85348.3</v>
      </c>
      <c r="K48" s="218">
        <v>20</v>
      </c>
      <c r="L48" s="213">
        <v>104500</v>
      </c>
      <c r="M48" s="218">
        <v>24</v>
      </c>
      <c r="N48" s="213">
        <v>144000</v>
      </c>
      <c r="O48" s="218">
        <v>29</v>
      </c>
      <c r="P48" s="213">
        <v>150000</v>
      </c>
      <c r="Q48" s="218">
        <v>32</v>
      </c>
      <c r="R48" s="213">
        <v>157000</v>
      </c>
      <c r="S48" s="218">
        <v>34</v>
      </c>
      <c r="T48" s="213">
        <v>157200</v>
      </c>
      <c r="U48" s="218">
        <v>41</v>
      </c>
      <c r="V48" s="213">
        <v>199480.5</v>
      </c>
      <c r="W48" s="218">
        <v>40</v>
      </c>
      <c r="X48" s="213">
        <v>203526</v>
      </c>
      <c r="Y48" s="218">
        <v>45</v>
      </c>
      <c r="Z48" s="213">
        <v>231518</v>
      </c>
      <c r="AA48" s="218">
        <v>48</v>
      </c>
      <c r="AB48" s="213">
        <v>235705</v>
      </c>
      <c r="AC48" s="218">
        <v>50</v>
      </c>
      <c r="AD48" s="213">
        <v>268789</v>
      </c>
      <c r="AE48" s="218">
        <v>59</v>
      </c>
      <c r="AF48" s="213">
        <v>279040</v>
      </c>
      <c r="AG48" s="218">
        <v>60</v>
      </c>
      <c r="AH48" s="213">
        <v>303767</v>
      </c>
      <c r="AI48" s="218">
        <v>62</v>
      </c>
      <c r="AJ48" s="225">
        <v>312569</v>
      </c>
      <c r="AK48" s="218">
        <v>67</v>
      </c>
      <c r="AL48" s="225">
        <v>307634</v>
      </c>
      <c r="AM48" s="236">
        <f t="shared" si="5"/>
        <v>651</v>
      </c>
      <c r="AN48" s="237">
        <f t="shared" si="6"/>
        <v>3288435.4</v>
      </c>
      <c r="AO48" s="229">
        <f t="shared" si="7"/>
        <v>5051.360061443932</v>
      </c>
    </row>
    <row r="49" spans="2:41" x14ac:dyDescent="0.2">
      <c r="B49" s="123" t="s">
        <v>31</v>
      </c>
      <c r="C49" s="210"/>
      <c r="D49" s="211"/>
      <c r="E49" s="217"/>
      <c r="F49" s="211"/>
      <c r="G49" s="217">
        <v>8</v>
      </c>
      <c r="H49" s="211">
        <v>15889.8</v>
      </c>
      <c r="I49" s="217">
        <v>8</v>
      </c>
      <c r="J49" s="211">
        <v>22165.599999999999</v>
      </c>
      <c r="K49" s="217">
        <v>8</v>
      </c>
      <c r="L49" s="211">
        <v>21929</v>
      </c>
      <c r="M49" s="217"/>
      <c r="N49" s="211"/>
      <c r="O49" s="217">
        <v>10</v>
      </c>
      <c r="P49" s="211">
        <v>24639.5</v>
      </c>
      <c r="Q49" s="217">
        <v>26</v>
      </c>
      <c r="R49" s="211">
        <v>98100</v>
      </c>
      <c r="S49" s="217">
        <v>32</v>
      </c>
      <c r="T49" s="211">
        <v>108147.5</v>
      </c>
      <c r="U49" s="217">
        <v>33</v>
      </c>
      <c r="V49" s="211">
        <v>144682</v>
      </c>
      <c r="W49" s="217">
        <v>37</v>
      </c>
      <c r="X49" s="211">
        <v>184661</v>
      </c>
      <c r="Y49" s="217">
        <v>41</v>
      </c>
      <c r="Z49" s="211">
        <v>186328</v>
      </c>
      <c r="AA49" s="217">
        <v>46</v>
      </c>
      <c r="AB49" s="211">
        <v>174892</v>
      </c>
      <c r="AC49" s="217">
        <v>25</v>
      </c>
      <c r="AD49" s="211">
        <v>102486</v>
      </c>
      <c r="AE49" s="217">
        <v>51</v>
      </c>
      <c r="AF49" s="211">
        <v>235162</v>
      </c>
      <c r="AG49" s="217">
        <v>77</v>
      </c>
      <c r="AH49" s="211">
        <v>250956</v>
      </c>
      <c r="AI49" s="217">
        <v>78</v>
      </c>
      <c r="AJ49" s="224">
        <v>272427</v>
      </c>
      <c r="AK49" s="217">
        <v>102</v>
      </c>
      <c r="AL49" s="224">
        <v>318688</v>
      </c>
      <c r="AM49" s="234">
        <f t="shared" si="5"/>
        <v>582</v>
      </c>
      <c r="AN49" s="235">
        <f t="shared" si="6"/>
        <v>2161153.4</v>
      </c>
      <c r="AO49" s="228">
        <f t="shared" si="7"/>
        <v>3713.3219931271474</v>
      </c>
    </row>
    <row r="50" spans="2:41" ht="13.5" thickBot="1" x14ac:dyDescent="0.25">
      <c r="B50" s="125" t="s">
        <v>30</v>
      </c>
      <c r="C50" s="260"/>
      <c r="D50" s="261"/>
      <c r="E50" s="262">
        <v>183</v>
      </c>
      <c r="F50" s="261">
        <v>715146.1</v>
      </c>
      <c r="G50" s="262">
        <v>303</v>
      </c>
      <c r="H50" s="261">
        <v>987899.2</v>
      </c>
      <c r="I50" s="262">
        <v>291</v>
      </c>
      <c r="J50" s="261">
        <v>1062702.8999999999</v>
      </c>
      <c r="K50" s="262">
        <v>293</v>
      </c>
      <c r="L50" s="261">
        <v>1096657.3</v>
      </c>
      <c r="M50" s="262">
        <v>367</v>
      </c>
      <c r="N50" s="261">
        <v>1403460.5</v>
      </c>
      <c r="O50" s="262">
        <v>345</v>
      </c>
      <c r="P50" s="261">
        <v>1347393</v>
      </c>
      <c r="Q50" s="262">
        <v>365</v>
      </c>
      <c r="R50" s="261">
        <v>1496497</v>
      </c>
      <c r="S50" s="262">
        <v>378</v>
      </c>
      <c r="T50" s="261">
        <v>1610073.5</v>
      </c>
      <c r="U50" s="262">
        <v>413</v>
      </c>
      <c r="V50" s="261">
        <v>1767805.5</v>
      </c>
      <c r="W50" s="262">
        <v>422</v>
      </c>
      <c r="X50" s="261">
        <v>1862284</v>
      </c>
      <c r="Y50" s="262">
        <v>436</v>
      </c>
      <c r="Z50" s="261">
        <v>1900300</v>
      </c>
      <c r="AA50" s="262">
        <v>453</v>
      </c>
      <c r="AB50" s="261">
        <v>1983257</v>
      </c>
      <c r="AC50" s="262">
        <v>458</v>
      </c>
      <c r="AD50" s="261">
        <v>1943681</v>
      </c>
      <c r="AE50" s="262">
        <v>470</v>
      </c>
      <c r="AF50" s="261">
        <v>2143718</v>
      </c>
      <c r="AG50" s="262">
        <v>504</v>
      </c>
      <c r="AH50" s="261">
        <v>2309509</v>
      </c>
      <c r="AI50" s="262">
        <v>524</v>
      </c>
      <c r="AJ50" s="263">
        <v>2439598</v>
      </c>
      <c r="AK50" s="262">
        <v>529</v>
      </c>
      <c r="AL50" s="263">
        <v>2495071</v>
      </c>
      <c r="AM50" s="264">
        <f t="shared" si="5"/>
        <v>6734</v>
      </c>
      <c r="AN50" s="265">
        <f t="shared" si="6"/>
        <v>28565053</v>
      </c>
      <c r="AO50" s="266">
        <f t="shared" si="7"/>
        <v>4241.9146124146127</v>
      </c>
    </row>
    <row r="51" spans="2:41" ht="13.5" thickBot="1" x14ac:dyDescent="0.25">
      <c r="B51" s="207" t="s">
        <v>118</v>
      </c>
      <c r="C51" s="220">
        <f>SUM(C20,C22:C29,C32:C33,C36:C37,C40:C42,C44:C46,C48:C50)</f>
        <v>0</v>
      </c>
      <c r="D51" s="221">
        <f>SUM(D20,D22:D29,D32:D33,D36:D37,D40:D42,D44:D46,D48:D50)</f>
        <v>0</v>
      </c>
      <c r="E51" s="222">
        <f>SUM(E20,E22:E29,E32:E33,E36:E37,E40:E42,E44:E46,E48:E50)</f>
        <v>850</v>
      </c>
      <c r="F51" s="221">
        <f>SUM(F20,F22:F29,F32:F33,F36:F37,F40:F42,F44:F46,F48:F50)</f>
        <v>3066696.1</v>
      </c>
      <c r="G51" s="222">
        <f t="shared" ref="G51:AL51" si="8">SUM(G20,G22:G29,G32:G33,G36:G37,G40:G42,G44:G46,G48:G50)</f>
        <v>1355</v>
      </c>
      <c r="H51" s="221">
        <f t="shared" si="8"/>
        <v>4567938.1999999993</v>
      </c>
      <c r="I51" s="222">
        <f t="shared" si="8"/>
        <v>1428</v>
      </c>
      <c r="J51" s="221">
        <f t="shared" si="8"/>
        <v>5536149.2999999989</v>
      </c>
      <c r="K51" s="222">
        <f t="shared" si="8"/>
        <v>1560</v>
      </c>
      <c r="L51" s="221">
        <f t="shared" si="8"/>
        <v>5908588.2999999998</v>
      </c>
      <c r="M51" s="222">
        <f t="shared" si="8"/>
        <v>1847</v>
      </c>
      <c r="N51" s="221">
        <f t="shared" si="8"/>
        <v>7843704.6100000003</v>
      </c>
      <c r="O51" s="222">
        <f t="shared" si="8"/>
        <v>1825</v>
      </c>
      <c r="P51" s="221">
        <f t="shared" si="8"/>
        <v>7036425.5</v>
      </c>
      <c r="Q51" s="222">
        <f t="shared" si="8"/>
        <v>1946</v>
      </c>
      <c r="R51" s="221">
        <f t="shared" si="8"/>
        <v>7749271.5</v>
      </c>
      <c r="S51" s="222">
        <f t="shared" si="8"/>
        <v>1993</v>
      </c>
      <c r="T51" s="221">
        <f t="shared" si="8"/>
        <v>7938591.5</v>
      </c>
      <c r="U51" s="222">
        <f t="shared" si="8"/>
        <v>2165</v>
      </c>
      <c r="V51" s="221">
        <f t="shared" si="8"/>
        <v>8896830</v>
      </c>
      <c r="W51" s="222">
        <f t="shared" si="8"/>
        <v>2293</v>
      </c>
      <c r="X51" s="221">
        <f t="shared" si="8"/>
        <v>9432429</v>
      </c>
      <c r="Y51" s="222">
        <f t="shared" si="8"/>
        <v>2436</v>
      </c>
      <c r="Z51" s="221">
        <f t="shared" si="8"/>
        <v>10046135.85</v>
      </c>
      <c r="AA51" s="222">
        <f t="shared" ref="AA51:AJ51" si="9">SUM(AA20,AA22:AA29,AA32:AA33,AA36:AA37,AA40:AA42,AA44:AA46,AA48:AA50)</f>
        <v>2581</v>
      </c>
      <c r="AB51" s="221">
        <f t="shared" si="9"/>
        <v>10506506.560000001</v>
      </c>
      <c r="AC51" s="222">
        <f t="shared" si="9"/>
        <v>2710</v>
      </c>
      <c r="AD51" s="221">
        <f t="shared" si="9"/>
        <v>10847778.879999999</v>
      </c>
      <c r="AE51" s="222">
        <f t="shared" si="9"/>
        <v>3135</v>
      </c>
      <c r="AF51" s="221">
        <f t="shared" si="9"/>
        <v>12234006</v>
      </c>
      <c r="AG51" s="222">
        <f t="shared" si="9"/>
        <v>3357</v>
      </c>
      <c r="AH51" s="221">
        <f t="shared" si="9"/>
        <v>13497079</v>
      </c>
      <c r="AI51" s="222">
        <f t="shared" si="9"/>
        <v>3634</v>
      </c>
      <c r="AJ51" s="190">
        <f t="shared" si="9"/>
        <v>14595860</v>
      </c>
      <c r="AK51" s="222">
        <f t="shared" si="8"/>
        <v>3795</v>
      </c>
      <c r="AL51" s="190">
        <f t="shared" si="8"/>
        <v>15029256</v>
      </c>
      <c r="AM51" s="240">
        <f t="shared" si="5"/>
        <v>38910</v>
      </c>
      <c r="AN51" s="241">
        <f t="shared" si="6"/>
        <v>154733246.29999998</v>
      </c>
      <c r="AO51" s="231">
        <f>AN51/AM51</f>
        <v>3976.69612695965</v>
      </c>
    </row>
    <row r="52" spans="2:41" s="1" customFormat="1" x14ac:dyDescent="0.2"/>
    <row r="53" spans="2:41" s="1" customFormat="1" x14ac:dyDescent="0.2">
      <c r="B53" s="10" t="s">
        <v>114</v>
      </c>
    </row>
    <row r="54" spans="2:41" s="1" customFormat="1" ht="13.5" thickBot="1" x14ac:dyDescent="0.25"/>
    <row r="55" spans="2:41" s="1" customFormat="1" ht="13.5" thickBot="1" x14ac:dyDescent="0.25">
      <c r="B55" s="242" t="s">
        <v>73</v>
      </c>
      <c r="C55" s="323">
        <v>2000</v>
      </c>
      <c r="D55" s="324">
        <v>2000</v>
      </c>
      <c r="E55" s="325">
        <v>2001</v>
      </c>
      <c r="F55" s="324">
        <v>2001</v>
      </c>
      <c r="G55" s="325">
        <v>2002</v>
      </c>
      <c r="H55" s="324">
        <v>2002</v>
      </c>
      <c r="I55" s="325">
        <v>2003</v>
      </c>
      <c r="J55" s="324">
        <v>2003</v>
      </c>
      <c r="K55" s="325">
        <v>2004</v>
      </c>
      <c r="L55" s="324">
        <v>2004</v>
      </c>
      <c r="M55" s="325">
        <v>2005</v>
      </c>
      <c r="N55" s="324">
        <v>2005</v>
      </c>
      <c r="O55" s="325">
        <v>2006</v>
      </c>
      <c r="P55" s="324">
        <v>2006</v>
      </c>
      <c r="Q55" s="325">
        <v>2007</v>
      </c>
      <c r="R55" s="324">
        <v>2007</v>
      </c>
      <c r="S55" s="325">
        <v>2008</v>
      </c>
      <c r="T55" s="324">
        <v>2008</v>
      </c>
      <c r="U55" s="325">
        <v>2009</v>
      </c>
      <c r="V55" s="324">
        <v>2009</v>
      </c>
      <c r="W55" s="325">
        <v>2010</v>
      </c>
      <c r="X55" s="324">
        <v>2009</v>
      </c>
      <c r="Y55" s="325">
        <v>2011</v>
      </c>
      <c r="Z55" s="324">
        <v>2010</v>
      </c>
      <c r="AA55" s="325">
        <v>2012</v>
      </c>
      <c r="AB55" s="324">
        <v>2010</v>
      </c>
      <c r="AC55" s="325">
        <v>2013</v>
      </c>
      <c r="AD55" s="324">
        <v>2010</v>
      </c>
      <c r="AE55" s="325">
        <f>AE6</f>
        <v>2014</v>
      </c>
      <c r="AF55" s="324">
        <v>2010</v>
      </c>
      <c r="AG55" s="325">
        <f>AG6</f>
        <v>2015</v>
      </c>
      <c r="AH55" s="324">
        <v>2010</v>
      </c>
      <c r="AI55" s="323">
        <f>AI6</f>
        <v>2016</v>
      </c>
      <c r="AJ55" s="326">
        <v>2010</v>
      </c>
      <c r="AK55" s="323">
        <f>AK6</f>
        <v>2017</v>
      </c>
      <c r="AL55" s="326">
        <v>2010</v>
      </c>
      <c r="AM55" s="323" t="s">
        <v>10</v>
      </c>
      <c r="AN55" s="324"/>
      <c r="AO55" s="206" t="s">
        <v>74</v>
      </c>
    </row>
    <row r="56" spans="2:41" s="1" customFormat="1" x14ac:dyDescent="0.2">
      <c r="B56" s="122" t="s">
        <v>39</v>
      </c>
      <c r="C56" s="208"/>
      <c r="D56" s="209"/>
      <c r="E56" s="216"/>
      <c r="F56" s="209"/>
      <c r="G56" s="216">
        <v>2</v>
      </c>
      <c r="H56" s="209">
        <v>8009.9</v>
      </c>
      <c r="I56" s="216">
        <v>2</v>
      </c>
      <c r="J56" s="209">
        <v>9306.4</v>
      </c>
      <c r="K56" s="216">
        <v>2</v>
      </c>
      <c r="L56" s="209">
        <v>8674.5</v>
      </c>
      <c r="M56" s="216">
        <v>2</v>
      </c>
      <c r="N56" s="209">
        <v>10301.5</v>
      </c>
      <c r="O56" s="216">
        <v>3</v>
      </c>
      <c r="P56" s="209">
        <v>10205.5</v>
      </c>
      <c r="Q56" s="216">
        <v>3</v>
      </c>
      <c r="R56" s="209">
        <v>10399</v>
      </c>
      <c r="S56" s="216">
        <v>4</v>
      </c>
      <c r="T56" s="209">
        <v>11075</v>
      </c>
      <c r="U56" s="216">
        <v>4</v>
      </c>
      <c r="V56" s="209">
        <v>12067.5</v>
      </c>
      <c r="W56" s="216">
        <v>3</v>
      </c>
      <c r="X56" s="209">
        <v>12714</v>
      </c>
      <c r="Y56" s="216">
        <v>3</v>
      </c>
      <c r="Z56" s="209">
        <v>11726</v>
      </c>
      <c r="AA56" s="216">
        <v>4</v>
      </c>
      <c r="AB56" s="209">
        <v>14104</v>
      </c>
      <c r="AC56" s="216">
        <v>4</v>
      </c>
      <c r="AD56" s="209">
        <v>12662</v>
      </c>
      <c r="AE56" s="216">
        <v>4</v>
      </c>
      <c r="AF56" s="209">
        <v>14050</v>
      </c>
      <c r="AG56" s="216">
        <v>4</v>
      </c>
      <c r="AH56" s="209">
        <v>13229</v>
      </c>
      <c r="AI56" s="216">
        <v>4</v>
      </c>
      <c r="AJ56" s="223">
        <v>17635</v>
      </c>
      <c r="AK56" s="216">
        <v>4</v>
      </c>
      <c r="AL56" s="223">
        <v>16182</v>
      </c>
      <c r="AM56" s="232">
        <f t="shared" ref="AM56:AM72" si="10">C56+E56+G56+I56+K56+M56+O56+Q56+S56+U56+W56+Y56+AA56+AC56+AE56+AG56+AI56+AK56</f>
        <v>52</v>
      </c>
      <c r="AN56" s="233">
        <f t="shared" ref="AN56:AN72" si="11">D56+F56+H56+J56+L56+N56+P56+R56+T56+V56+X56+Z56+AB56+AD56+AF56+AH56+AJ56+AL56</f>
        <v>192341.3</v>
      </c>
      <c r="AO56" s="227">
        <f>AN56/AM56</f>
        <v>3698.8711538461534</v>
      </c>
    </row>
    <row r="57" spans="2:41" s="1" customFormat="1" x14ac:dyDescent="0.2">
      <c r="B57" s="123" t="s">
        <v>100</v>
      </c>
      <c r="C57" s="210"/>
      <c r="D57" s="211"/>
      <c r="E57" s="217">
        <v>5</v>
      </c>
      <c r="F57" s="211">
        <v>26402.1</v>
      </c>
      <c r="G57" s="217">
        <v>6</v>
      </c>
      <c r="H57" s="211">
        <v>29239.4</v>
      </c>
      <c r="I57" s="217">
        <v>6</v>
      </c>
      <c r="J57" s="211">
        <v>28891.3</v>
      </c>
      <c r="K57" s="217">
        <v>5</v>
      </c>
      <c r="L57" s="211">
        <v>27358.5</v>
      </c>
      <c r="M57" s="217">
        <v>7</v>
      </c>
      <c r="N57" s="211">
        <v>39465.5</v>
      </c>
      <c r="O57" s="217">
        <v>7</v>
      </c>
      <c r="P57" s="211">
        <v>33974.5</v>
      </c>
      <c r="Q57" s="217">
        <v>6</v>
      </c>
      <c r="R57" s="211">
        <v>31865</v>
      </c>
      <c r="S57" s="217">
        <v>13</v>
      </c>
      <c r="T57" s="211">
        <v>57802.5</v>
      </c>
      <c r="U57" s="217">
        <v>11</v>
      </c>
      <c r="V57" s="211">
        <v>60530</v>
      </c>
      <c r="W57" s="217">
        <v>15</v>
      </c>
      <c r="X57" s="211">
        <v>71948</v>
      </c>
      <c r="Y57" s="217">
        <v>13</v>
      </c>
      <c r="Z57" s="211">
        <v>66860</v>
      </c>
      <c r="AA57" s="217">
        <v>13</v>
      </c>
      <c r="AB57" s="211">
        <v>72863</v>
      </c>
      <c r="AC57" s="217">
        <v>13</v>
      </c>
      <c r="AD57" s="211">
        <v>74144</v>
      </c>
      <c r="AE57" s="217">
        <v>14</v>
      </c>
      <c r="AF57" s="211">
        <v>81381</v>
      </c>
      <c r="AG57" s="217">
        <v>14</v>
      </c>
      <c r="AH57" s="211">
        <v>92540</v>
      </c>
      <c r="AI57" s="217">
        <v>18</v>
      </c>
      <c r="AJ57" s="224">
        <v>97687</v>
      </c>
      <c r="AK57" s="217">
        <v>18</v>
      </c>
      <c r="AL57" s="224">
        <v>91081</v>
      </c>
      <c r="AM57" s="234">
        <f t="shared" si="10"/>
        <v>184</v>
      </c>
      <c r="AN57" s="235">
        <f t="shared" si="11"/>
        <v>984032.8</v>
      </c>
      <c r="AO57" s="228">
        <f t="shared" ref="AO57:AO72" si="12">AN57/AM57</f>
        <v>5348.0043478260868</v>
      </c>
    </row>
    <row r="58" spans="2:41" s="1" customFormat="1" x14ac:dyDescent="0.2">
      <c r="B58" s="124" t="s">
        <v>40</v>
      </c>
      <c r="C58" s="212"/>
      <c r="D58" s="213"/>
      <c r="E58" s="218"/>
      <c r="F58" s="213"/>
      <c r="G58" s="218">
        <v>3</v>
      </c>
      <c r="H58" s="213">
        <v>6542.5</v>
      </c>
      <c r="I58" s="218">
        <v>3</v>
      </c>
      <c r="J58" s="213">
        <v>6822.2</v>
      </c>
      <c r="K58" s="218">
        <v>3</v>
      </c>
      <c r="L58" s="213">
        <v>7190</v>
      </c>
      <c r="M58" s="218">
        <v>3</v>
      </c>
      <c r="N58" s="213">
        <v>8002</v>
      </c>
      <c r="O58" s="218">
        <v>3</v>
      </c>
      <c r="P58" s="213">
        <v>8036</v>
      </c>
      <c r="Q58" s="218">
        <v>3</v>
      </c>
      <c r="R58" s="213">
        <v>8634</v>
      </c>
      <c r="S58" s="218">
        <v>3</v>
      </c>
      <c r="T58" s="213">
        <v>8855</v>
      </c>
      <c r="U58" s="218">
        <v>3</v>
      </c>
      <c r="V58" s="213">
        <v>9721</v>
      </c>
      <c r="W58" s="218">
        <v>3</v>
      </c>
      <c r="X58" s="213">
        <v>10298</v>
      </c>
      <c r="Y58" s="218">
        <v>3</v>
      </c>
      <c r="Z58" s="213">
        <v>10933</v>
      </c>
      <c r="AA58" s="218">
        <v>3</v>
      </c>
      <c r="AB58" s="213">
        <v>11582</v>
      </c>
      <c r="AC58" s="218">
        <v>3</v>
      </c>
      <c r="AD58" s="213">
        <v>11626</v>
      </c>
      <c r="AE58" s="218">
        <v>3</v>
      </c>
      <c r="AF58" s="213">
        <v>11320</v>
      </c>
      <c r="AG58" s="218">
        <v>3</v>
      </c>
      <c r="AH58" s="213">
        <v>12615</v>
      </c>
      <c r="AI58" s="218">
        <v>3</v>
      </c>
      <c r="AJ58" s="225">
        <v>13193</v>
      </c>
      <c r="AK58" s="218">
        <v>3</v>
      </c>
      <c r="AL58" s="225">
        <v>14610</v>
      </c>
      <c r="AM58" s="236">
        <f t="shared" si="10"/>
        <v>48</v>
      </c>
      <c r="AN58" s="237">
        <f t="shared" si="11"/>
        <v>159979.70000000001</v>
      </c>
      <c r="AO58" s="229">
        <f t="shared" si="12"/>
        <v>3332.9104166666671</v>
      </c>
    </row>
    <row r="59" spans="2:41" s="1" customFormat="1" x14ac:dyDescent="0.2">
      <c r="B59" s="123" t="s">
        <v>145</v>
      </c>
      <c r="C59" s="210"/>
      <c r="D59" s="211"/>
      <c r="E59" s="217">
        <v>2</v>
      </c>
      <c r="F59" s="211">
        <v>7230</v>
      </c>
      <c r="G59" s="217">
        <v>3</v>
      </c>
      <c r="H59" s="211">
        <v>10924.7</v>
      </c>
      <c r="I59" s="217">
        <v>2</v>
      </c>
      <c r="J59" s="211">
        <v>8876</v>
      </c>
      <c r="K59" s="217">
        <v>3</v>
      </c>
      <c r="L59" s="211">
        <v>8248</v>
      </c>
      <c r="M59" s="217">
        <v>3</v>
      </c>
      <c r="N59" s="211">
        <v>13923</v>
      </c>
      <c r="O59" s="217">
        <v>4</v>
      </c>
      <c r="P59" s="211">
        <v>14227</v>
      </c>
      <c r="Q59" s="217">
        <v>5</v>
      </c>
      <c r="R59" s="211">
        <v>29839.5</v>
      </c>
      <c r="S59" s="217">
        <v>6</v>
      </c>
      <c r="T59" s="211">
        <v>33165.5</v>
      </c>
      <c r="U59" s="217">
        <v>7</v>
      </c>
      <c r="V59" s="211">
        <v>38214.5</v>
      </c>
      <c r="W59" s="217">
        <v>8</v>
      </c>
      <c r="X59" s="211">
        <v>44634</v>
      </c>
      <c r="Y59" s="217">
        <v>8</v>
      </c>
      <c r="Z59" s="211">
        <v>49612</v>
      </c>
      <c r="AA59" s="217">
        <v>9</v>
      </c>
      <c r="AB59" s="211">
        <v>44741</v>
      </c>
      <c r="AC59" s="217">
        <v>9</v>
      </c>
      <c r="AD59" s="211">
        <v>47806</v>
      </c>
      <c r="AE59" s="217">
        <v>11</v>
      </c>
      <c r="AF59" s="211">
        <v>52560</v>
      </c>
      <c r="AG59" s="217">
        <v>14</v>
      </c>
      <c r="AH59" s="211">
        <v>61042</v>
      </c>
      <c r="AI59" s="217">
        <v>17</v>
      </c>
      <c r="AJ59" s="224">
        <v>63958</v>
      </c>
      <c r="AK59" s="217">
        <v>16</v>
      </c>
      <c r="AL59" s="224">
        <v>52242</v>
      </c>
      <c r="AM59" s="234">
        <f t="shared" si="10"/>
        <v>127</v>
      </c>
      <c r="AN59" s="235">
        <f t="shared" si="11"/>
        <v>581243.19999999995</v>
      </c>
      <c r="AO59" s="228">
        <f t="shared" si="12"/>
        <v>4576.7181102362201</v>
      </c>
    </row>
    <row r="60" spans="2:41" s="1" customFormat="1" x14ac:dyDescent="0.2">
      <c r="B60" s="124" t="s">
        <v>101</v>
      </c>
      <c r="C60" s="212"/>
      <c r="D60" s="213"/>
      <c r="E60" s="218"/>
      <c r="F60" s="213"/>
      <c r="G60" s="218">
        <v>9</v>
      </c>
      <c r="H60" s="213">
        <v>25386.7</v>
      </c>
      <c r="I60" s="218">
        <v>9</v>
      </c>
      <c r="J60" s="213">
        <v>27825.200000000001</v>
      </c>
      <c r="K60" s="218">
        <v>9</v>
      </c>
      <c r="L60" s="213">
        <v>25297.5</v>
      </c>
      <c r="M60" s="218">
        <v>8</v>
      </c>
      <c r="N60" s="213">
        <v>28296</v>
      </c>
      <c r="O60" s="218">
        <v>8</v>
      </c>
      <c r="P60" s="213">
        <v>26105.5</v>
      </c>
      <c r="Q60" s="218">
        <v>8</v>
      </c>
      <c r="R60" s="213">
        <v>26897.5</v>
      </c>
      <c r="S60" s="218">
        <v>8</v>
      </c>
      <c r="T60" s="213">
        <v>25995</v>
      </c>
      <c r="U60" s="218">
        <v>5</v>
      </c>
      <c r="V60" s="213">
        <v>27871</v>
      </c>
      <c r="W60" s="218">
        <v>10</v>
      </c>
      <c r="X60" s="213">
        <v>27323</v>
      </c>
      <c r="Y60" s="218">
        <v>10</v>
      </c>
      <c r="Z60" s="213">
        <v>33318</v>
      </c>
      <c r="AA60" s="218">
        <v>10</v>
      </c>
      <c r="AB60" s="213">
        <v>34469</v>
      </c>
      <c r="AC60" s="218">
        <v>9</v>
      </c>
      <c r="AD60" s="213">
        <v>31076</v>
      </c>
      <c r="AE60" s="218">
        <v>8</v>
      </c>
      <c r="AF60" s="213">
        <v>30651</v>
      </c>
      <c r="AG60" s="218">
        <v>8</v>
      </c>
      <c r="AH60" s="213">
        <v>33187</v>
      </c>
      <c r="AI60" s="218">
        <v>8</v>
      </c>
      <c r="AJ60" s="225">
        <v>37182</v>
      </c>
      <c r="AK60" s="218">
        <v>8</v>
      </c>
      <c r="AL60" s="225">
        <v>36780</v>
      </c>
      <c r="AM60" s="236">
        <f t="shared" si="10"/>
        <v>135</v>
      </c>
      <c r="AN60" s="237">
        <f t="shared" si="11"/>
        <v>477660.4</v>
      </c>
      <c r="AO60" s="229">
        <f t="shared" si="12"/>
        <v>3538.2251851851852</v>
      </c>
    </row>
    <row r="61" spans="2:41" s="1" customFormat="1" x14ac:dyDescent="0.2">
      <c r="B61" s="123" t="s">
        <v>102</v>
      </c>
      <c r="C61" s="210"/>
      <c r="D61" s="211"/>
      <c r="E61" s="217">
        <v>9</v>
      </c>
      <c r="F61" s="211">
        <v>32391.1</v>
      </c>
      <c r="G61" s="217">
        <v>11</v>
      </c>
      <c r="H61" s="211">
        <v>46196.6</v>
      </c>
      <c r="I61" s="217">
        <v>13</v>
      </c>
      <c r="J61" s="211">
        <v>63908.3</v>
      </c>
      <c r="K61" s="217">
        <v>10</v>
      </c>
      <c r="L61" s="211">
        <v>56012</v>
      </c>
      <c r="M61" s="217">
        <v>10</v>
      </c>
      <c r="N61" s="211">
        <v>72678</v>
      </c>
      <c r="O61" s="217">
        <v>11</v>
      </c>
      <c r="P61" s="211">
        <v>72272</v>
      </c>
      <c r="Q61" s="217">
        <v>13</v>
      </c>
      <c r="R61" s="211">
        <v>85869.5</v>
      </c>
      <c r="S61" s="217">
        <v>16</v>
      </c>
      <c r="T61" s="211">
        <v>85711.5</v>
      </c>
      <c r="U61" s="217">
        <v>16</v>
      </c>
      <c r="V61" s="211">
        <v>106109</v>
      </c>
      <c r="W61" s="217">
        <v>15</v>
      </c>
      <c r="X61" s="211">
        <v>109644</v>
      </c>
      <c r="Y61" s="217">
        <v>16</v>
      </c>
      <c r="Z61" s="211">
        <v>117276</v>
      </c>
      <c r="AA61" s="217">
        <v>16</v>
      </c>
      <c r="AB61" s="211">
        <v>113365</v>
      </c>
      <c r="AC61" s="217">
        <v>16</v>
      </c>
      <c r="AD61" s="211">
        <v>117568</v>
      </c>
      <c r="AE61" s="217">
        <v>14</v>
      </c>
      <c r="AF61" s="211">
        <v>105146</v>
      </c>
      <c r="AG61" s="217">
        <v>17</v>
      </c>
      <c r="AH61" s="211">
        <v>132585</v>
      </c>
      <c r="AI61" s="217">
        <v>20</v>
      </c>
      <c r="AJ61" s="224">
        <v>140458</v>
      </c>
      <c r="AK61" s="217">
        <v>18</v>
      </c>
      <c r="AL61" s="224">
        <v>125662</v>
      </c>
      <c r="AM61" s="234">
        <f t="shared" si="10"/>
        <v>241</v>
      </c>
      <c r="AN61" s="235">
        <f t="shared" si="11"/>
        <v>1582852</v>
      </c>
      <c r="AO61" s="228">
        <f t="shared" si="12"/>
        <v>6567.8506224066386</v>
      </c>
    </row>
    <row r="62" spans="2:41" s="1" customFormat="1" x14ac:dyDescent="0.2">
      <c r="B62" s="124" t="s">
        <v>41</v>
      </c>
      <c r="C62" s="212"/>
      <c r="D62" s="213"/>
      <c r="E62" s="218"/>
      <c r="F62" s="213"/>
      <c r="G62" s="218">
        <v>1</v>
      </c>
      <c r="H62" s="213">
        <v>14940.5</v>
      </c>
      <c r="I62" s="218">
        <v>2</v>
      </c>
      <c r="J62" s="213">
        <v>18009.599999999999</v>
      </c>
      <c r="K62" s="218">
        <v>2</v>
      </c>
      <c r="L62" s="213">
        <v>18890</v>
      </c>
      <c r="M62" s="218">
        <v>2</v>
      </c>
      <c r="N62" s="213">
        <v>22193</v>
      </c>
      <c r="O62" s="218">
        <v>2</v>
      </c>
      <c r="P62" s="213">
        <v>20962.5</v>
      </c>
      <c r="Q62" s="218">
        <v>3</v>
      </c>
      <c r="R62" s="213">
        <v>20887</v>
      </c>
      <c r="S62" s="218">
        <v>4</v>
      </c>
      <c r="T62" s="213">
        <v>21660.5</v>
      </c>
      <c r="U62" s="218">
        <v>4</v>
      </c>
      <c r="V62" s="213">
        <v>23665</v>
      </c>
      <c r="W62" s="218">
        <v>5</v>
      </c>
      <c r="X62" s="213">
        <v>19784</v>
      </c>
      <c r="Y62" s="218">
        <v>5</v>
      </c>
      <c r="Z62" s="213">
        <v>23371</v>
      </c>
      <c r="AA62" s="218">
        <v>5</v>
      </c>
      <c r="AB62" s="213">
        <v>27010</v>
      </c>
      <c r="AC62" s="218">
        <v>5</v>
      </c>
      <c r="AD62" s="213">
        <v>22350</v>
      </c>
      <c r="AE62" s="218">
        <v>5</v>
      </c>
      <c r="AF62" s="213">
        <v>21352</v>
      </c>
      <c r="AG62" s="218">
        <v>5</v>
      </c>
      <c r="AH62" s="213">
        <v>22103</v>
      </c>
      <c r="AI62" s="218">
        <v>5</v>
      </c>
      <c r="AJ62" s="225">
        <v>23546</v>
      </c>
      <c r="AK62" s="218">
        <v>5</v>
      </c>
      <c r="AL62" s="225">
        <v>28827</v>
      </c>
      <c r="AM62" s="236">
        <f t="shared" si="10"/>
        <v>60</v>
      </c>
      <c r="AN62" s="237">
        <f t="shared" si="11"/>
        <v>349551.1</v>
      </c>
      <c r="AO62" s="229">
        <f t="shared" si="12"/>
        <v>5825.8516666666665</v>
      </c>
    </row>
    <row r="63" spans="2:41" s="1" customFormat="1" x14ac:dyDescent="0.2">
      <c r="B63" s="123" t="s">
        <v>103</v>
      </c>
      <c r="C63" s="210"/>
      <c r="D63" s="211"/>
      <c r="E63" s="217"/>
      <c r="F63" s="211"/>
      <c r="G63" s="217">
        <v>2</v>
      </c>
      <c r="H63" s="211">
        <v>12455</v>
      </c>
      <c r="I63" s="217">
        <v>4</v>
      </c>
      <c r="J63" s="211">
        <v>11491.7</v>
      </c>
      <c r="K63" s="217">
        <v>6</v>
      </c>
      <c r="L63" s="211">
        <v>21011.5</v>
      </c>
      <c r="M63" s="217">
        <v>10</v>
      </c>
      <c r="N63" s="211">
        <v>33100</v>
      </c>
      <c r="O63" s="217">
        <v>9</v>
      </c>
      <c r="P63" s="211">
        <v>32943.5</v>
      </c>
      <c r="Q63" s="217">
        <v>8</v>
      </c>
      <c r="R63" s="211">
        <v>32251</v>
      </c>
      <c r="S63" s="217">
        <v>8</v>
      </c>
      <c r="T63" s="211">
        <v>28336</v>
      </c>
      <c r="U63" s="217">
        <v>7</v>
      </c>
      <c r="V63" s="211">
        <v>23598</v>
      </c>
      <c r="W63" s="217">
        <v>9</v>
      </c>
      <c r="X63" s="211">
        <v>30404</v>
      </c>
      <c r="Y63" s="217">
        <v>8</v>
      </c>
      <c r="Z63" s="211">
        <v>20204</v>
      </c>
      <c r="AA63" s="217">
        <v>0</v>
      </c>
      <c r="AB63" s="211">
        <v>0</v>
      </c>
      <c r="AC63" s="217">
        <v>5</v>
      </c>
      <c r="AD63" s="211">
        <v>19449</v>
      </c>
      <c r="AE63" s="217">
        <v>5</v>
      </c>
      <c r="AF63" s="211">
        <v>20408</v>
      </c>
      <c r="AG63" s="217">
        <v>8</v>
      </c>
      <c r="AH63" s="211">
        <v>27631</v>
      </c>
      <c r="AI63" s="217">
        <v>10</v>
      </c>
      <c r="AJ63" s="224">
        <v>34416</v>
      </c>
      <c r="AK63" s="217">
        <v>10</v>
      </c>
      <c r="AL63" s="224">
        <v>37422</v>
      </c>
      <c r="AM63" s="234">
        <f t="shared" si="10"/>
        <v>109</v>
      </c>
      <c r="AN63" s="235">
        <f t="shared" si="11"/>
        <v>385120.7</v>
      </c>
      <c r="AO63" s="228">
        <f t="shared" si="12"/>
        <v>3533.2174311926606</v>
      </c>
    </row>
    <row r="64" spans="2:41" s="1" customFormat="1" x14ac:dyDescent="0.2">
      <c r="B64" s="124" t="s">
        <v>104</v>
      </c>
      <c r="C64" s="212"/>
      <c r="D64" s="213"/>
      <c r="E64" s="218">
        <v>42</v>
      </c>
      <c r="F64" s="213">
        <v>132862.5</v>
      </c>
      <c r="G64" s="218">
        <v>46</v>
      </c>
      <c r="H64" s="213">
        <v>130074.8</v>
      </c>
      <c r="I64" s="218">
        <v>36</v>
      </c>
      <c r="J64" s="213">
        <v>150298.29999999999</v>
      </c>
      <c r="K64" s="218">
        <v>44</v>
      </c>
      <c r="L64" s="213">
        <v>160211.5</v>
      </c>
      <c r="M64" s="218">
        <v>42</v>
      </c>
      <c r="N64" s="213">
        <v>181255.5</v>
      </c>
      <c r="O64" s="218">
        <v>43</v>
      </c>
      <c r="P64" s="213">
        <v>161521</v>
      </c>
      <c r="Q64" s="218">
        <v>42</v>
      </c>
      <c r="R64" s="213">
        <v>173723.5</v>
      </c>
      <c r="S64" s="218">
        <v>35</v>
      </c>
      <c r="T64" s="213">
        <v>145323</v>
      </c>
      <c r="U64" s="218">
        <v>32</v>
      </c>
      <c r="V64" s="213">
        <v>145234</v>
      </c>
      <c r="W64" s="218">
        <v>36</v>
      </c>
      <c r="X64" s="213">
        <v>136551</v>
      </c>
      <c r="Y64" s="218">
        <v>29</v>
      </c>
      <c r="Z64" s="213">
        <v>122127</v>
      </c>
      <c r="AA64" s="218">
        <v>30</v>
      </c>
      <c r="AB64" s="213">
        <v>136309</v>
      </c>
      <c r="AC64" s="218">
        <v>29</v>
      </c>
      <c r="AD64" s="213">
        <v>139366</v>
      </c>
      <c r="AE64" s="218">
        <v>33</v>
      </c>
      <c r="AF64" s="213">
        <v>154300</v>
      </c>
      <c r="AG64" s="218">
        <v>38</v>
      </c>
      <c r="AH64" s="213">
        <v>195866</v>
      </c>
      <c r="AI64" s="218">
        <v>41</v>
      </c>
      <c r="AJ64" s="225">
        <v>204857</v>
      </c>
      <c r="AK64" s="218">
        <v>49</v>
      </c>
      <c r="AL64" s="225">
        <v>197989</v>
      </c>
      <c r="AM64" s="236">
        <f t="shared" si="10"/>
        <v>647</v>
      </c>
      <c r="AN64" s="237">
        <f t="shared" si="11"/>
        <v>2667869.1</v>
      </c>
      <c r="AO64" s="229">
        <f t="shared" si="12"/>
        <v>4123.4452859350849</v>
      </c>
    </row>
    <row r="65" spans="2:41" s="1" customFormat="1" x14ac:dyDescent="0.2">
      <c r="B65" s="123" t="s">
        <v>105</v>
      </c>
      <c r="C65" s="210"/>
      <c r="D65" s="211"/>
      <c r="E65" s="217">
        <v>6</v>
      </c>
      <c r="F65" s="211">
        <v>12132.6</v>
      </c>
      <c r="G65" s="217">
        <v>7</v>
      </c>
      <c r="H65" s="211">
        <v>18522.900000000001</v>
      </c>
      <c r="I65" s="217">
        <v>6</v>
      </c>
      <c r="J65" s="211">
        <v>17708</v>
      </c>
      <c r="K65" s="217">
        <v>8</v>
      </c>
      <c r="L65" s="211">
        <v>22130</v>
      </c>
      <c r="M65" s="217">
        <v>8</v>
      </c>
      <c r="N65" s="211">
        <v>32088.5</v>
      </c>
      <c r="O65" s="217">
        <v>7</v>
      </c>
      <c r="P65" s="211">
        <v>30117.5</v>
      </c>
      <c r="Q65" s="217">
        <v>7</v>
      </c>
      <c r="R65" s="211">
        <v>28515.5</v>
      </c>
      <c r="S65" s="217">
        <v>8</v>
      </c>
      <c r="T65" s="211">
        <v>26512</v>
      </c>
      <c r="U65" s="217">
        <v>8</v>
      </c>
      <c r="V65" s="211">
        <v>29222</v>
      </c>
      <c r="W65" s="217">
        <v>7</v>
      </c>
      <c r="X65" s="211">
        <v>22841</v>
      </c>
      <c r="Y65" s="217">
        <v>8</v>
      </c>
      <c r="Z65" s="211">
        <v>27215</v>
      </c>
      <c r="AA65" s="217">
        <v>9</v>
      </c>
      <c r="AB65" s="211">
        <v>24536</v>
      </c>
      <c r="AC65" s="217">
        <v>9</v>
      </c>
      <c r="AD65" s="211">
        <v>26726</v>
      </c>
      <c r="AE65" s="217">
        <v>9</v>
      </c>
      <c r="AF65" s="211">
        <v>28766</v>
      </c>
      <c r="AG65" s="217">
        <v>9</v>
      </c>
      <c r="AH65" s="211">
        <v>35321</v>
      </c>
      <c r="AI65" s="217">
        <v>9</v>
      </c>
      <c r="AJ65" s="224">
        <v>37181</v>
      </c>
      <c r="AK65" s="217">
        <v>9</v>
      </c>
      <c r="AL65" s="224">
        <v>35278</v>
      </c>
      <c r="AM65" s="234">
        <f t="shared" si="10"/>
        <v>134</v>
      </c>
      <c r="AN65" s="235">
        <f t="shared" si="11"/>
        <v>454813</v>
      </c>
      <c r="AO65" s="228">
        <f t="shared" si="12"/>
        <v>3394.126865671642</v>
      </c>
    </row>
    <row r="66" spans="2:41" s="1" customFormat="1" x14ac:dyDescent="0.2">
      <c r="B66" s="124" t="s">
        <v>106</v>
      </c>
      <c r="C66" s="212"/>
      <c r="D66" s="213"/>
      <c r="E66" s="218">
        <v>8</v>
      </c>
      <c r="F66" s="213">
        <v>40064</v>
      </c>
      <c r="G66" s="218">
        <v>6</v>
      </c>
      <c r="H66" s="213">
        <v>28470.2</v>
      </c>
      <c r="I66" s="218">
        <v>9</v>
      </c>
      <c r="J66" s="213">
        <v>49868.4</v>
      </c>
      <c r="K66" s="218">
        <v>9</v>
      </c>
      <c r="L66" s="213">
        <v>49926</v>
      </c>
      <c r="M66" s="218">
        <v>12</v>
      </c>
      <c r="N66" s="213">
        <v>70553.5</v>
      </c>
      <c r="O66" s="218">
        <v>13</v>
      </c>
      <c r="P66" s="213">
        <v>70311</v>
      </c>
      <c r="Q66" s="218">
        <v>13</v>
      </c>
      <c r="R66" s="213">
        <v>73794</v>
      </c>
      <c r="S66" s="218">
        <v>14</v>
      </c>
      <c r="T66" s="213">
        <v>70011</v>
      </c>
      <c r="U66" s="218">
        <v>10</v>
      </c>
      <c r="V66" s="213">
        <v>73864.5</v>
      </c>
      <c r="W66" s="218">
        <v>19</v>
      </c>
      <c r="X66" s="213">
        <v>82290</v>
      </c>
      <c r="Y66" s="218">
        <v>18</v>
      </c>
      <c r="Z66" s="213">
        <v>86665</v>
      </c>
      <c r="AA66" s="218">
        <v>21</v>
      </c>
      <c r="AB66" s="213">
        <v>84001</v>
      </c>
      <c r="AC66" s="218">
        <v>25</v>
      </c>
      <c r="AD66" s="213">
        <v>87471</v>
      </c>
      <c r="AE66" s="218">
        <v>24</v>
      </c>
      <c r="AF66" s="213">
        <v>90733</v>
      </c>
      <c r="AG66" s="218">
        <v>25</v>
      </c>
      <c r="AH66" s="213">
        <v>106624</v>
      </c>
      <c r="AI66" s="218">
        <v>25</v>
      </c>
      <c r="AJ66" s="225">
        <v>103777</v>
      </c>
      <c r="AK66" s="218">
        <v>24</v>
      </c>
      <c r="AL66" s="225">
        <v>107934</v>
      </c>
      <c r="AM66" s="236">
        <f t="shared" si="10"/>
        <v>275</v>
      </c>
      <c r="AN66" s="237">
        <f t="shared" si="11"/>
        <v>1276357.6000000001</v>
      </c>
      <c r="AO66" s="229">
        <f t="shared" si="12"/>
        <v>4641.3003636363637</v>
      </c>
    </row>
    <row r="67" spans="2:41" s="1" customFormat="1" x14ac:dyDescent="0.2">
      <c r="B67" s="123" t="s">
        <v>70</v>
      </c>
      <c r="C67" s="210"/>
      <c r="D67" s="211"/>
      <c r="E67" s="217"/>
      <c r="F67" s="211"/>
      <c r="G67" s="217"/>
      <c r="H67" s="211"/>
      <c r="I67" s="217"/>
      <c r="J67" s="211"/>
      <c r="K67" s="217"/>
      <c r="L67" s="211"/>
      <c r="M67" s="217"/>
      <c r="N67" s="211"/>
      <c r="O67" s="217"/>
      <c r="P67" s="211"/>
      <c r="Q67" s="217"/>
      <c r="R67" s="211"/>
      <c r="S67" s="217"/>
      <c r="T67" s="211"/>
      <c r="U67" s="217"/>
      <c r="V67" s="211"/>
      <c r="W67" s="217"/>
      <c r="X67" s="211"/>
      <c r="Y67" s="217"/>
      <c r="Z67" s="211"/>
      <c r="AA67" s="217"/>
      <c r="AB67" s="211"/>
      <c r="AC67" s="217">
        <v>1</v>
      </c>
      <c r="AD67" s="211">
        <v>4553</v>
      </c>
      <c r="AE67" s="217">
        <v>2</v>
      </c>
      <c r="AF67" s="211">
        <v>7098</v>
      </c>
      <c r="AG67" s="217">
        <v>3</v>
      </c>
      <c r="AH67" s="211">
        <v>15836</v>
      </c>
      <c r="AI67" s="217">
        <v>3</v>
      </c>
      <c r="AJ67" s="224">
        <v>16652</v>
      </c>
      <c r="AK67" s="217">
        <v>3</v>
      </c>
      <c r="AL67" s="224">
        <v>17697</v>
      </c>
      <c r="AM67" s="234">
        <f t="shared" si="10"/>
        <v>12</v>
      </c>
      <c r="AN67" s="235">
        <f t="shared" si="11"/>
        <v>61836</v>
      </c>
      <c r="AO67" s="228">
        <f>AN67/AM67</f>
        <v>5153</v>
      </c>
    </row>
    <row r="68" spans="2:41" s="1" customFormat="1" x14ac:dyDescent="0.2">
      <c r="B68" s="124" t="s">
        <v>42</v>
      </c>
      <c r="C68" s="212"/>
      <c r="D68" s="213"/>
      <c r="E68" s="218"/>
      <c r="F68" s="213"/>
      <c r="G68" s="218"/>
      <c r="H68" s="213"/>
      <c r="I68" s="218"/>
      <c r="J68" s="213"/>
      <c r="K68" s="218">
        <v>1</v>
      </c>
      <c r="L68" s="213">
        <v>5369.5</v>
      </c>
      <c r="M68" s="218">
        <v>1</v>
      </c>
      <c r="N68" s="213">
        <v>8574.5</v>
      </c>
      <c r="O68" s="218">
        <v>1</v>
      </c>
      <c r="P68" s="213">
        <v>7350</v>
      </c>
      <c r="Q68" s="218">
        <v>1</v>
      </c>
      <c r="R68" s="213">
        <v>7962.5</v>
      </c>
      <c r="S68" s="218">
        <v>2</v>
      </c>
      <c r="T68" s="213">
        <v>9122.5</v>
      </c>
      <c r="U68" s="218">
        <v>2</v>
      </c>
      <c r="V68" s="213">
        <v>10152.5</v>
      </c>
      <c r="W68" s="218">
        <v>2</v>
      </c>
      <c r="X68" s="213">
        <v>10360</v>
      </c>
      <c r="Y68" s="218">
        <v>2</v>
      </c>
      <c r="Z68" s="213">
        <v>11549</v>
      </c>
      <c r="AA68" s="218">
        <v>2</v>
      </c>
      <c r="AB68" s="213">
        <v>11873</v>
      </c>
      <c r="AC68" s="218">
        <v>2</v>
      </c>
      <c r="AD68" s="213">
        <v>9746</v>
      </c>
      <c r="AE68" s="218">
        <v>2</v>
      </c>
      <c r="AF68" s="213">
        <v>9522</v>
      </c>
      <c r="AG68" s="218">
        <v>2</v>
      </c>
      <c r="AH68" s="213">
        <v>10615</v>
      </c>
      <c r="AI68" s="218">
        <v>2</v>
      </c>
      <c r="AJ68" s="225">
        <v>10611</v>
      </c>
      <c r="AK68" s="218">
        <v>2</v>
      </c>
      <c r="AL68" s="225">
        <v>11158</v>
      </c>
      <c r="AM68" s="236">
        <f t="shared" si="10"/>
        <v>24</v>
      </c>
      <c r="AN68" s="237">
        <f t="shared" si="11"/>
        <v>133965.5</v>
      </c>
      <c r="AO68" s="229">
        <f t="shared" si="12"/>
        <v>5581.895833333333</v>
      </c>
    </row>
    <row r="69" spans="2:41" s="1" customFormat="1" x14ac:dyDescent="0.2">
      <c r="B69" s="123" t="s">
        <v>107</v>
      </c>
      <c r="C69" s="210"/>
      <c r="D69" s="211"/>
      <c r="E69" s="217"/>
      <c r="F69" s="211"/>
      <c r="G69" s="217">
        <v>7</v>
      </c>
      <c r="H69" s="211">
        <v>16728.900000000001</v>
      </c>
      <c r="I69" s="217">
        <v>7</v>
      </c>
      <c r="J69" s="211">
        <v>17103.2</v>
      </c>
      <c r="K69" s="217">
        <v>6</v>
      </c>
      <c r="L69" s="211">
        <v>20518.5</v>
      </c>
      <c r="M69" s="217">
        <v>9</v>
      </c>
      <c r="N69" s="211">
        <v>28017.5</v>
      </c>
      <c r="O69" s="217">
        <v>10</v>
      </c>
      <c r="P69" s="211">
        <v>27279</v>
      </c>
      <c r="Q69" s="217">
        <v>12</v>
      </c>
      <c r="R69" s="211">
        <v>34162.5</v>
      </c>
      <c r="S69" s="217">
        <v>12</v>
      </c>
      <c r="T69" s="211">
        <v>33516</v>
      </c>
      <c r="U69" s="217">
        <v>12</v>
      </c>
      <c r="V69" s="211">
        <v>36223.5</v>
      </c>
      <c r="W69" s="217">
        <v>10</v>
      </c>
      <c r="X69" s="211">
        <v>29945</v>
      </c>
      <c r="Y69" s="217">
        <v>10</v>
      </c>
      <c r="Z69" s="211">
        <v>38224</v>
      </c>
      <c r="AA69" s="217">
        <v>10</v>
      </c>
      <c r="AB69" s="211">
        <v>36787</v>
      </c>
      <c r="AC69" s="217">
        <v>11</v>
      </c>
      <c r="AD69" s="211">
        <v>34172</v>
      </c>
      <c r="AE69" s="217">
        <v>10</v>
      </c>
      <c r="AF69" s="211">
        <v>34128</v>
      </c>
      <c r="AG69" s="217">
        <v>11</v>
      </c>
      <c r="AH69" s="211">
        <v>41373</v>
      </c>
      <c r="AI69" s="217">
        <v>12</v>
      </c>
      <c r="AJ69" s="224">
        <v>36443</v>
      </c>
      <c r="AK69" s="217">
        <v>12</v>
      </c>
      <c r="AL69" s="224">
        <v>40770</v>
      </c>
      <c r="AM69" s="234">
        <f t="shared" si="10"/>
        <v>161</v>
      </c>
      <c r="AN69" s="235">
        <f t="shared" si="11"/>
        <v>505391.1</v>
      </c>
      <c r="AO69" s="228">
        <f t="shared" si="12"/>
        <v>3139.0751552795032</v>
      </c>
    </row>
    <row r="70" spans="2:41" s="1" customFormat="1" x14ac:dyDescent="0.2">
      <c r="B70" s="124" t="s">
        <v>43</v>
      </c>
      <c r="C70" s="212"/>
      <c r="D70" s="213"/>
      <c r="E70" s="218">
        <v>2</v>
      </c>
      <c r="F70" s="213">
        <v>4464</v>
      </c>
      <c r="G70" s="218">
        <v>7</v>
      </c>
      <c r="H70" s="213">
        <v>21677</v>
      </c>
      <c r="I70" s="218">
        <v>7</v>
      </c>
      <c r="J70" s="213">
        <v>21422.1</v>
      </c>
      <c r="K70" s="218">
        <v>7</v>
      </c>
      <c r="L70" s="213">
        <v>24952.5</v>
      </c>
      <c r="M70" s="218">
        <v>7</v>
      </c>
      <c r="N70" s="213">
        <v>33245.5</v>
      </c>
      <c r="O70" s="218">
        <v>6</v>
      </c>
      <c r="P70" s="213">
        <v>30675.5</v>
      </c>
      <c r="Q70" s="218">
        <v>6</v>
      </c>
      <c r="R70" s="213">
        <v>29447.5</v>
      </c>
      <c r="S70" s="218">
        <v>4</v>
      </c>
      <c r="T70" s="213">
        <v>21427.5</v>
      </c>
      <c r="U70" s="218">
        <v>5</v>
      </c>
      <c r="V70" s="213">
        <v>27358</v>
      </c>
      <c r="W70" s="218">
        <v>8</v>
      </c>
      <c r="X70" s="213">
        <v>38139</v>
      </c>
      <c r="Y70" s="218">
        <v>7</v>
      </c>
      <c r="Z70" s="213">
        <v>38797</v>
      </c>
      <c r="AA70" s="218">
        <v>7</v>
      </c>
      <c r="AB70" s="213">
        <v>38266</v>
      </c>
      <c r="AC70" s="218">
        <v>9</v>
      </c>
      <c r="AD70" s="213">
        <v>39360</v>
      </c>
      <c r="AE70" s="218">
        <v>10</v>
      </c>
      <c r="AF70" s="213">
        <v>41493</v>
      </c>
      <c r="AG70" s="218">
        <v>9</v>
      </c>
      <c r="AH70" s="213">
        <v>49187</v>
      </c>
      <c r="AI70" s="218">
        <v>9</v>
      </c>
      <c r="AJ70" s="225">
        <v>45714</v>
      </c>
      <c r="AK70" s="218">
        <v>9</v>
      </c>
      <c r="AL70" s="225">
        <v>46257</v>
      </c>
      <c r="AM70" s="236">
        <f t="shared" si="10"/>
        <v>119</v>
      </c>
      <c r="AN70" s="237">
        <f t="shared" si="11"/>
        <v>551882.6</v>
      </c>
      <c r="AO70" s="229">
        <f t="shared" si="12"/>
        <v>4637.6689075630247</v>
      </c>
    </row>
    <row r="71" spans="2:41" s="1" customFormat="1" ht="13.5" thickBot="1" x14ac:dyDescent="0.25">
      <c r="B71" s="197" t="s">
        <v>44</v>
      </c>
      <c r="C71" s="214"/>
      <c r="D71" s="215"/>
      <c r="E71" s="219"/>
      <c r="F71" s="215"/>
      <c r="G71" s="219"/>
      <c r="H71" s="215"/>
      <c r="I71" s="219"/>
      <c r="J71" s="215"/>
      <c r="K71" s="219"/>
      <c r="L71" s="215"/>
      <c r="M71" s="219"/>
      <c r="N71" s="215"/>
      <c r="O71" s="219"/>
      <c r="P71" s="215"/>
      <c r="Q71" s="219">
        <v>4</v>
      </c>
      <c r="R71" s="215">
        <v>7653.5</v>
      </c>
      <c r="S71" s="219">
        <v>3</v>
      </c>
      <c r="T71" s="215">
        <v>6583</v>
      </c>
      <c r="U71" s="219">
        <v>3</v>
      </c>
      <c r="V71" s="215">
        <v>5943</v>
      </c>
      <c r="W71" s="219">
        <v>3</v>
      </c>
      <c r="X71" s="215">
        <v>6213</v>
      </c>
      <c r="Y71" s="219">
        <v>3</v>
      </c>
      <c r="Z71" s="215">
        <v>6711</v>
      </c>
      <c r="AA71" s="219">
        <v>3</v>
      </c>
      <c r="AB71" s="215">
        <v>5808</v>
      </c>
      <c r="AC71" s="219">
        <v>3</v>
      </c>
      <c r="AD71" s="215">
        <v>5350</v>
      </c>
      <c r="AE71" s="219">
        <v>3</v>
      </c>
      <c r="AF71" s="215">
        <v>6958</v>
      </c>
      <c r="AG71" s="219">
        <v>3</v>
      </c>
      <c r="AH71" s="215">
        <v>7289</v>
      </c>
      <c r="AI71" s="219">
        <v>3</v>
      </c>
      <c r="AJ71" s="226">
        <v>6191</v>
      </c>
      <c r="AK71" s="219">
        <v>3</v>
      </c>
      <c r="AL71" s="226">
        <v>8473</v>
      </c>
      <c r="AM71" s="238">
        <f t="shared" si="10"/>
        <v>34</v>
      </c>
      <c r="AN71" s="239">
        <f t="shared" si="11"/>
        <v>73172.5</v>
      </c>
      <c r="AO71" s="230">
        <f>AN71/AM71</f>
        <v>2152.1323529411766</v>
      </c>
    </row>
    <row r="72" spans="2:41" s="1" customFormat="1" ht="13.5" thickBot="1" x14ac:dyDescent="0.25">
      <c r="B72" s="207" t="s">
        <v>117</v>
      </c>
      <c r="C72" s="220">
        <f t="shared" ref="C72:AL72" si="13">SUM(C56:C71)</f>
        <v>0</v>
      </c>
      <c r="D72" s="221">
        <f t="shared" si="13"/>
        <v>0</v>
      </c>
      <c r="E72" s="222">
        <f t="shared" si="13"/>
        <v>74</v>
      </c>
      <c r="F72" s="221">
        <f t="shared" si="13"/>
        <v>255546.30000000002</v>
      </c>
      <c r="G72" s="222">
        <f t="shared" si="13"/>
        <v>110</v>
      </c>
      <c r="H72" s="221">
        <f t="shared" si="13"/>
        <v>369169.10000000003</v>
      </c>
      <c r="I72" s="222">
        <f t="shared" si="13"/>
        <v>106</v>
      </c>
      <c r="J72" s="221">
        <f t="shared" si="13"/>
        <v>431530.7</v>
      </c>
      <c r="K72" s="222">
        <f t="shared" si="13"/>
        <v>115</v>
      </c>
      <c r="L72" s="221">
        <f t="shared" si="13"/>
        <v>455790</v>
      </c>
      <c r="M72" s="222">
        <f t="shared" si="13"/>
        <v>124</v>
      </c>
      <c r="N72" s="221">
        <f t="shared" si="13"/>
        <v>581694</v>
      </c>
      <c r="O72" s="222">
        <f t="shared" si="13"/>
        <v>127</v>
      </c>
      <c r="P72" s="221">
        <f t="shared" si="13"/>
        <v>545980.5</v>
      </c>
      <c r="Q72" s="222">
        <f t="shared" si="13"/>
        <v>134</v>
      </c>
      <c r="R72" s="221">
        <f t="shared" si="13"/>
        <v>601901.5</v>
      </c>
      <c r="S72" s="222">
        <f t="shared" si="13"/>
        <v>140</v>
      </c>
      <c r="T72" s="221">
        <f t="shared" si="13"/>
        <v>585096</v>
      </c>
      <c r="U72" s="222">
        <f t="shared" si="13"/>
        <v>129</v>
      </c>
      <c r="V72" s="221">
        <f t="shared" si="13"/>
        <v>629773.5</v>
      </c>
      <c r="W72" s="222">
        <f t="shared" si="13"/>
        <v>153</v>
      </c>
      <c r="X72" s="221">
        <f t="shared" si="13"/>
        <v>653088</v>
      </c>
      <c r="Y72" s="222">
        <f t="shared" si="13"/>
        <v>143</v>
      </c>
      <c r="Z72" s="221">
        <f t="shared" si="13"/>
        <v>664588</v>
      </c>
      <c r="AA72" s="222">
        <f t="shared" si="13"/>
        <v>142</v>
      </c>
      <c r="AB72" s="221">
        <f t="shared" si="13"/>
        <v>655714</v>
      </c>
      <c r="AC72" s="222">
        <f t="shared" si="13"/>
        <v>153</v>
      </c>
      <c r="AD72" s="221">
        <f t="shared" si="13"/>
        <v>683425</v>
      </c>
      <c r="AE72" s="222">
        <f t="shared" si="13"/>
        <v>157</v>
      </c>
      <c r="AF72" s="221">
        <f t="shared" si="13"/>
        <v>709866</v>
      </c>
      <c r="AG72" s="222">
        <f t="shared" si="13"/>
        <v>173</v>
      </c>
      <c r="AH72" s="221">
        <f t="shared" si="13"/>
        <v>857043</v>
      </c>
      <c r="AI72" s="222">
        <f t="shared" ref="AI72:AJ72" si="14">SUM(AI56:AI71)</f>
        <v>189</v>
      </c>
      <c r="AJ72" s="190">
        <f t="shared" si="14"/>
        <v>889501</v>
      </c>
      <c r="AK72" s="222">
        <f t="shared" si="13"/>
        <v>193</v>
      </c>
      <c r="AL72" s="190">
        <f t="shared" si="13"/>
        <v>868362</v>
      </c>
      <c r="AM72" s="240">
        <f t="shared" si="10"/>
        <v>2362</v>
      </c>
      <c r="AN72" s="241">
        <f t="shared" si="11"/>
        <v>10438068.6</v>
      </c>
      <c r="AO72" s="231">
        <f t="shared" si="12"/>
        <v>4419.1653683319219</v>
      </c>
    </row>
    <row r="73" spans="2:41" x14ac:dyDescent="0.2">
      <c r="AA73" s="8"/>
      <c r="AB73" s="8"/>
      <c r="AC73" s="8"/>
      <c r="AD73" s="8"/>
      <c r="AE73" s="8"/>
      <c r="AF73" s="8"/>
      <c r="AG73" s="8"/>
      <c r="AH73" s="8"/>
    </row>
    <row r="74" spans="2:41" x14ac:dyDescent="0.2">
      <c r="B74" s="10" t="s">
        <v>115</v>
      </c>
    </row>
    <row r="75" spans="2:41" ht="13.5" thickBot="1" x14ac:dyDescent="0.25">
      <c r="B75" s="10"/>
    </row>
    <row r="76" spans="2:41" s="1" customFormat="1" ht="13.5" thickBot="1" x14ac:dyDescent="0.25">
      <c r="B76" s="242" t="s">
        <v>116</v>
      </c>
      <c r="C76" s="323">
        <v>2000</v>
      </c>
      <c r="D76" s="324">
        <v>2000</v>
      </c>
      <c r="E76" s="325">
        <v>2001</v>
      </c>
      <c r="F76" s="324">
        <v>2001</v>
      </c>
      <c r="G76" s="325">
        <v>2002</v>
      </c>
      <c r="H76" s="324">
        <v>2002</v>
      </c>
      <c r="I76" s="325">
        <v>2003</v>
      </c>
      <c r="J76" s="324">
        <v>2003</v>
      </c>
      <c r="K76" s="325">
        <v>2004</v>
      </c>
      <c r="L76" s="324">
        <v>2004</v>
      </c>
      <c r="M76" s="325">
        <v>2005</v>
      </c>
      <c r="N76" s="324">
        <v>2005</v>
      </c>
      <c r="O76" s="325">
        <v>2006</v>
      </c>
      <c r="P76" s="324">
        <v>2006</v>
      </c>
      <c r="Q76" s="325">
        <v>2007</v>
      </c>
      <c r="R76" s="324">
        <v>2007</v>
      </c>
      <c r="S76" s="325">
        <v>2008</v>
      </c>
      <c r="T76" s="324">
        <v>2008</v>
      </c>
      <c r="U76" s="325">
        <v>2009</v>
      </c>
      <c r="V76" s="324">
        <v>2009</v>
      </c>
      <c r="W76" s="325">
        <v>2010</v>
      </c>
      <c r="X76" s="324">
        <v>2009</v>
      </c>
      <c r="Y76" s="325">
        <v>2011</v>
      </c>
      <c r="Z76" s="324">
        <v>2010</v>
      </c>
      <c r="AA76" s="325">
        <v>2012</v>
      </c>
      <c r="AB76" s="324">
        <v>2010</v>
      </c>
      <c r="AC76" s="325">
        <v>2013</v>
      </c>
      <c r="AD76" s="324">
        <v>2010</v>
      </c>
      <c r="AE76" s="325">
        <f>AE6</f>
        <v>2014</v>
      </c>
      <c r="AF76" s="324">
        <v>2010</v>
      </c>
      <c r="AG76" s="325">
        <f>AG6</f>
        <v>2015</v>
      </c>
      <c r="AH76" s="324">
        <v>2010</v>
      </c>
      <c r="AI76" s="323">
        <f>AI6</f>
        <v>2016</v>
      </c>
      <c r="AJ76" s="326">
        <v>2010</v>
      </c>
      <c r="AK76" s="323">
        <f>AK6</f>
        <v>2017</v>
      </c>
      <c r="AL76" s="326">
        <v>2010</v>
      </c>
      <c r="AM76" s="323" t="s">
        <v>10</v>
      </c>
      <c r="AN76" s="324"/>
      <c r="AO76" s="206" t="s">
        <v>74</v>
      </c>
    </row>
    <row r="77" spans="2:41" s="20" customFormat="1" collapsed="1" x14ac:dyDescent="0.2">
      <c r="B77" s="122" t="s">
        <v>45</v>
      </c>
      <c r="C77" s="208"/>
      <c r="D77" s="209"/>
      <c r="E77" s="216">
        <v>4</v>
      </c>
      <c r="F77" s="209">
        <v>14966.1</v>
      </c>
      <c r="G77" s="216">
        <v>1</v>
      </c>
      <c r="H77" s="209">
        <v>6397.2</v>
      </c>
      <c r="I77" s="216">
        <v>5</v>
      </c>
      <c r="J77" s="209">
        <v>27970.2</v>
      </c>
      <c r="K77" s="216">
        <v>3</v>
      </c>
      <c r="L77" s="209">
        <v>20340</v>
      </c>
      <c r="M77" s="216">
        <v>2</v>
      </c>
      <c r="N77" s="209">
        <v>19500.5</v>
      </c>
      <c r="O77" s="216">
        <v>3</v>
      </c>
      <c r="P77" s="209">
        <v>25173</v>
      </c>
      <c r="Q77" s="216">
        <v>4</v>
      </c>
      <c r="R77" s="209">
        <v>31837.5</v>
      </c>
      <c r="S77" s="216">
        <v>7</v>
      </c>
      <c r="T77" s="209">
        <v>37615.5</v>
      </c>
      <c r="U77" s="216">
        <v>7</v>
      </c>
      <c r="V77" s="209">
        <v>50161</v>
      </c>
      <c r="W77" s="216">
        <v>6</v>
      </c>
      <c r="X77" s="209">
        <v>45990</v>
      </c>
      <c r="Y77" s="216">
        <v>7</v>
      </c>
      <c r="Z77" s="209">
        <v>53932</v>
      </c>
      <c r="AA77" s="216">
        <v>7</v>
      </c>
      <c r="AB77" s="209">
        <v>51526</v>
      </c>
      <c r="AC77" s="216">
        <v>7</v>
      </c>
      <c r="AD77" s="209">
        <v>55497</v>
      </c>
      <c r="AE77" s="216">
        <v>5</v>
      </c>
      <c r="AF77" s="209">
        <v>42054</v>
      </c>
      <c r="AG77" s="216">
        <v>7</v>
      </c>
      <c r="AH77" s="209">
        <v>61818</v>
      </c>
      <c r="AI77" s="216">
        <v>9</v>
      </c>
      <c r="AJ77" s="223">
        <v>69632</v>
      </c>
      <c r="AK77" s="216">
        <v>9</v>
      </c>
      <c r="AL77" s="223">
        <v>66809</v>
      </c>
      <c r="AM77" s="232">
        <f t="shared" ref="AM77:AM83" si="15">C77+E77+G77+I77+K77+M77+O77+Q77+S77+U77+W77+Y77+AA77+AC77+AE77+AG77+AI77+AK77</f>
        <v>93</v>
      </c>
      <c r="AN77" s="233">
        <f t="shared" ref="AN77:AN83" si="16">D77+F77+H77+J77+L77+N77+P77+R77+T77+V77+X77+Z77+AB77+AD77+AF77+AH77+AJ77+AL77</f>
        <v>681219</v>
      </c>
      <c r="AO77" s="227">
        <f t="shared" ref="AO77:AO82" si="17">AN77/AM77</f>
        <v>7324.9354838709678</v>
      </c>
    </row>
    <row r="78" spans="2:41" s="20" customFormat="1" collapsed="1" x14ac:dyDescent="0.2">
      <c r="B78" s="123" t="s">
        <v>62</v>
      </c>
      <c r="C78" s="210"/>
      <c r="D78" s="211"/>
      <c r="E78" s="217">
        <v>2</v>
      </c>
      <c r="F78" s="211">
        <v>5725</v>
      </c>
      <c r="G78" s="217">
        <v>3</v>
      </c>
      <c r="H78" s="211">
        <v>10924.5</v>
      </c>
      <c r="I78" s="217">
        <v>2</v>
      </c>
      <c r="J78" s="211">
        <v>9375.6</v>
      </c>
      <c r="K78" s="217">
        <v>2</v>
      </c>
      <c r="L78" s="211">
        <v>10804.5</v>
      </c>
      <c r="M78" s="217">
        <v>2</v>
      </c>
      <c r="N78" s="211">
        <v>15316</v>
      </c>
      <c r="O78" s="217">
        <v>2</v>
      </c>
      <c r="P78" s="211">
        <v>15668</v>
      </c>
      <c r="Q78" s="217">
        <v>3</v>
      </c>
      <c r="R78" s="211">
        <v>17546.5</v>
      </c>
      <c r="S78" s="217">
        <v>3</v>
      </c>
      <c r="T78" s="211">
        <v>15776.5</v>
      </c>
      <c r="U78" s="217">
        <v>3</v>
      </c>
      <c r="V78" s="211">
        <v>19009</v>
      </c>
      <c r="W78" s="217">
        <v>3</v>
      </c>
      <c r="X78" s="211">
        <v>20160</v>
      </c>
      <c r="Y78" s="217">
        <v>3</v>
      </c>
      <c r="Z78" s="211">
        <v>20644</v>
      </c>
      <c r="AA78" s="217">
        <v>3</v>
      </c>
      <c r="AB78" s="211">
        <v>20998</v>
      </c>
      <c r="AC78" s="217">
        <v>3</v>
      </c>
      <c r="AD78" s="211">
        <v>23292</v>
      </c>
      <c r="AE78" s="217">
        <v>3</v>
      </c>
      <c r="AF78" s="211">
        <v>24109</v>
      </c>
      <c r="AG78" s="217">
        <v>3</v>
      </c>
      <c r="AH78" s="211">
        <v>24612</v>
      </c>
      <c r="AI78" s="217">
        <v>3</v>
      </c>
      <c r="AJ78" s="224">
        <v>25345</v>
      </c>
      <c r="AK78" s="217">
        <v>3</v>
      </c>
      <c r="AL78" s="224">
        <v>22178</v>
      </c>
      <c r="AM78" s="234">
        <f t="shared" si="15"/>
        <v>46</v>
      </c>
      <c r="AN78" s="235">
        <f t="shared" si="16"/>
        <v>301483.59999999998</v>
      </c>
      <c r="AO78" s="228">
        <f t="shared" si="17"/>
        <v>6553.9913043478255</v>
      </c>
    </row>
    <row r="79" spans="2:41" s="20" customFormat="1" collapsed="1" x14ac:dyDescent="0.2">
      <c r="B79" s="124" t="s">
        <v>64</v>
      </c>
      <c r="C79" s="212"/>
      <c r="D79" s="213"/>
      <c r="E79" s="218">
        <v>0</v>
      </c>
      <c r="F79" s="213">
        <v>0</v>
      </c>
      <c r="G79" s="218">
        <v>1</v>
      </c>
      <c r="H79" s="213">
        <v>4205</v>
      </c>
      <c r="I79" s="218">
        <v>1</v>
      </c>
      <c r="J79" s="213">
        <v>4054</v>
      </c>
      <c r="K79" s="218">
        <v>1</v>
      </c>
      <c r="L79" s="213">
        <v>3563.5</v>
      </c>
      <c r="M79" s="218">
        <v>1</v>
      </c>
      <c r="N79" s="213">
        <v>4271</v>
      </c>
      <c r="O79" s="218">
        <v>1</v>
      </c>
      <c r="P79" s="213">
        <v>4487</v>
      </c>
      <c r="Q79" s="218">
        <v>1</v>
      </c>
      <c r="R79" s="213">
        <v>5623</v>
      </c>
      <c r="S79" s="218">
        <v>1</v>
      </c>
      <c r="T79" s="213">
        <v>5186.5</v>
      </c>
      <c r="U79" s="218">
        <v>1</v>
      </c>
      <c r="V79" s="213">
        <v>5396</v>
      </c>
      <c r="W79" s="218">
        <v>1</v>
      </c>
      <c r="X79" s="213">
        <v>5338</v>
      </c>
      <c r="Y79" s="218">
        <v>1</v>
      </c>
      <c r="Z79" s="213">
        <v>7325</v>
      </c>
      <c r="AA79" s="218">
        <v>1</v>
      </c>
      <c r="AB79" s="213">
        <v>6442</v>
      </c>
      <c r="AC79" s="218">
        <v>1</v>
      </c>
      <c r="AD79" s="213">
        <v>6440</v>
      </c>
      <c r="AE79" s="218">
        <v>1</v>
      </c>
      <c r="AF79" s="213">
        <v>6790</v>
      </c>
      <c r="AG79" s="218">
        <v>1</v>
      </c>
      <c r="AH79" s="213">
        <v>7884</v>
      </c>
      <c r="AI79" s="218">
        <v>1</v>
      </c>
      <c r="AJ79" s="225">
        <v>6711</v>
      </c>
      <c r="AK79" s="218">
        <v>1</v>
      </c>
      <c r="AL79" s="225">
        <v>7618</v>
      </c>
      <c r="AM79" s="236">
        <f t="shared" si="15"/>
        <v>16</v>
      </c>
      <c r="AN79" s="237">
        <f t="shared" si="16"/>
        <v>91334</v>
      </c>
      <c r="AO79" s="229">
        <f t="shared" si="17"/>
        <v>5708.375</v>
      </c>
    </row>
    <row r="80" spans="2:41" s="20" customFormat="1" collapsed="1" x14ac:dyDescent="0.2">
      <c r="B80" s="123" t="s">
        <v>61</v>
      </c>
      <c r="C80" s="210"/>
      <c r="D80" s="211"/>
      <c r="E80" s="217">
        <v>1</v>
      </c>
      <c r="F80" s="211">
        <v>3786.4</v>
      </c>
      <c r="G80" s="217">
        <v>1</v>
      </c>
      <c r="H80" s="211">
        <v>3653</v>
      </c>
      <c r="I80" s="217">
        <v>1</v>
      </c>
      <c r="J80" s="211">
        <v>4281.6000000000004</v>
      </c>
      <c r="K80" s="217">
        <v>1</v>
      </c>
      <c r="L80" s="211">
        <v>3470</v>
      </c>
      <c r="M80" s="217">
        <v>1</v>
      </c>
      <c r="N80" s="211">
        <v>5065</v>
      </c>
      <c r="O80" s="217">
        <v>1</v>
      </c>
      <c r="P80" s="211">
        <v>4176</v>
      </c>
      <c r="Q80" s="217">
        <v>1</v>
      </c>
      <c r="R80" s="211">
        <v>4735</v>
      </c>
      <c r="S80" s="217">
        <v>1</v>
      </c>
      <c r="T80" s="211">
        <v>3895</v>
      </c>
      <c r="U80" s="217">
        <v>1</v>
      </c>
      <c r="V80" s="211">
        <v>4495</v>
      </c>
      <c r="W80" s="217">
        <v>1</v>
      </c>
      <c r="X80" s="211">
        <v>5963</v>
      </c>
      <c r="Y80" s="217">
        <v>1</v>
      </c>
      <c r="Z80" s="211">
        <v>5194</v>
      </c>
      <c r="AA80" s="217">
        <v>1</v>
      </c>
      <c r="AB80" s="211">
        <v>6573</v>
      </c>
      <c r="AC80" s="217">
        <v>1</v>
      </c>
      <c r="AD80" s="211">
        <v>6095</v>
      </c>
      <c r="AE80" s="217">
        <v>1</v>
      </c>
      <c r="AF80" s="211">
        <v>6334</v>
      </c>
      <c r="AG80" s="217">
        <v>1</v>
      </c>
      <c r="AH80" s="211">
        <v>7414</v>
      </c>
      <c r="AI80" s="217">
        <v>2</v>
      </c>
      <c r="AJ80" s="224">
        <v>6267</v>
      </c>
      <c r="AK80" s="217">
        <v>0</v>
      </c>
      <c r="AL80" s="224">
        <v>0</v>
      </c>
      <c r="AM80" s="234">
        <f t="shared" si="15"/>
        <v>17</v>
      </c>
      <c r="AN80" s="235">
        <f t="shared" si="16"/>
        <v>81397</v>
      </c>
      <c r="AO80" s="228">
        <f t="shared" si="17"/>
        <v>4788.0588235294117</v>
      </c>
    </row>
    <row r="81" spans="2:41" s="20" customFormat="1" collapsed="1" x14ac:dyDescent="0.2">
      <c r="B81" s="124" t="s">
        <v>65</v>
      </c>
      <c r="C81" s="212"/>
      <c r="D81" s="213"/>
      <c r="E81" s="218">
        <v>1</v>
      </c>
      <c r="F81" s="213">
        <v>6624.6</v>
      </c>
      <c r="G81" s="218">
        <v>3</v>
      </c>
      <c r="H81" s="213">
        <v>11736.4</v>
      </c>
      <c r="I81" s="218">
        <v>3</v>
      </c>
      <c r="J81" s="213">
        <v>12518</v>
      </c>
      <c r="K81" s="218">
        <v>2</v>
      </c>
      <c r="L81" s="213">
        <v>10257</v>
      </c>
      <c r="M81" s="218">
        <v>2</v>
      </c>
      <c r="N81" s="213">
        <v>16096</v>
      </c>
      <c r="O81" s="218">
        <v>2</v>
      </c>
      <c r="P81" s="213">
        <v>12576.5</v>
      </c>
      <c r="Q81" s="218">
        <v>2</v>
      </c>
      <c r="R81" s="213">
        <v>15011</v>
      </c>
      <c r="S81" s="218">
        <v>2</v>
      </c>
      <c r="T81" s="213">
        <v>11678</v>
      </c>
      <c r="U81" s="218">
        <v>2</v>
      </c>
      <c r="V81" s="213">
        <v>15734</v>
      </c>
      <c r="W81" s="218">
        <v>2</v>
      </c>
      <c r="X81" s="213">
        <v>15336</v>
      </c>
      <c r="Y81" s="218">
        <v>2</v>
      </c>
      <c r="Z81" s="213">
        <v>16868</v>
      </c>
      <c r="AA81" s="218">
        <v>2</v>
      </c>
      <c r="AB81" s="213">
        <v>16577</v>
      </c>
      <c r="AC81" s="218">
        <v>2</v>
      </c>
      <c r="AD81" s="213">
        <v>14289</v>
      </c>
      <c r="AE81" s="218">
        <v>1</v>
      </c>
      <c r="AF81" s="213">
        <v>13587</v>
      </c>
      <c r="AG81" s="218">
        <v>2</v>
      </c>
      <c r="AH81" s="213">
        <v>17982</v>
      </c>
      <c r="AI81" s="218">
        <v>2</v>
      </c>
      <c r="AJ81" s="225">
        <v>18275</v>
      </c>
      <c r="AK81" s="218">
        <v>2</v>
      </c>
      <c r="AL81" s="225">
        <v>14897</v>
      </c>
      <c r="AM81" s="236">
        <f t="shared" si="15"/>
        <v>34</v>
      </c>
      <c r="AN81" s="237">
        <f t="shared" si="16"/>
        <v>240042.5</v>
      </c>
      <c r="AO81" s="229">
        <f t="shared" si="17"/>
        <v>7060.0735294117649</v>
      </c>
    </row>
    <row r="82" spans="2:41" s="20" customFormat="1" ht="13.5" collapsed="1" thickBot="1" x14ac:dyDescent="0.25">
      <c r="B82" s="197" t="s">
        <v>67</v>
      </c>
      <c r="C82" s="214"/>
      <c r="D82" s="215"/>
      <c r="E82" s="219">
        <v>1</v>
      </c>
      <c r="F82" s="215">
        <v>1289</v>
      </c>
      <c r="G82" s="219">
        <v>2</v>
      </c>
      <c r="H82" s="215">
        <v>9280.5</v>
      </c>
      <c r="I82" s="219">
        <v>1</v>
      </c>
      <c r="J82" s="215">
        <v>5708.9</v>
      </c>
      <c r="K82" s="219">
        <v>1</v>
      </c>
      <c r="L82" s="215">
        <v>7577</v>
      </c>
      <c r="M82" s="219">
        <v>2</v>
      </c>
      <c r="N82" s="215">
        <v>12429.5</v>
      </c>
      <c r="O82" s="219">
        <v>2</v>
      </c>
      <c r="P82" s="215">
        <v>10191.5</v>
      </c>
      <c r="Q82" s="219">
        <v>2</v>
      </c>
      <c r="R82" s="215">
        <v>11116.5</v>
      </c>
      <c r="S82" s="219">
        <v>2</v>
      </c>
      <c r="T82" s="215">
        <v>11560</v>
      </c>
      <c r="U82" s="219">
        <v>2</v>
      </c>
      <c r="V82" s="215">
        <v>11314</v>
      </c>
      <c r="W82" s="219">
        <v>2</v>
      </c>
      <c r="X82" s="215">
        <v>16857</v>
      </c>
      <c r="Y82" s="219">
        <v>2</v>
      </c>
      <c r="Z82" s="215">
        <v>13313</v>
      </c>
      <c r="AA82" s="219">
        <v>2</v>
      </c>
      <c r="AB82" s="215">
        <v>11249</v>
      </c>
      <c r="AC82" s="219">
        <v>2</v>
      </c>
      <c r="AD82" s="215">
        <v>11955</v>
      </c>
      <c r="AE82" s="219">
        <v>3</v>
      </c>
      <c r="AF82" s="215">
        <v>12272</v>
      </c>
      <c r="AG82" s="219">
        <v>3</v>
      </c>
      <c r="AH82" s="215">
        <v>12875</v>
      </c>
      <c r="AI82" s="219">
        <v>3</v>
      </c>
      <c r="AJ82" s="226">
        <v>14228</v>
      </c>
      <c r="AK82" s="219">
        <v>3</v>
      </c>
      <c r="AL82" s="226">
        <v>14160</v>
      </c>
      <c r="AM82" s="238">
        <f t="shared" si="15"/>
        <v>35</v>
      </c>
      <c r="AN82" s="239">
        <f t="shared" si="16"/>
        <v>187375.9</v>
      </c>
      <c r="AO82" s="230">
        <f t="shared" si="17"/>
        <v>5353.5971428571429</v>
      </c>
    </row>
    <row r="83" spans="2:41" s="1" customFormat="1" ht="13.5" thickBot="1" x14ac:dyDescent="0.25">
      <c r="B83" s="207" t="s">
        <v>168</v>
      </c>
      <c r="C83" s="220">
        <f>SUM(C77:C82)</f>
        <v>0</v>
      </c>
      <c r="D83" s="221">
        <f t="shared" ref="D83:AL83" si="18">SUM(D77:D82)</f>
        <v>0</v>
      </c>
      <c r="E83" s="222">
        <f t="shared" si="18"/>
        <v>9</v>
      </c>
      <c r="F83" s="221">
        <f t="shared" si="18"/>
        <v>32391.1</v>
      </c>
      <c r="G83" s="222">
        <f t="shared" si="18"/>
        <v>11</v>
      </c>
      <c r="H83" s="221">
        <f t="shared" si="18"/>
        <v>46196.6</v>
      </c>
      <c r="I83" s="222">
        <f t="shared" si="18"/>
        <v>13</v>
      </c>
      <c r="J83" s="221">
        <f t="shared" si="18"/>
        <v>63908.3</v>
      </c>
      <c r="K83" s="222">
        <f t="shared" si="18"/>
        <v>10</v>
      </c>
      <c r="L83" s="221">
        <f t="shared" si="18"/>
        <v>56012</v>
      </c>
      <c r="M83" s="222">
        <f t="shared" si="18"/>
        <v>10</v>
      </c>
      <c r="N83" s="221">
        <f t="shared" si="18"/>
        <v>72678</v>
      </c>
      <c r="O83" s="222">
        <f t="shared" si="18"/>
        <v>11</v>
      </c>
      <c r="P83" s="221">
        <f t="shared" si="18"/>
        <v>72272</v>
      </c>
      <c r="Q83" s="222">
        <f t="shared" si="18"/>
        <v>13</v>
      </c>
      <c r="R83" s="221">
        <f t="shared" si="18"/>
        <v>85869.5</v>
      </c>
      <c r="S83" s="222">
        <f t="shared" si="18"/>
        <v>16</v>
      </c>
      <c r="T83" s="221">
        <f t="shared" si="18"/>
        <v>85711.5</v>
      </c>
      <c r="U83" s="222">
        <f>SUM(U77:U82)</f>
        <v>16</v>
      </c>
      <c r="V83" s="221">
        <f>SUM(V77:V82)</f>
        <v>106109</v>
      </c>
      <c r="W83" s="222">
        <f t="shared" si="18"/>
        <v>15</v>
      </c>
      <c r="X83" s="221">
        <f t="shared" si="18"/>
        <v>109644</v>
      </c>
      <c r="Y83" s="222">
        <f t="shared" ref="Y83:AJ83" si="19">SUM(Y77:Y82)</f>
        <v>16</v>
      </c>
      <c r="Z83" s="221">
        <f t="shared" si="19"/>
        <v>117276</v>
      </c>
      <c r="AA83" s="222">
        <f t="shared" si="19"/>
        <v>16</v>
      </c>
      <c r="AB83" s="221">
        <f t="shared" si="19"/>
        <v>113365</v>
      </c>
      <c r="AC83" s="222">
        <f t="shared" si="19"/>
        <v>16</v>
      </c>
      <c r="AD83" s="221">
        <f t="shared" si="19"/>
        <v>117568</v>
      </c>
      <c r="AE83" s="222">
        <f t="shared" si="19"/>
        <v>14</v>
      </c>
      <c r="AF83" s="221">
        <f t="shared" si="19"/>
        <v>105146</v>
      </c>
      <c r="AG83" s="222">
        <f t="shared" si="19"/>
        <v>17</v>
      </c>
      <c r="AH83" s="221">
        <f t="shared" si="19"/>
        <v>132585</v>
      </c>
      <c r="AI83" s="222">
        <f t="shared" si="19"/>
        <v>20</v>
      </c>
      <c r="AJ83" s="190">
        <f t="shared" si="19"/>
        <v>140458</v>
      </c>
      <c r="AK83" s="222">
        <f t="shared" si="18"/>
        <v>18</v>
      </c>
      <c r="AL83" s="190">
        <f t="shared" si="18"/>
        <v>125662</v>
      </c>
      <c r="AM83" s="240">
        <f t="shared" si="15"/>
        <v>241</v>
      </c>
      <c r="AN83" s="241">
        <f t="shared" si="16"/>
        <v>1582852</v>
      </c>
      <c r="AO83" s="231">
        <f>AN83/AM83</f>
        <v>6567.8506224066386</v>
      </c>
    </row>
  </sheetData>
  <mergeCells count="77">
    <mergeCell ref="AI76:AJ76"/>
    <mergeCell ref="AG76:AH76"/>
    <mergeCell ref="AG6:AH6"/>
    <mergeCell ref="S19:T19"/>
    <mergeCell ref="W19:X19"/>
    <mergeCell ref="AA76:AB76"/>
    <mergeCell ref="C19:D19"/>
    <mergeCell ref="E19:F19"/>
    <mergeCell ref="G19:H19"/>
    <mergeCell ref="I19:J19"/>
    <mergeCell ref="U19:V19"/>
    <mergeCell ref="K19:L19"/>
    <mergeCell ref="M19:N19"/>
    <mergeCell ref="O19:P19"/>
    <mergeCell ref="Q19:R19"/>
    <mergeCell ref="B2:AO2"/>
    <mergeCell ref="C6:D6"/>
    <mergeCell ref="E6:F6"/>
    <mergeCell ref="G6:H6"/>
    <mergeCell ref="I6:J6"/>
    <mergeCell ref="K6:L6"/>
    <mergeCell ref="W6:X6"/>
    <mergeCell ref="AK6:AL6"/>
    <mergeCell ref="U6:V6"/>
    <mergeCell ref="AC6:AD6"/>
    <mergeCell ref="Y6:Z6"/>
    <mergeCell ref="M6:N6"/>
    <mergeCell ref="O6:P6"/>
    <mergeCell ref="Q6:R6"/>
    <mergeCell ref="S6:T6"/>
    <mergeCell ref="AI6:AJ6"/>
    <mergeCell ref="AK19:AL19"/>
    <mergeCell ref="U55:V55"/>
    <mergeCell ref="Y55:Z55"/>
    <mergeCell ref="AC19:AD19"/>
    <mergeCell ref="AC55:AD55"/>
    <mergeCell ref="AK55:AL55"/>
    <mergeCell ref="Y19:Z19"/>
    <mergeCell ref="AG19:AH19"/>
    <mergeCell ref="AG55:AH55"/>
    <mergeCell ref="AI19:AJ19"/>
    <mergeCell ref="AI55:AJ55"/>
    <mergeCell ref="E55:F55"/>
    <mergeCell ref="G55:H55"/>
    <mergeCell ref="I55:J55"/>
    <mergeCell ref="K55:L55"/>
    <mergeCell ref="C76:D76"/>
    <mergeCell ref="E76:F76"/>
    <mergeCell ref="G76:H76"/>
    <mergeCell ref="I76:J76"/>
    <mergeCell ref="K76:L76"/>
    <mergeCell ref="C55:D55"/>
    <mergeCell ref="M55:N55"/>
    <mergeCell ref="U76:V76"/>
    <mergeCell ref="Y76:Z76"/>
    <mergeCell ref="AC76:AD76"/>
    <mergeCell ref="M76:N76"/>
    <mergeCell ref="W55:X55"/>
    <mergeCell ref="O55:P55"/>
    <mergeCell ref="Q55:R55"/>
    <mergeCell ref="S55:T55"/>
    <mergeCell ref="AM76:AN76"/>
    <mergeCell ref="AM6:AN6"/>
    <mergeCell ref="AM19:AN19"/>
    <mergeCell ref="O76:P76"/>
    <mergeCell ref="Q76:R76"/>
    <mergeCell ref="S76:T76"/>
    <mergeCell ref="W76:X76"/>
    <mergeCell ref="AK76:AL76"/>
    <mergeCell ref="AE6:AF6"/>
    <mergeCell ref="AE19:AF19"/>
    <mergeCell ref="AE55:AF55"/>
    <mergeCell ref="AE76:AF76"/>
    <mergeCell ref="AM55:AN55"/>
    <mergeCell ref="AA6:AB6"/>
    <mergeCell ref="AA19:AB19"/>
    <mergeCell ref="AA55:AB55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1" orientation="landscape" horizontalDpi="4294967293" r:id="rId1"/>
  <headerFooter alignWithMargins="0"/>
  <ignoredErrors>
    <ignoredError sqref="AK15:AL15 AK72:AL72 AK83:AL83 AO15 AO72 C83:AB83 C15:AB15 C72:AD7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2:W104"/>
  <sheetViews>
    <sheetView showGridLines="0" zoomScale="85" workbookViewId="0">
      <pane xSplit="2" topLeftCell="C1" activePane="topRight" state="frozen"/>
      <selection pane="topRight" activeCell="U45" sqref="U45"/>
    </sheetView>
  </sheetViews>
  <sheetFormatPr defaultRowHeight="12.75" x14ac:dyDescent="0.2"/>
  <cols>
    <col min="1" max="1" width="2.7109375" style="13" customWidth="1"/>
    <col min="2" max="2" width="17.7109375" style="13" customWidth="1"/>
    <col min="3" max="21" width="11.140625" style="13" customWidth="1"/>
    <col min="22" max="22" width="12.42578125" style="13" customWidth="1"/>
    <col min="23" max="23" width="6.7109375" style="13" customWidth="1"/>
    <col min="24" max="24" width="9.5703125" style="13" bestFit="1" customWidth="1"/>
    <col min="25" max="16384" width="9.140625" style="13"/>
  </cols>
  <sheetData>
    <row r="2" spans="1:23" s="1" customFormat="1" ht="18" x14ac:dyDescent="0.25">
      <c r="B2" s="327" t="s">
        <v>171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</row>
    <row r="4" spans="1:23" s="16" customFormat="1" x14ac:dyDescent="0.2">
      <c r="A4" s="1"/>
      <c r="B4" s="10" t="s">
        <v>122</v>
      </c>
    </row>
    <row r="5" spans="1:23" s="16" customFormat="1" ht="13.5" thickBot="1" x14ac:dyDescent="0.25">
      <c r="U5" s="278"/>
    </row>
    <row r="6" spans="1:23" s="15" customFormat="1" ht="13.5" thickBot="1" x14ac:dyDescent="0.25">
      <c r="B6" s="103" t="s">
        <v>113</v>
      </c>
      <c r="C6" s="173">
        <v>2000</v>
      </c>
      <c r="D6" s="174">
        <v>2001</v>
      </c>
      <c r="E6" s="174">
        <v>2002</v>
      </c>
      <c r="F6" s="174">
        <v>2003</v>
      </c>
      <c r="G6" s="174">
        <v>2004</v>
      </c>
      <c r="H6" s="174">
        <v>2005</v>
      </c>
      <c r="I6" s="174">
        <v>2006</v>
      </c>
      <c r="J6" s="174">
        <v>2007</v>
      </c>
      <c r="K6" s="174">
        <v>2008</v>
      </c>
      <c r="L6" s="174">
        <v>2009</v>
      </c>
      <c r="M6" s="174">
        <v>2010</v>
      </c>
      <c r="N6" s="174">
        <v>2011</v>
      </c>
      <c r="O6" s="174">
        <v>2012</v>
      </c>
      <c r="P6" s="174">
        <v>2013</v>
      </c>
      <c r="Q6" s="174">
        <v>2014</v>
      </c>
      <c r="R6" s="174">
        <v>2015</v>
      </c>
      <c r="S6" s="174">
        <v>2016</v>
      </c>
      <c r="T6" s="174">
        <v>2017</v>
      </c>
      <c r="U6" s="175">
        <v>2017</v>
      </c>
      <c r="V6" s="157" t="s">
        <v>0</v>
      </c>
    </row>
    <row r="7" spans="1:23" s="16" customFormat="1" x14ac:dyDescent="0.2">
      <c r="B7" s="122" t="s">
        <v>1</v>
      </c>
      <c r="C7" s="192"/>
      <c r="D7" s="126">
        <v>4352241</v>
      </c>
      <c r="E7" s="126">
        <v>6739769</v>
      </c>
      <c r="F7" s="127">
        <v>8957620</v>
      </c>
      <c r="G7" s="126">
        <v>9605975</v>
      </c>
      <c r="H7" s="126">
        <v>12076275</v>
      </c>
      <c r="I7" s="126">
        <v>11865201</v>
      </c>
      <c r="J7" s="126">
        <v>12952338</v>
      </c>
      <c r="K7" s="126">
        <v>13466236</v>
      </c>
      <c r="L7" s="126">
        <v>14933807</v>
      </c>
      <c r="M7" s="126">
        <v>15870696</v>
      </c>
      <c r="N7" s="126">
        <v>16909187</v>
      </c>
      <c r="O7" s="126">
        <v>17453623</v>
      </c>
      <c r="P7" s="126">
        <v>18085610</v>
      </c>
      <c r="Q7" s="126">
        <v>19301494</v>
      </c>
      <c r="R7" s="126">
        <v>20991640</v>
      </c>
      <c r="S7" s="126">
        <v>22299862</v>
      </c>
      <c r="T7" s="126">
        <v>23732830</v>
      </c>
      <c r="U7" s="128">
        <v>23732830</v>
      </c>
      <c r="V7" s="129">
        <f t="shared" ref="V7:V15" si="0">SUM(C7:U7)</f>
        <v>273327234</v>
      </c>
      <c r="W7" s="287"/>
    </row>
    <row r="8" spans="1:23" s="16" customFormat="1" x14ac:dyDescent="0.2">
      <c r="B8" s="196" t="s">
        <v>4</v>
      </c>
      <c r="C8" s="193"/>
      <c r="D8" s="130">
        <v>755357</v>
      </c>
      <c r="E8" s="130">
        <v>1069649</v>
      </c>
      <c r="F8" s="179">
        <v>1388978</v>
      </c>
      <c r="G8" s="179">
        <v>1560583</v>
      </c>
      <c r="H8" s="179">
        <v>2255555</v>
      </c>
      <c r="I8" s="179">
        <v>2015973</v>
      </c>
      <c r="J8" s="180">
        <v>2378253</v>
      </c>
      <c r="K8" s="180">
        <v>2493310</v>
      </c>
      <c r="L8" s="180">
        <v>2923372</v>
      </c>
      <c r="M8" s="180">
        <v>3172908</v>
      </c>
      <c r="N8" s="180">
        <v>3606929</v>
      </c>
      <c r="O8" s="180">
        <v>3870506</v>
      </c>
      <c r="P8" s="180">
        <v>4025130</v>
      </c>
      <c r="Q8" s="180">
        <v>4513466</v>
      </c>
      <c r="R8" s="180">
        <v>5180741</v>
      </c>
      <c r="S8" s="180">
        <v>6018499</v>
      </c>
      <c r="T8" s="180">
        <v>6085970</v>
      </c>
      <c r="U8" s="181">
        <v>6085970</v>
      </c>
      <c r="V8" s="134">
        <f t="shared" si="0"/>
        <v>59401149</v>
      </c>
      <c r="W8" s="287"/>
    </row>
    <row r="9" spans="1:23" s="16" customFormat="1" x14ac:dyDescent="0.2">
      <c r="B9" s="124" t="s">
        <v>5</v>
      </c>
      <c r="C9" s="194"/>
      <c r="D9" s="135">
        <v>3066696</v>
      </c>
      <c r="E9" s="135">
        <v>4567938</v>
      </c>
      <c r="F9" s="182">
        <v>5536149</v>
      </c>
      <c r="G9" s="182">
        <v>5908588</v>
      </c>
      <c r="H9" s="182">
        <v>7841728</v>
      </c>
      <c r="I9" s="182">
        <v>7036426</v>
      </c>
      <c r="J9" s="183">
        <v>7749272</v>
      </c>
      <c r="K9" s="183">
        <v>7938592</v>
      </c>
      <c r="L9" s="183">
        <v>8896830</v>
      </c>
      <c r="M9" s="183">
        <v>9432229</v>
      </c>
      <c r="N9" s="183">
        <v>10046136</v>
      </c>
      <c r="O9" s="183">
        <v>10506506.560000001</v>
      </c>
      <c r="P9" s="183">
        <v>10847778.880000001</v>
      </c>
      <c r="Q9" s="183">
        <v>12234006</v>
      </c>
      <c r="R9" s="183">
        <v>13497079</v>
      </c>
      <c r="S9" s="183">
        <v>14592995</v>
      </c>
      <c r="T9" s="183">
        <v>15029256</v>
      </c>
      <c r="U9" s="184">
        <v>15029256</v>
      </c>
      <c r="V9" s="139">
        <f t="shared" si="0"/>
        <v>169757461.44</v>
      </c>
      <c r="W9" s="287"/>
    </row>
    <row r="10" spans="1:23" s="16" customFormat="1" x14ac:dyDescent="0.2">
      <c r="B10" s="123" t="s">
        <v>6</v>
      </c>
      <c r="C10" s="193"/>
      <c r="D10" s="130">
        <v>357655</v>
      </c>
      <c r="E10" s="130">
        <v>504854</v>
      </c>
      <c r="F10" s="179">
        <v>835222</v>
      </c>
      <c r="G10" s="179">
        <v>772999</v>
      </c>
      <c r="H10" s="179">
        <v>969859</v>
      </c>
      <c r="I10" s="179">
        <v>768197</v>
      </c>
      <c r="J10" s="180">
        <v>794077</v>
      </c>
      <c r="K10" s="180">
        <v>953870</v>
      </c>
      <c r="L10" s="180">
        <v>1008701</v>
      </c>
      <c r="M10" s="180">
        <v>1081457</v>
      </c>
      <c r="N10" s="180">
        <v>1230336</v>
      </c>
      <c r="O10" s="180">
        <v>1194437</v>
      </c>
      <c r="P10" s="180">
        <v>1499818</v>
      </c>
      <c r="Q10" s="180">
        <v>1870840</v>
      </c>
      <c r="R10" s="180">
        <v>2082802</v>
      </c>
      <c r="S10" s="180">
        <v>2201357</v>
      </c>
      <c r="T10" s="180">
        <v>2349405</v>
      </c>
      <c r="U10" s="181">
        <v>2349405</v>
      </c>
      <c r="V10" s="134">
        <f t="shared" si="0"/>
        <v>22825291</v>
      </c>
    </row>
    <row r="11" spans="1:23" s="16" customFormat="1" x14ac:dyDescent="0.2">
      <c r="B11" s="124" t="s">
        <v>2</v>
      </c>
      <c r="C11" s="194">
        <v>4621119</v>
      </c>
      <c r="D11" s="135">
        <v>8283934</v>
      </c>
      <c r="E11" s="135">
        <v>9967955</v>
      </c>
      <c r="F11" s="182">
        <v>12376166</v>
      </c>
      <c r="G11" s="182">
        <v>13173279</v>
      </c>
      <c r="H11" s="182">
        <v>17629662</v>
      </c>
      <c r="I11" s="182">
        <v>15979876</v>
      </c>
      <c r="J11" s="183">
        <v>17440634</v>
      </c>
      <c r="K11" s="183">
        <v>17886057</v>
      </c>
      <c r="L11" s="183">
        <v>19135428</v>
      </c>
      <c r="M11" s="183">
        <v>19935331</v>
      </c>
      <c r="N11" s="183">
        <v>20937832</v>
      </c>
      <c r="O11" s="183">
        <v>21127165</v>
      </c>
      <c r="P11" s="183">
        <v>21464721</v>
      </c>
      <c r="Q11" s="183">
        <v>22385749</v>
      </c>
      <c r="R11" s="183">
        <v>23865836</v>
      </c>
      <c r="S11" s="183">
        <v>24795948</v>
      </c>
      <c r="T11" s="183">
        <v>25905894</v>
      </c>
      <c r="U11" s="184">
        <v>25905894</v>
      </c>
      <c r="V11" s="139">
        <f t="shared" si="0"/>
        <v>342818480</v>
      </c>
    </row>
    <row r="12" spans="1:23" s="16" customFormat="1" x14ac:dyDescent="0.2">
      <c r="B12" s="123" t="s">
        <v>7</v>
      </c>
      <c r="C12" s="193"/>
      <c r="D12" s="130">
        <v>4394551</v>
      </c>
      <c r="E12" s="130">
        <v>6142312</v>
      </c>
      <c r="F12" s="179">
        <v>7473045</v>
      </c>
      <c r="G12" s="179">
        <v>8016601</v>
      </c>
      <c r="H12" s="179">
        <v>10915499</v>
      </c>
      <c r="I12" s="179">
        <v>9299885</v>
      </c>
      <c r="J12" s="180">
        <v>9987565</v>
      </c>
      <c r="K12" s="180">
        <v>10074046</v>
      </c>
      <c r="L12" s="180">
        <v>10491828</v>
      </c>
      <c r="M12" s="180">
        <v>11119755</v>
      </c>
      <c r="N12" s="180">
        <v>12041690</v>
      </c>
      <c r="O12" s="180">
        <v>12343379</v>
      </c>
      <c r="P12" s="180">
        <v>12548018.800000001</v>
      </c>
      <c r="Q12" s="180">
        <v>13297864</v>
      </c>
      <c r="R12" s="180">
        <v>13956309</v>
      </c>
      <c r="S12" s="180">
        <v>14920585</v>
      </c>
      <c r="T12" s="180">
        <v>15682874</v>
      </c>
      <c r="U12" s="181">
        <v>15682874</v>
      </c>
      <c r="V12" s="134">
        <f t="shared" si="0"/>
        <v>198388680.80000001</v>
      </c>
    </row>
    <row r="13" spans="1:23" s="16" customFormat="1" x14ac:dyDescent="0.2">
      <c r="B13" s="124" t="s">
        <v>8</v>
      </c>
      <c r="C13" s="194"/>
      <c r="D13" s="135">
        <v>1171654</v>
      </c>
      <c r="E13" s="135">
        <v>1739283</v>
      </c>
      <c r="F13" s="182">
        <v>2194118</v>
      </c>
      <c r="G13" s="182">
        <v>2168558</v>
      </c>
      <c r="H13" s="182">
        <v>2933692</v>
      </c>
      <c r="I13" s="182">
        <v>2536476</v>
      </c>
      <c r="J13" s="183">
        <v>2524569</v>
      </c>
      <c r="K13" s="183">
        <v>2582115</v>
      </c>
      <c r="L13" s="183">
        <v>2741286</v>
      </c>
      <c r="M13" s="183">
        <v>3042654</v>
      </c>
      <c r="N13" s="183">
        <v>3170137</v>
      </c>
      <c r="O13" s="183">
        <v>3249052</v>
      </c>
      <c r="P13" s="183">
        <v>3300284</v>
      </c>
      <c r="Q13" s="183">
        <v>3596165</v>
      </c>
      <c r="R13" s="183">
        <v>3833459</v>
      </c>
      <c r="S13" s="183">
        <v>4306725</v>
      </c>
      <c r="T13" s="183">
        <v>4396151</v>
      </c>
      <c r="U13" s="184">
        <v>4396151</v>
      </c>
      <c r="V13" s="139">
        <f t="shared" si="0"/>
        <v>53882529</v>
      </c>
    </row>
    <row r="14" spans="1:23" s="16" customFormat="1" ht="13.5" thickBot="1" x14ac:dyDescent="0.25">
      <c r="B14" s="197" t="s">
        <v>3</v>
      </c>
      <c r="C14" s="198"/>
      <c r="D14" s="199">
        <v>1121081</v>
      </c>
      <c r="E14" s="199">
        <v>1486345</v>
      </c>
      <c r="F14" s="200">
        <v>1603340</v>
      </c>
      <c r="G14" s="200">
        <v>2033089</v>
      </c>
      <c r="H14" s="200">
        <v>2853282</v>
      </c>
      <c r="I14" s="200">
        <v>2909963</v>
      </c>
      <c r="J14" s="201">
        <v>3364173</v>
      </c>
      <c r="K14" s="201">
        <v>3381656</v>
      </c>
      <c r="L14" s="201">
        <v>3658144</v>
      </c>
      <c r="M14" s="201">
        <v>3902878</v>
      </c>
      <c r="N14" s="201">
        <v>4066841</v>
      </c>
      <c r="O14" s="201">
        <v>4144628.26</v>
      </c>
      <c r="P14" s="201">
        <v>4222173.34</v>
      </c>
      <c r="Q14" s="201">
        <v>4550086</v>
      </c>
      <c r="R14" s="201">
        <v>5200231</v>
      </c>
      <c r="S14" s="201">
        <v>5790882</v>
      </c>
      <c r="T14" s="201">
        <v>6020522</v>
      </c>
      <c r="U14" s="202">
        <v>6020522</v>
      </c>
      <c r="V14" s="203">
        <f t="shared" si="0"/>
        <v>66329836.599999994</v>
      </c>
    </row>
    <row r="15" spans="1:23" s="16" customFormat="1" ht="13.5" thickBot="1" x14ac:dyDescent="0.25">
      <c r="B15" s="162" t="s">
        <v>119</v>
      </c>
      <c r="C15" s="205">
        <f t="shared" ref="C15:U15" si="1">SUM(C7:C14)</f>
        <v>4621119</v>
      </c>
      <c r="D15" s="188">
        <f t="shared" si="1"/>
        <v>23503169</v>
      </c>
      <c r="E15" s="188">
        <f t="shared" si="1"/>
        <v>32218105</v>
      </c>
      <c r="F15" s="188">
        <f t="shared" si="1"/>
        <v>40364638</v>
      </c>
      <c r="G15" s="188">
        <f t="shared" si="1"/>
        <v>43239672</v>
      </c>
      <c r="H15" s="188">
        <f t="shared" si="1"/>
        <v>57475552</v>
      </c>
      <c r="I15" s="188">
        <f t="shared" si="1"/>
        <v>52411997</v>
      </c>
      <c r="J15" s="189">
        <f>SUM(J7:J14)</f>
        <v>57190881</v>
      </c>
      <c r="K15" s="189">
        <f t="shared" si="1"/>
        <v>58775882</v>
      </c>
      <c r="L15" s="189">
        <f>SUM(L7:L14)</f>
        <v>63789396</v>
      </c>
      <c r="M15" s="189">
        <f t="shared" si="1"/>
        <v>67557908</v>
      </c>
      <c r="N15" s="189">
        <f>SUM(N7:N14)</f>
        <v>72009088</v>
      </c>
      <c r="O15" s="189">
        <f>SUM(O7:O14)</f>
        <v>73889296.820000008</v>
      </c>
      <c r="P15" s="189">
        <f>SUM(P7:P14)</f>
        <v>75993534.020000011</v>
      </c>
      <c r="Q15" s="189">
        <f>SUM(Q7:Q14)</f>
        <v>81749670</v>
      </c>
      <c r="R15" s="189">
        <f t="shared" ref="R15:S15" si="2">SUM(R7:R14)</f>
        <v>88608097</v>
      </c>
      <c r="S15" s="189">
        <f t="shared" si="2"/>
        <v>94926853</v>
      </c>
      <c r="T15" s="189">
        <f t="shared" ref="T15" si="3">SUM(T7:T14)</f>
        <v>99202902</v>
      </c>
      <c r="U15" s="190">
        <f t="shared" si="1"/>
        <v>99202902</v>
      </c>
      <c r="V15" s="191">
        <f t="shared" si="0"/>
        <v>1186730661.8400002</v>
      </c>
    </row>
    <row r="16" spans="1:23" s="16" customFormat="1" x14ac:dyDescent="0.2"/>
    <row r="17" spans="1:22" s="16" customFormat="1" x14ac:dyDescent="0.2">
      <c r="B17" s="10" t="s">
        <v>110</v>
      </c>
    </row>
    <row r="18" spans="1:22" s="16" customFormat="1" ht="13.5" thickBot="1" x14ac:dyDescent="0.25"/>
    <row r="19" spans="1:22" s="15" customFormat="1" ht="13.5" thickBot="1" x14ac:dyDescent="0.25">
      <c r="B19" s="103" t="s">
        <v>113</v>
      </c>
      <c r="C19" s="173">
        <v>2000</v>
      </c>
      <c r="D19" s="174">
        <v>2001</v>
      </c>
      <c r="E19" s="174">
        <v>2002</v>
      </c>
      <c r="F19" s="174">
        <v>2003</v>
      </c>
      <c r="G19" s="174">
        <v>2004</v>
      </c>
      <c r="H19" s="174">
        <v>2005</v>
      </c>
      <c r="I19" s="174">
        <v>2006</v>
      </c>
      <c r="J19" s="174">
        <v>2007</v>
      </c>
      <c r="K19" s="174">
        <v>2008</v>
      </c>
      <c r="L19" s="174">
        <v>2009</v>
      </c>
      <c r="M19" s="174">
        <v>2010</v>
      </c>
      <c r="N19" s="174">
        <v>2011</v>
      </c>
      <c r="O19" s="174">
        <f t="shared" ref="O19:U19" si="4">O6</f>
        <v>2012</v>
      </c>
      <c r="P19" s="174">
        <f t="shared" si="4"/>
        <v>2013</v>
      </c>
      <c r="Q19" s="174">
        <f t="shared" si="4"/>
        <v>2014</v>
      </c>
      <c r="R19" s="174">
        <f t="shared" si="4"/>
        <v>2015</v>
      </c>
      <c r="S19" s="174">
        <f t="shared" si="4"/>
        <v>2016</v>
      </c>
      <c r="T19" s="174">
        <f t="shared" ref="T19" si="5">T6</f>
        <v>2017</v>
      </c>
      <c r="U19" s="175">
        <f t="shared" si="4"/>
        <v>2017</v>
      </c>
      <c r="V19" s="157" t="s">
        <v>0</v>
      </c>
    </row>
    <row r="20" spans="1:22" s="16" customFormat="1" x14ac:dyDescent="0.2">
      <c r="B20" s="122" t="s">
        <v>1</v>
      </c>
      <c r="C20" s="192"/>
      <c r="D20" s="126">
        <v>1040</v>
      </c>
      <c r="E20" s="126">
        <v>1544</v>
      </c>
      <c r="F20" s="127">
        <v>1853</v>
      </c>
      <c r="G20" s="126">
        <v>2145</v>
      </c>
      <c r="H20" s="126">
        <v>2501</v>
      </c>
      <c r="I20" s="126">
        <v>2737</v>
      </c>
      <c r="J20" s="126">
        <v>2884</v>
      </c>
      <c r="K20" s="126">
        <v>2984</v>
      </c>
      <c r="L20" s="126">
        <v>3198</v>
      </c>
      <c r="M20" s="126">
        <v>3369</v>
      </c>
      <c r="N20" s="126">
        <v>3585</v>
      </c>
      <c r="O20" s="126">
        <v>3781</v>
      </c>
      <c r="P20" s="126">
        <v>4026</v>
      </c>
      <c r="Q20" s="126">
        <v>4148</v>
      </c>
      <c r="R20" s="126">
        <v>4336</v>
      </c>
      <c r="S20" s="126">
        <v>4565</v>
      </c>
      <c r="T20" s="126">
        <v>4758</v>
      </c>
      <c r="U20" s="128">
        <v>4758</v>
      </c>
      <c r="V20" s="129">
        <f t="shared" ref="V20:V28" si="6">SUM(C20:U20)</f>
        <v>58212</v>
      </c>
    </row>
    <row r="21" spans="1:22" x14ac:dyDescent="0.2">
      <c r="A21" s="16"/>
      <c r="B21" s="196" t="s">
        <v>4</v>
      </c>
      <c r="C21" s="193"/>
      <c r="D21" s="130">
        <v>176</v>
      </c>
      <c r="E21" s="130">
        <v>250</v>
      </c>
      <c r="F21" s="179">
        <v>323</v>
      </c>
      <c r="G21" s="179">
        <v>350</v>
      </c>
      <c r="H21" s="179">
        <v>531</v>
      </c>
      <c r="I21" s="179">
        <v>725</v>
      </c>
      <c r="J21" s="180">
        <v>568</v>
      </c>
      <c r="K21" s="180">
        <v>652</v>
      </c>
      <c r="L21" s="180">
        <v>653</v>
      </c>
      <c r="M21" s="180">
        <v>807</v>
      </c>
      <c r="N21" s="180">
        <v>1242</v>
      </c>
      <c r="O21" s="180">
        <v>896</v>
      </c>
      <c r="P21" s="180">
        <v>1096</v>
      </c>
      <c r="Q21" s="180">
        <v>1158</v>
      </c>
      <c r="R21" s="180">
        <v>1328</v>
      </c>
      <c r="S21" s="180">
        <v>1515</v>
      </c>
      <c r="T21" s="180">
        <v>1430</v>
      </c>
      <c r="U21" s="181">
        <v>1430</v>
      </c>
      <c r="V21" s="134">
        <f t="shared" si="6"/>
        <v>15130</v>
      </c>
    </row>
    <row r="22" spans="1:22" x14ac:dyDescent="0.2">
      <c r="B22" s="124" t="s">
        <v>5</v>
      </c>
      <c r="C22" s="194"/>
      <c r="D22" s="135">
        <v>850</v>
      </c>
      <c r="E22" s="135">
        <v>1355</v>
      </c>
      <c r="F22" s="182">
        <v>1428</v>
      </c>
      <c r="G22" s="182">
        <v>1560</v>
      </c>
      <c r="H22" s="182">
        <v>1845</v>
      </c>
      <c r="I22" s="182">
        <v>1825</v>
      </c>
      <c r="J22" s="183">
        <v>1993</v>
      </c>
      <c r="K22" s="183">
        <v>1993</v>
      </c>
      <c r="L22" s="183">
        <v>2165</v>
      </c>
      <c r="M22" s="183">
        <v>2293</v>
      </c>
      <c r="N22" s="183">
        <v>2436</v>
      </c>
      <c r="O22" s="183">
        <v>2581</v>
      </c>
      <c r="P22" s="183">
        <v>2710</v>
      </c>
      <c r="Q22" s="183">
        <v>3135</v>
      </c>
      <c r="R22" s="183">
        <v>3357</v>
      </c>
      <c r="S22" s="183">
        <v>3638</v>
      </c>
      <c r="T22" s="183">
        <v>3795</v>
      </c>
      <c r="U22" s="184">
        <v>3795</v>
      </c>
      <c r="V22" s="139">
        <f t="shared" si="6"/>
        <v>42754</v>
      </c>
    </row>
    <row r="23" spans="1:22" x14ac:dyDescent="0.2">
      <c r="B23" s="123" t="s">
        <v>6</v>
      </c>
      <c r="C23" s="193"/>
      <c r="D23" s="130">
        <v>100</v>
      </c>
      <c r="E23" s="130">
        <v>127</v>
      </c>
      <c r="F23" s="179">
        <v>171</v>
      </c>
      <c r="G23" s="179">
        <v>170</v>
      </c>
      <c r="H23" s="179">
        <v>257</v>
      </c>
      <c r="I23" s="179">
        <v>276</v>
      </c>
      <c r="J23" s="180">
        <v>319</v>
      </c>
      <c r="K23" s="180">
        <v>393</v>
      </c>
      <c r="L23" s="180">
        <v>324</v>
      </c>
      <c r="M23" s="180">
        <v>331</v>
      </c>
      <c r="N23" s="180">
        <v>356</v>
      </c>
      <c r="O23" s="180">
        <v>527</v>
      </c>
      <c r="P23" s="180">
        <v>648</v>
      </c>
      <c r="Q23" s="180">
        <v>752</v>
      </c>
      <c r="R23" s="180">
        <v>800</v>
      </c>
      <c r="S23" s="180">
        <v>846</v>
      </c>
      <c r="T23" s="180">
        <v>914</v>
      </c>
      <c r="U23" s="181">
        <v>914</v>
      </c>
      <c r="V23" s="134">
        <f t="shared" si="6"/>
        <v>8225</v>
      </c>
    </row>
    <row r="24" spans="1:22" x14ac:dyDescent="0.2">
      <c r="B24" s="124" t="s">
        <v>2</v>
      </c>
      <c r="C24" s="194">
        <v>1079</v>
      </c>
      <c r="D24" s="135">
        <v>1948</v>
      </c>
      <c r="E24" s="135">
        <v>2384</v>
      </c>
      <c r="F24" s="182">
        <v>2922</v>
      </c>
      <c r="G24" s="182">
        <v>3419</v>
      </c>
      <c r="H24" s="182">
        <v>3647</v>
      </c>
      <c r="I24" s="182">
        <v>3857</v>
      </c>
      <c r="J24" s="183">
        <v>4042</v>
      </c>
      <c r="K24" s="183">
        <v>4142</v>
      </c>
      <c r="L24" s="183">
        <v>4331</v>
      </c>
      <c r="M24" s="183">
        <v>4522</v>
      </c>
      <c r="N24" s="183">
        <v>4680</v>
      </c>
      <c r="O24" s="183">
        <v>4792</v>
      </c>
      <c r="P24" s="183">
        <v>4835</v>
      </c>
      <c r="Q24" s="183">
        <v>4995</v>
      </c>
      <c r="R24" s="183">
        <v>5081</v>
      </c>
      <c r="S24" s="183">
        <v>5262</v>
      </c>
      <c r="T24" s="183">
        <v>5323</v>
      </c>
      <c r="U24" s="184">
        <v>5323</v>
      </c>
      <c r="V24" s="139">
        <f t="shared" si="6"/>
        <v>76584</v>
      </c>
    </row>
    <row r="25" spans="1:22" x14ac:dyDescent="0.2">
      <c r="B25" s="123" t="s">
        <v>7</v>
      </c>
      <c r="C25" s="193"/>
      <c r="D25" s="130">
        <v>910</v>
      </c>
      <c r="E25" s="130">
        <v>1228</v>
      </c>
      <c r="F25" s="179">
        <v>1500</v>
      </c>
      <c r="G25" s="179">
        <v>1621</v>
      </c>
      <c r="H25" s="179">
        <v>2123</v>
      </c>
      <c r="I25" s="179">
        <v>1915</v>
      </c>
      <c r="J25" s="180">
        <v>2031</v>
      </c>
      <c r="K25" s="180">
        <v>1977</v>
      </c>
      <c r="L25" s="180">
        <v>2277</v>
      </c>
      <c r="M25" s="180">
        <v>2388</v>
      </c>
      <c r="N25" s="180">
        <v>2533</v>
      </c>
      <c r="O25" s="180">
        <v>2567</v>
      </c>
      <c r="P25" s="180">
        <v>2580</v>
      </c>
      <c r="Q25" s="180">
        <v>2625</v>
      </c>
      <c r="R25" s="180">
        <v>2716</v>
      </c>
      <c r="S25" s="180">
        <v>2812</v>
      </c>
      <c r="T25" s="180">
        <v>2905</v>
      </c>
      <c r="U25" s="181">
        <v>2905</v>
      </c>
      <c r="V25" s="134">
        <f t="shared" si="6"/>
        <v>39613</v>
      </c>
    </row>
    <row r="26" spans="1:22" x14ac:dyDescent="0.2">
      <c r="B26" s="124" t="s">
        <v>8</v>
      </c>
      <c r="C26" s="194"/>
      <c r="D26" s="135">
        <v>298</v>
      </c>
      <c r="E26" s="135">
        <v>498</v>
      </c>
      <c r="F26" s="182">
        <v>600</v>
      </c>
      <c r="G26" s="182">
        <v>657</v>
      </c>
      <c r="H26" s="182">
        <v>701</v>
      </c>
      <c r="I26" s="182">
        <v>753</v>
      </c>
      <c r="J26" s="183">
        <v>751</v>
      </c>
      <c r="K26" s="183">
        <v>747</v>
      </c>
      <c r="L26" s="183">
        <v>763</v>
      </c>
      <c r="M26" s="183">
        <v>831</v>
      </c>
      <c r="N26" s="183">
        <v>879</v>
      </c>
      <c r="O26" s="183">
        <v>963</v>
      </c>
      <c r="P26" s="183">
        <v>947</v>
      </c>
      <c r="Q26" s="183">
        <v>992</v>
      </c>
      <c r="R26" s="183">
        <v>1038</v>
      </c>
      <c r="S26" s="183">
        <v>1130</v>
      </c>
      <c r="T26" s="183">
        <v>1147</v>
      </c>
      <c r="U26" s="184">
        <v>1147</v>
      </c>
      <c r="V26" s="139">
        <f t="shared" si="6"/>
        <v>14842</v>
      </c>
    </row>
    <row r="27" spans="1:22" ht="13.5" thickBot="1" x14ac:dyDescent="0.25">
      <c r="B27" s="197" t="s">
        <v>3</v>
      </c>
      <c r="C27" s="198"/>
      <c r="D27" s="199">
        <v>250</v>
      </c>
      <c r="E27" s="199">
        <v>411</v>
      </c>
      <c r="F27" s="200">
        <v>413</v>
      </c>
      <c r="G27" s="200">
        <v>500</v>
      </c>
      <c r="H27" s="200">
        <v>807</v>
      </c>
      <c r="I27" s="200">
        <v>1083</v>
      </c>
      <c r="J27" s="201">
        <v>1021</v>
      </c>
      <c r="K27" s="201">
        <v>970</v>
      </c>
      <c r="L27" s="201">
        <v>1008</v>
      </c>
      <c r="M27" s="201">
        <v>1500</v>
      </c>
      <c r="N27" s="201">
        <v>1360</v>
      </c>
      <c r="O27" s="201">
        <v>1600</v>
      </c>
      <c r="P27" s="201">
        <v>1550</v>
      </c>
      <c r="Q27" s="201">
        <v>1310</v>
      </c>
      <c r="R27" s="201">
        <v>1403</v>
      </c>
      <c r="S27" s="201">
        <v>1561</v>
      </c>
      <c r="T27" s="201">
        <v>1584</v>
      </c>
      <c r="U27" s="202">
        <v>1584</v>
      </c>
      <c r="V27" s="203">
        <f t="shared" si="6"/>
        <v>19915</v>
      </c>
    </row>
    <row r="28" spans="1:22" ht="13.5" thickBot="1" x14ac:dyDescent="0.25">
      <c r="B28" s="162" t="s">
        <v>119</v>
      </c>
      <c r="C28" s="205">
        <f t="shared" ref="C28:U28" si="7">SUM(C20:C27)</f>
        <v>1079</v>
      </c>
      <c r="D28" s="188">
        <f t="shared" si="7"/>
        <v>5572</v>
      </c>
      <c r="E28" s="188">
        <f t="shared" si="7"/>
        <v>7797</v>
      </c>
      <c r="F28" s="188">
        <f t="shared" si="7"/>
        <v>9210</v>
      </c>
      <c r="G28" s="188">
        <f t="shared" si="7"/>
        <v>10422</v>
      </c>
      <c r="H28" s="188">
        <f t="shared" si="7"/>
        <v>12412</v>
      </c>
      <c r="I28" s="188">
        <f t="shared" si="7"/>
        <v>13171</v>
      </c>
      <c r="J28" s="189">
        <f t="shared" si="7"/>
        <v>13609</v>
      </c>
      <c r="K28" s="189">
        <f t="shared" si="7"/>
        <v>13858</v>
      </c>
      <c r="L28" s="189">
        <f>SUM(L20:L27)</f>
        <v>14719</v>
      </c>
      <c r="M28" s="189">
        <f t="shared" si="7"/>
        <v>16041</v>
      </c>
      <c r="N28" s="189">
        <f>SUM(N20:N27)</f>
        <v>17071</v>
      </c>
      <c r="O28" s="189">
        <f>SUM(O20:O27)</f>
        <v>17707</v>
      </c>
      <c r="P28" s="189">
        <f>SUM(P20:P27)</f>
        <v>18392</v>
      </c>
      <c r="Q28" s="189">
        <f>SUM(Q20:Q27)</f>
        <v>19115</v>
      </c>
      <c r="R28" s="189">
        <f t="shared" ref="R28:S28" si="8">SUM(R20:R27)</f>
        <v>20059</v>
      </c>
      <c r="S28" s="189">
        <f t="shared" si="8"/>
        <v>21329</v>
      </c>
      <c r="T28" s="189">
        <f t="shared" ref="T28" si="9">SUM(T20:T27)</f>
        <v>21856</v>
      </c>
      <c r="U28" s="190">
        <f t="shared" si="7"/>
        <v>21856</v>
      </c>
      <c r="V28" s="191">
        <f t="shared" si="6"/>
        <v>275275</v>
      </c>
    </row>
    <row r="30" spans="1:22" s="16" customFormat="1" x14ac:dyDescent="0.2">
      <c r="B30" s="10" t="s">
        <v>121</v>
      </c>
    </row>
    <row r="31" spans="1:22" s="16" customFormat="1" ht="13.5" thickBot="1" x14ac:dyDescent="0.25"/>
    <row r="32" spans="1:22" s="15" customFormat="1" ht="13.5" thickBot="1" x14ac:dyDescent="0.25">
      <c r="B32" s="103" t="s">
        <v>113</v>
      </c>
      <c r="C32" s="173">
        <v>2000</v>
      </c>
      <c r="D32" s="174">
        <v>2001</v>
      </c>
      <c r="E32" s="174">
        <v>2002</v>
      </c>
      <c r="F32" s="174">
        <v>2003</v>
      </c>
      <c r="G32" s="174">
        <v>2004</v>
      </c>
      <c r="H32" s="174">
        <v>2005</v>
      </c>
      <c r="I32" s="174">
        <v>2006</v>
      </c>
      <c r="J32" s="174">
        <v>2007</v>
      </c>
      <c r="K32" s="174">
        <v>2008</v>
      </c>
      <c r="L32" s="174">
        <v>2009</v>
      </c>
      <c r="M32" s="174">
        <v>2010</v>
      </c>
      <c r="N32" s="174">
        <v>2011</v>
      </c>
      <c r="O32" s="174">
        <f t="shared" ref="O32:U32" si="10">O6</f>
        <v>2012</v>
      </c>
      <c r="P32" s="174">
        <f t="shared" si="10"/>
        <v>2013</v>
      </c>
      <c r="Q32" s="174">
        <f t="shared" si="10"/>
        <v>2014</v>
      </c>
      <c r="R32" s="174">
        <f t="shared" si="10"/>
        <v>2015</v>
      </c>
      <c r="S32" s="174">
        <f t="shared" si="10"/>
        <v>2016</v>
      </c>
      <c r="T32" s="174">
        <f t="shared" ref="T32" si="11">T6</f>
        <v>2017</v>
      </c>
      <c r="U32" s="175">
        <f t="shared" si="10"/>
        <v>2017</v>
      </c>
      <c r="V32" s="157" t="s">
        <v>0</v>
      </c>
    </row>
    <row r="33" spans="1:23" s="16" customFormat="1" x14ac:dyDescent="0.2">
      <c r="B33" s="122" t="s">
        <v>1</v>
      </c>
      <c r="C33" s="192" t="str">
        <f>IF(AND(C20&lt;&gt;"",C20&lt;&gt;0),ROUND(C7/C20,0),"")</f>
        <v/>
      </c>
      <c r="D33" s="126">
        <f>IF(AND(D20&lt;&gt;"",D20&lt;&gt;0),ROUND(D7/D20,0),"")</f>
        <v>4185</v>
      </c>
      <c r="E33" s="126">
        <f t="shared" ref="E33:V33" si="12">IF(AND(E20&lt;&gt;"",E20&lt;&gt;0),ROUND(E7/E20,0),"")</f>
        <v>4365</v>
      </c>
      <c r="F33" s="127">
        <f t="shared" si="12"/>
        <v>4834</v>
      </c>
      <c r="G33" s="126">
        <f t="shared" si="12"/>
        <v>4478</v>
      </c>
      <c r="H33" s="126">
        <f t="shared" si="12"/>
        <v>4829</v>
      </c>
      <c r="I33" s="126">
        <f t="shared" si="12"/>
        <v>4335</v>
      </c>
      <c r="J33" s="126">
        <f t="shared" si="12"/>
        <v>4491</v>
      </c>
      <c r="K33" s="126">
        <f t="shared" si="12"/>
        <v>4513</v>
      </c>
      <c r="L33" s="126">
        <f t="shared" ref="L33:L41" si="13">IF(AND(L20&lt;&gt;"",L20&lt;&gt;0),ROUND(L7/L20,0),"")</f>
        <v>4670</v>
      </c>
      <c r="M33" s="126">
        <f t="shared" si="12"/>
        <v>4711</v>
      </c>
      <c r="N33" s="126">
        <f t="shared" ref="N33:S41" si="14">IF(AND(N20&lt;&gt;"",N20&lt;&gt;0),ROUND(N7/N20,0),"")</f>
        <v>4717</v>
      </c>
      <c r="O33" s="126">
        <f t="shared" si="14"/>
        <v>4616</v>
      </c>
      <c r="P33" s="126">
        <f t="shared" si="14"/>
        <v>4492</v>
      </c>
      <c r="Q33" s="126">
        <f t="shared" si="14"/>
        <v>4653</v>
      </c>
      <c r="R33" s="126">
        <f t="shared" si="14"/>
        <v>4841</v>
      </c>
      <c r="S33" s="126">
        <f t="shared" si="14"/>
        <v>4885</v>
      </c>
      <c r="T33" s="126">
        <f t="shared" ref="T33" si="15">IF(AND(T20&lt;&gt;"",T20&lt;&gt;0),ROUND(T7/T20,0),"")</f>
        <v>4988</v>
      </c>
      <c r="U33" s="128">
        <f t="shared" si="12"/>
        <v>4988</v>
      </c>
      <c r="V33" s="129">
        <f t="shared" si="12"/>
        <v>4695</v>
      </c>
    </row>
    <row r="34" spans="1:23" x14ac:dyDescent="0.2">
      <c r="A34" s="16"/>
      <c r="B34" s="196" t="s">
        <v>4</v>
      </c>
      <c r="C34" s="193" t="str">
        <f t="shared" ref="C34:V34" si="16">IF(AND(C21&lt;&gt;"",C21&lt;&gt;0),ROUND(C8/C21,0),"")</f>
        <v/>
      </c>
      <c r="D34" s="130">
        <f t="shared" si="16"/>
        <v>4292</v>
      </c>
      <c r="E34" s="130">
        <f t="shared" si="16"/>
        <v>4279</v>
      </c>
      <c r="F34" s="179">
        <f t="shared" si="16"/>
        <v>4300</v>
      </c>
      <c r="G34" s="179">
        <f t="shared" si="16"/>
        <v>4459</v>
      </c>
      <c r="H34" s="179">
        <f t="shared" si="16"/>
        <v>4248</v>
      </c>
      <c r="I34" s="179">
        <f t="shared" si="16"/>
        <v>2781</v>
      </c>
      <c r="J34" s="180">
        <f t="shared" si="16"/>
        <v>4187</v>
      </c>
      <c r="K34" s="180">
        <f t="shared" si="16"/>
        <v>3824</v>
      </c>
      <c r="L34" s="180">
        <f t="shared" si="13"/>
        <v>4477</v>
      </c>
      <c r="M34" s="180">
        <f t="shared" si="16"/>
        <v>3932</v>
      </c>
      <c r="N34" s="180">
        <f t="shared" si="14"/>
        <v>2904</v>
      </c>
      <c r="O34" s="180">
        <f t="shared" si="14"/>
        <v>4320</v>
      </c>
      <c r="P34" s="180">
        <f t="shared" si="14"/>
        <v>3673</v>
      </c>
      <c r="Q34" s="180">
        <f t="shared" si="14"/>
        <v>3898</v>
      </c>
      <c r="R34" s="180">
        <f t="shared" si="14"/>
        <v>3901</v>
      </c>
      <c r="S34" s="180">
        <f t="shared" si="14"/>
        <v>3973</v>
      </c>
      <c r="T34" s="180">
        <f t="shared" ref="T34" si="17">IF(AND(T21&lt;&gt;"",T21&lt;&gt;0),ROUND(T8/T21,0),"")</f>
        <v>4256</v>
      </c>
      <c r="U34" s="181">
        <f t="shared" si="16"/>
        <v>4256</v>
      </c>
      <c r="V34" s="134">
        <f t="shared" si="16"/>
        <v>3926</v>
      </c>
    </row>
    <row r="35" spans="1:23" x14ac:dyDescent="0.2">
      <c r="B35" s="124" t="s">
        <v>5</v>
      </c>
      <c r="C35" s="194" t="str">
        <f t="shared" ref="C35:V35" si="18">IF(AND(C22&lt;&gt;"",C22&lt;&gt;0),ROUND(C9/C22,0),"")</f>
        <v/>
      </c>
      <c r="D35" s="135">
        <f t="shared" si="18"/>
        <v>3608</v>
      </c>
      <c r="E35" s="135">
        <f t="shared" si="18"/>
        <v>3371</v>
      </c>
      <c r="F35" s="182">
        <f t="shared" si="18"/>
        <v>3877</v>
      </c>
      <c r="G35" s="182">
        <f t="shared" si="18"/>
        <v>3788</v>
      </c>
      <c r="H35" s="182">
        <f t="shared" si="18"/>
        <v>4250</v>
      </c>
      <c r="I35" s="182">
        <f t="shared" si="18"/>
        <v>3856</v>
      </c>
      <c r="J35" s="183">
        <f t="shared" si="18"/>
        <v>3888</v>
      </c>
      <c r="K35" s="183">
        <f t="shared" si="18"/>
        <v>3983</v>
      </c>
      <c r="L35" s="183">
        <f t="shared" si="13"/>
        <v>4109</v>
      </c>
      <c r="M35" s="183">
        <f t="shared" si="18"/>
        <v>4113</v>
      </c>
      <c r="N35" s="183">
        <f t="shared" si="14"/>
        <v>4124</v>
      </c>
      <c r="O35" s="183">
        <f t="shared" si="14"/>
        <v>4071</v>
      </c>
      <c r="P35" s="183">
        <f t="shared" si="14"/>
        <v>4003</v>
      </c>
      <c r="Q35" s="183">
        <f t="shared" si="14"/>
        <v>3902</v>
      </c>
      <c r="R35" s="183">
        <f t="shared" si="14"/>
        <v>4021</v>
      </c>
      <c r="S35" s="183">
        <f t="shared" si="14"/>
        <v>4011</v>
      </c>
      <c r="T35" s="183">
        <f t="shared" ref="T35" si="19">IF(AND(T22&lt;&gt;"",T22&lt;&gt;0),ROUND(T9/T22,0),"")</f>
        <v>3960</v>
      </c>
      <c r="U35" s="184">
        <f t="shared" si="18"/>
        <v>3960</v>
      </c>
      <c r="V35" s="139">
        <f t="shared" si="18"/>
        <v>3971</v>
      </c>
    </row>
    <row r="36" spans="1:23" x14ac:dyDescent="0.2">
      <c r="B36" s="123" t="s">
        <v>6</v>
      </c>
      <c r="C36" s="193" t="str">
        <f t="shared" ref="C36:V36" si="20">IF(AND(C23&lt;&gt;"",C23&lt;&gt;0),ROUND(C10/C23,0),"")</f>
        <v/>
      </c>
      <c r="D36" s="130">
        <f t="shared" si="20"/>
        <v>3577</v>
      </c>
      <c r="E36" s="130">
        <f t="shared" si="20"/>
        <v>3975</v>
      </c>
      <c r="F36" s="179">
        <f t="shared" si="20"/>
        <v>4884</v>
      </c>
      <c r="G36" s="179">
        <f t="shared" si="20"/>
        <v>4547</v>
      </c>
      <c r="H36" s="179">
        <f t="shared" si="20"/>
        <v>3774</v>
      </c>
      <c r="I36" s="179">
        <f t="shared" si="20"/>
        <v>2783</v>
      </c>
      <c r="J36" s="180">
        <f t="shared" si="20"/>
        <v>2489</v>
      </c>
      <c r="K36" s="180">
        <f t="shared" si="20"/>
        <v>2427</v>
      </c>
      <c r="L36" s="180">
        <f t="shared" si="13"/>
        <v>3113</v>
      </c>
      <c r="M36" s="180">
        <f t="shared" si="20"/>
        <v>3267</v>
      </c>
      <c r="N36" s="180">
        <f t="shared" si="14"/>
        <v>3456</v>
      </c>
      <c r="O36" s="180">
        <f t="shared" si="14"/>
        <v>2266</v>
      </c>
      <c r="P36" s="180">
        <f t="shared" si="14"/>
        <v>2315</v>
      </c>
      <c r="Q36" s="180">
        <f t="shared" si="14"/>
        <v>2488</v>
      </c>
      <c r="R36" s="180">
        <f t="shared" si="14"/>
        <v>2604</v>
      </c>
      <c r="S36" s="180">
        <f t="shared" si="14"/>
        <v>2602</v>
      </c>
      <c r="T36" s="180">
        <f t="shared" ref="T36" si="21">IF(AND(T23&lt;&gt;"",T23&lt;&gt;0),ROUND(T10/T23,0),"")</f>
        <v>2570</v>
      </c>
      <c r="U36" s="181">
        <f t="shared" si="20"/>
        <v>2570</v>
      </c>
      <c r="V36" s="134">
        <f t="shared" si="20"/>
        <v>2775</v>
      </c>
    </row>
    <row r="37" spans="1:23" x14ac:dyDescent="0.2">
      <c r="B37" s="124" t="s">
        <v>2</v>
      </c>
      <c r="C37" s="194">
        <f t="shared" ref="C37:V37" si="22">IF(AND(C24&lt;&gt;"",C24&lt;&gt;0),ROUND(C11/C24,0),"")</f>
        <v>4283</v>
      </c>
      <c r="D37" s="135">
        <f t="shared" si="22"/>
        <v>4253</v>
      </c>
      <c r="E37" s="135">
        <f t="shared" si="22"/>
        <v>4181</v>
      </c>
      <c r="F37" s="182">
        <f t="shared" si="22"/>
        <v>4236</v>
      </c>
      <c r="G37" s="182">
        <f t="shared" si="22"/>
        <v>3853</v>
      </c>
      <c r="H37" s="182">
        <f t="shared" si="22"/>
        <v>4834</v>
      </c>
      <c r="I37" s="182">
        <f t="shared" si="22"/>
        <v>4143</v>
      </c>
      <c r="J37" s="183">
        <f t="shared" si="22"/>
        <v>4315</v>
      </c>
      <c r="K37" s="183">
        <f t="shared" si="22"/>
        <v>4318</v>
      </c>
      <c r="L37" s="183">
        <f t="shared" si="13"/>
        <v>4418</v>
      </c>
      <c r="M37" s="183">
        <f t="shared" si="22"/>
        <v>4409</v>
      </c>
      <c r="N37" s="183">
        <f t="shared" si="14"/>
        <v>4474</v>
      </c>
      <c r="O37" s="183">
        <f t="shared" si="14"/>
        <v>4409</v>
      </c>
      <c r="P37" s="183">
        <f t="shared" si="14"/>
        <v>4439</v>
      </c>
      <c r="Q37" s="183">
        <f t="shared" si="14"/>
        <v>4482</v>
      </c>
      <c r="R37" s="183">
        <f t="shared" si="14"/>
        <v>4697</v>
      </c>
      <c r="S37" s="183">
        <f t="shared" si="14"/>
        <v>4712</v>
      </c>
      <c r="T37" s="183">
        <f t="shared" ref="T37" si="23">IF(AND(T24&lt;&gt;"",T24&lt;&gt;0),ROUND(T11/T24,0),"")</f>
        <v>4867</v>
      </c>
      <c r="U37" s="184">
        <f t="shared" si="22"/>
        <v>4867</v>
      </c>
      <c r="V37" s="139">
        <f t="shared" si="22"/>
        <v>4476</v>
      </c>
    </row>
    <row r="38" spans="1:23" x14ac:dyDescent="0.2">
      <c r="B38" s="123" t="s">
        <v>7</v>
      </c>
      <c r="C38" s="193" t="str">
        <f t="shared" ref="C38:V38" si="24">IF(AND(C25&lt;&gt;"",C25&lt;&gt;0),ROUND(C12/C25,0),"")</f>
        <v/>
      </c>
      <c r="D38" s="130">
        <f t="shared" si="24"/>
        <v>4829</v>
      </c>
      <c r="E38" s="130">
        <f t="shared" si="24"/>
        <v>5002</v>
      </c>
      <c r="F38" s="179">
        <f t="shared" si="24"/>
        <v>4982</v>
      </c>
      <c r="G38" s="179">
        <f t="shared" si="24"/>
        <v>4945</v>
      </c>
      <c r="H38" s="179">
        <f t="shared" si="24"/>
        <v>5142</v>
      </c>
      <c r="I38" s="179">
        <f t="shared" si="24"/>
        <v>4856</v>
      </c>
      <c r="J38" s="180">
        <f t="shared" si="24"/>
        <v>4918</v>
      </c>
      <c r="K38" s="180">
        <f t="shared" si="24"/>
        <v>5096</v>
      </c>
      <c r="L38" s="180">
        <f t="shared" si="13"/>
        <v>4608</v>
      </c>
      <c r="M38" s="180">
        <f t="shared" si="24"/>
        <v>4657</v>
      </c>
      <c r="N38" s="180">
        <f t="shared" si="14"/>
        <v>4754</v>
      </c>
      <c r="O38" s="180">
        <f t="shared" si="14"/>
        <v>4808</v>
      </c>
      <c r="P38" s="180">
        <f t="shared" si="14"/>
        <v>4864</v>
      </c>
      <c r="Q38" s="180">
        <f t="shared" si="14"/>
        <v>5066</v>
      </c>
      <c r="R38" s="180">
        <f t="shared" si="14"/>
        <v>5139</v>
      </c>
      <c r="S38" s="180">
        <f t="shared" si="14"/>
        <v>5306</v>
      </c>
      <c r="T38" s="180">
        <f t="shared" ref="T38" si="25">IF(AND(T25&lt;&gt;"",T25&lt;&gt;0),ROUND(T12/T25,0),"")</f>
        <v>5399</v>
      </c>
      <c r="U38" s="181">
        <f t="shared" si="24"/>
        <v>5399</v>
      </c>
      <c r="V38" s="134">
        <f t="shared" si="24"/>
        <v>5008</v>
      </c>
    </row>
    <row r="39" spans="1:23" x14ac:dyDescent="0.2">
      <c r="B39" s="124" t="s">
        <v>8</v>
      </c>
      <c r="C39" s="194" t="str">
        <f t="shared" ref="C39:V39" si="26">IF(AND(C26&lt;&gt;"",C26&lt;&gt;0),ROUND(C13/C26,0),"")</f>
        <v/>
      </c>
      <c r="D39" s="135">
        <f t="shared" si="26"/>
        <v>3932</v>
      </c>
      <c r="E39" s="135">
        <f t="shared" si="26"/>
        <v>3493</v>
      </c>
      <c r="F39" s="182">
        <f t="shared" si="26"/>
        <v>3657</v>
      </c>
      <c r="G39" s="182">
        <f t="shared" si="26"/>
        <v>3301</v>
      </c>
      <c r="H39" s="182">
        <f t="shared" si="26"/>
        <v>4185</v>
      </c>
      <c r="I39" s="182">
        <f t="shared" si="26"/>
        <v>3368</v>
      </c>
      <c r="J39" s="183">
        <f t="shared" si="26"/>
        <v>3362</v>
      </c>
      <c r="K39" s="183">
        <f t="shared" si="26"/>
        <v>3457</v>
      </c>
      <c r="L39" s="183">
        <f t="shared" si="13"/>
        <v>3593</v>
      </c>
      <c r="M39" s="183">
        <f t="shared" si="26"/>
        <v>3661</v>
      </c>
      <c r="N39" s="183">
        <f t="shared" si="14"/>
        <v>3607</v>
      </c>
      <c r="O39" s="183">
        <f t="shared" si="14"/>
        <v>3374</v>
      </c>
      <c r="P39" s="183">
        <f t="shared" si="14"/>
        <v>3485</v>
      </c>
      <c r="Q39" s="183">
        <f t="shared" si="14"/>
        <v>3625</v>
      </c>
      <c r="R39" s="183">
        <f t="shared" si="14"/>
        <v>3693</v>
      </c>
      <c r="S39" s="183">
        <f t="shared" si="14"/>
        <v>3811</v>
      </c>
      <c r="T39" s="183">
        <f t="shared" ref="T39" si="27">IF(AND(T26&lt;&gt;"",T26&lt;&gt;0),ROUND(T13/T26,0),"")</f>
        <v>3833</v>
      </c>
      <c r="U39" s="184">
        <f t="shared" si="26"/>
        <v>3833</v>
      </c>
      <c r="V39" s="139">
        <f t="shared" si="26"/>
        <v>3630</v>
      </c>
    </row>
    <row r="40" spans="1:23" ht="13.5" thickBot="1" x14ac:dyDescent="0.25">
      <c r="B40" s="197" t="s">
        <v>3</v>
      </c>
      <c r="C40" s="198" t="str">
        <f t="shared" ref="C40:V40" si="28">IF(AND(C27&lt;&gt;"",C27&lt;&gt;0),ROUND(C14/C27,0),"")</f>
        <v/>
      </c>
      <c r="D40" s="199">
        <f t="shared" si="28"/>
        <v>4484</v>
      </c>
      <c r="E40" s="199">
        <f t="shared" si="28"/>
        <v>3616</v>
      </c>
      <c r="F40" s="200">
        <f t="shared" si="28"/>
        <v>3882</v>
      </c>
      <c r="G40" s="200">
        <f t="shared" si="28"/>
        <v>4066</v>
      </c>
      <c r="H40" s="200">
        <f t="shared" si="28"/>
        <v>3536</v>
      </c>
      <c r="I40" s="200">
        <f t="shared" si="28"/>
        <v>2687</v>
      </c>
      <c r="J40" s="201">
        <f>IF(AND(J27&lt;&gt;"",J27&lt;&gt;0),ROUND(J14/J27,0),"")</f>
        <v>3295</v>
      </c>
      <c r="K40" s="201">
        <f t="shared" si="28"/>
        <v>3486</v>
      </c>
      <c r="L40" s="201">
        <f t="shared" si="13"/>
        <v>3629</v>
      </c>
      <c r="M40" s="201">
        <f t="shared" si="28"/>
        <v>2602</v>
      </c>
      <c r="N40" s="201">
        <f t="shared" si="14"/>
        <v>2990</v>
      </c>
      <c r="O40" s="201">
        <f t="shared" si="14"/>
        <v>2590</v>
      </c>
      <c r="P40" s="201">
        <f t="shared" si="14"/>
        <v>2724</v>
      </c>
      <c r="Q40" s="201">
        <f t="shared" si="14"/>
        <v>3473</v>
      </c>
      <c r="R40" s="201">
        <f t="shared" si="14"/>
        <v>3707</v>
      </c>
      <c r="S40" s="201">
        <f t="shared" si="14"/>
        <v>3710</v>
      </c>
      <c r="T40" s="201">
        <f t="shared" ref="T40" si="29">IF(AND(T27&lt;&gt;"",T27&lt;&gt;0),ROUND(T14/T27,0),"")</f>
        <v>3801</v>
      </c>
      <c r="U40" s="202">
        <f t="shared" si="28"/>
        <v>3801</v>
      </c>
      <c r="V40" s="203">
        <f t="shared" si="28"/>
        <v>3331</v>
      </c>
    </row>
    <row r="41" spans="1:23" ht="13.5" thickBot="1" x14ac:dyDescent="0.25">
      <c r="B41" s="162" t="s">
        <v>119</v>
      </c>
      <c r="C41" s="205">
        <f t="shared" ref="C41:V41" si="30">IF(AND(C28&lt;&gt;"",C28&lt;&gt;0),ROUND(C15/C28,0),"")</f>
        <v>4283</v>
      </c>
      <c r="D41" s="188">
        <f t="shared" si="30"/>
        <v>4218</v>
      </c>
      <c r="E41" s="188">
        <f t="shared" si="30"/>
        <v>4132</v>
      </c>
      <c r="F41" s="188">
        <f t="shared" si="30"/>
        <v>4383</v>
      </c>
      <c r="G41" s="188">
        <f t="shared" si="30"/>
        <v>4149</v>
      </c>
      <c r="H41" s="188">
        <f t="shared" si="30"/>
        <v>4631</v>
      </c>
      <c r="I41" s="188">
        <f t="shared" si="30"/>
        <v>3979</v>
      </c>
      <c r="J41" s="189">
        <f t="shared" si="30"/>
        <v>4202</v>
      </c>
      <c r="K41" s="189">
        <f t="shared" si="30"/>
        <v>4241</v>
      </c>
      <c r="L41" s="189">
        <f t="shared" si="13"/>
        <v>4334</v>
      </c>
      <c r="M41" s="189">
        <f t="shared" si="30"/>
        <v>4212</v>
      </c>
      <c r="N41" s="189">
        <f t="shared" si="14"/>
        <v>4218</v>
      </c>
      <c r="O41" s="189">
        <f t="shared" si="14"/>
        <v>4173</v>
      </c>
      <c r="P41" s="189">
        <f t="shared" si="14"/>
        <v>4132</v>
      </c>
      <c r="Q41" s="189">
        <f t="shared" si="14"/>
        <v>4277</v>
      </c>
      <c r="R41" s="189">
        <f t="shared" si="14"/>
        <v>4417</v>
      </c>
      <c r="S41" s="189">
        <f t="shared" si="14"/>
        <v>4451</v>
      </c>
      <c r="T41" s="189">
        <f t="shared" ref="T41" si="31">IF(AND(T28&lt;&gt;"",T28&lt;&gt;0),ROUND(T15/T28,0),"")</f>
        <v>4539</v>
      </c>
      <c r="U41" s="190">
        <f t="shared" si="30"/>
        <v>4539</v>
      </c>
      <c r="V41" s="191">
        <f t="shared" si="30"/>
        <v>4311</v>
      </c>
    </row>
    <row r="42" spans="1:23" x14ac:dyDescent="0.2">
      <c r="W42" s="17"/>
    </row>
    <row r="43" spans="1:23" s="16" customFormat="1" x14ac:dyDescent="0.2">
      <c r="B43" s="10" t="s">
        <v>123</v>
      </c>
    </row>
    <row r="44" spans="1:23" s="16" customFormat="1" ht="13.5" thickBot="1" x14ac:dyDescent="0.25">
      <c r="B44" s="18" t="s">
        <v>9</v>
      </c>
    </row>
    <row r="45" spans="1:23" s="15" customFormat="1" ht="13.5" thickBot="1" x14ac:dyDescent="0.25">
      <c r="B45" s="103" t="s">
        <v>113</v>
      </c>
      <c r="C45" s="173">
        <v>2000</v>
      </c>
      <c r="D45" s="174">
        <v>2001</v>
      </c>
      <c r="E45" s="174">
        <v>2002</v>
      </c>
      <c r="F45" s="174">
        <v>2003</v>
      </c>
      <c r="G45" s="174">
        <v>2004</v>
      </c>
      <c r="H45" s="174">
        <v>2005</v>
      </c>
      <c r="I45" s="174">
        <v>2006</v>
      </c>
      <c r="J45" s="174">
        <v>2007</v>
      </c>
      <c r="K45" s="174">
        <v>2008</v>
      </c>
      <c r="L45" s="174">
        <v>2009</v>
      </c>
      <c r="M45" s="174">
        <v>2010</v>
      </c>
      <c r="N45" s="174">
        <v>2011</v>
      </c>
      <c r="O45" s="174">
        <f>O6</f>
        <v>2012</v>
      </c>
      <c r="P45" s="174">
        <f>P6</f>
        <v>2013</v>
      </c>
      <c r="Q45" s="174">
        <f>Q6</f>
        <v>2014</v>
      </c>
      <c r="R45" s="174">
        <f>R6</f>
        <v>2015</v>
      </c>
      <c r="S45" s="281"/>
      <c r="T45" s="281"/>
      <c r="U45" s="175">
        <f>U6</f>
        <v>2017</v>
      </c>
      <c r="V45" s="157" t="s">
        <v>10</v>
      </c>
    </row>
    <row r="46" spans="1:23" s="16" customFormat="1" x14ac:dyDescent="0.2">
      <c r="B46" s="122" t="s">
        <v>1</v>
      </c>
      <c r="C46" s="192"/>
      <c r="D46" s="126">
        <v>5814181</v>
      </c>
      <c r="E46" s="126">
        <v>7191445</v>
      </c>
      <c r="F46" s="127">
        <v>9527967</v>
      </c>
      <c r="G46" s="126">
        <v>9926883</v>
      </c>
      <c r="H46" s="126">
        <v>13083338</v>
      </c>
      <c r="I46" s="126">
        <v>12377925</v>
      </c>
      <c r="J46" s="126">
        <v>13164074.6</v>
      </c>
      <c r="K46" s="126">
        <v>13795704</v>
      </c>
      <c r="L46" s="126">
        <v>15267037</v>
      </c>
      <c r="M46" s="126">
        <v>16134463.5</v>
      </c>
      <c r="N46" s="126"/>
      <c r="O46" s="126"/>
      <c r="P46" s="126"/>
      <c r="Q46" s="126"/>
      <c r="R46" s="126"/>
      <c r="S46" s="280"/>
      <c r="T46" s="280"/>
      <c r="U46" s="128"/>
      <c r="V46" s="129"/>
    </row>
    <row r="47" spans="1:23" s="16" customFormat="1" x14ac:dyDescent="0.2">
      <c r="B47" s="196" t="s">
        <v>4</v>
      </c>
      <c r="C47" s="193"/>
      <c r="D47" s="130">
        <v>1428219</v>
      </c>
      <c r="E47" s="130">
        <v>1587962</v>
      </c>
      <c r="F47" s="179">
        <v>1477406</v>
      </c>
      <c r="G47" s="179">
        <v>1612718</v>
      </c>
      <c r="H47" s="179">
        <v>2443650</v>
      </c>
      <c r="I47" s="179">
        <v>2103087</v>
      </c>
      <c r="J47" s="180">
        <v>2413727</v>
      </c>
      <c r="K47" s="180">
        <v>2554312.2999999998</v>
      </c>
      <c r="L47" s="180">
        <v>2989882.3</v>
      </c>
      <c r="M47" s="180">
        <v>3230330</v>
      </c>
      <c r="N47" s="180"/>
      <c r="O47" s="180"/>
      <c r="P47" s="180"/>
      <c r="Q47" s="180"/>
      <c r="R47" s="180"/>
      <c r="S47" s="282"/>
      <c r="T47" s="282"/>
      <c r="U47" s="181"/>
      <c r="V47" s="134"/>
    </row>
    <row r="48" spans="1:23" s="16" customFormat="1" x14ac:dyDescent="0.2">
      <c r="B48" s="124" t="s">
        <v>5</v>
      </c>
      <c r="C48" s="194"/>
      <c r="D48" s="135">
        <v>3959556</v>
      </c>
      <c r="E48" s="135">
        <v>4844639</v>
      </c>
      <c r="F48" s="182">
        <v>5888629</v>
      </c>
      <c r="G48" s="182">
        <v>6105978</v>
      </c>
      <c r="H48" s="182">
        <v>8495664.3000000007</v>
      </c>
      <c r="I48" s="182">
        <v>7340486</v>
      </c>
      <c r="J48" s="183">
        <v>7872251</v>
      </c>
      <c r="K48" s="183">
        <v>8132819.2999999998</v>
      </c>
      <c r="L48" s="183">
        <v>9096810</v>
      </c>
      <c r="M48" s="183">
        <v>9603133</v>
      </c>
      <c r="N48" s="183"/>
      <c r="O48" s="183"/>
      <c r="P48" s="183"/>
      <c r="Q48" s="183"/>
      <c r="R48" s="183"/>
      <c r="S48" s="283"/>
      <c r="T48" s="283"/>
      <c r="U48" s="184"/>
      <c r="V48" s="139"/>
    </row>
    <row r="49" spans="2:22" s="16" customFormat="1" x14ac:dyDescent="0.2">
      <c r="B49" s="123" t="s">
        <v>6</v>
      </c>
      <c r="C49" s="193"/>
      <c r="D49" s="130">
        <v>854064</v>
      </c>
      <c r="E49" s="130">
        <v>873122</v>
      </c>
      <c r="F49" s="179">
        <v>888402</v>
      </c>
      <c r="G49" s="179">
        <v>798823</v>
      </c>
      <c r="H49" s="179">
        <v>1050737</v>
      </c>
      <c r="I49" s="179">
        <v>801393</v>
      </c>
      <c r="J49" s="180">
        <v>808086</v>
      </c>
      <c r="K49" s="180">
        <v>977207</v>
      </c>
      <c r="L49" s="180">
        <v>1031202</v>
      </c>
      <c r="M49" s="180">
        <v>1101029</v>
      </c>
      <c r="N49" s="180"/>
      <c r="O49" s="180"/>
      <c r="P49" s="180"/>
      <c r="Q49" s="180"/>
      <c r="R49" s="180"/>
      <c r="S49" s="282"/>
      <c r="T49" s="282"/>
      <c r="U49" s="181"/>
      <c r="V49" s="134"/>
    </row>
    <row r="50" spans="2:22" s="16" customFormat="1" x14ac:dyDescent="0.2">
      <c r="B50" s="124" t="s">
        <v>2</v>
      </c>
      <c r="C50" s="194">
        <v>8414699</v>
      </c>
      <c r="D50" s="135">
        <v>10249081</v>
      </c>
      <c r="E50" s="135">
        <v>11021720</v>
      </c>
      <c r="F50" s="182">
        <v>13023396</v>
      </c>
      <c r="G50" s="182">
        <v>13613361</v>
      </c>
      <c r="H50" s="182">
        <v>19099832</v>
      </c>
      <c r="I50" s="182">
        <v>16670404</v>
      </c>
      <c r="J50" s="183">
        <v>17717537</v>
      </c>
      <c r="K50" s="183">
        <v>18323661</v>
      </c>
      <c r="L50" s="183">
        <v>19572894</v>
      </c>
      <c r="M50" s="183">
        <v>20296365</v>
      </c>
      <c r="N50" s="183"/>
      <c r="O50" s="183"/>
      <c r="P50" s="183"/>
      <c r="Q50" s="183"/>
      <c r="R50" s="183"/>
      <c r="S50" s="283"/>
      <c r="T50" s="283"/>
      <c r="U50" s="184"/>
      <c r="V50" s="139"/>
    </row>
    <row r="51" spans="2:22" s="16" customFormat="1" x14ac:dyDescent="0.2">
      <c r="B51" s="123" t="s">
        <v>7</v>
      </c>
      <c r="C51" s="193"/>
      <c r="D51" s="130">
        <v>5534726</v>
      </c>
      <c r="E51" s="130">
        <v>6696881</v>
      </c>
      <c r="F51" s="179">
        <v>7948867</v>
      </c>
      <c r="G51" s="179">
        <v>8284413</v>
      </c>
      <c r="H51" s="179">
        <v>11825762</v>
      </c>
      <c r="I51" s="179">
        <v>9701754.5</v>
      </c>
      <c r="J51" s="180">
        <v>10146066</v>
      </c>
      <c r="K51" s="180">
        <v>10320519</v>
      </c>
      <c r="L51" s="180">
        <v>10726386.5</v>
      </c>
      <c r="M51" s="180">
        <v>11322230</v>
      </c>
      <c r="N51" s="180"/>
      <c r="O51" s="180"/>
      <c r="P51" s="180"/>
      <c r="Q51" s="180"/>
      <c r="R51" s="180"/>
      <c r="S51" s="282"/>
      <c r="T51" s="282"/>
      <c r="U51" s="181"/>
      <c r="V51" s="134"/>
    </row>
    <row r="52" spans="2:22" s="16" customFormat="1" x14ac:dyDescent="0.2">
      <c r="B52" s="124" t="s">
        <v>8</v>
      </c>
      <c r="C52" s="194"/>
      <c r="D52" s="135">
        <v>1646103</v>
      </c>
      <c r="E52" s="135">
        <v>2093007</v>
      </c>
      <c r="F52" s="182">
        <v>2333830</v>
      </c>
      <c r="G52" s="182">
        <v>2241002.6</v>
      </c>
      <c r="H52" s="182">
        <v>3178338</v>
      </c>
      <c r="I52" s="182">
        <v>2646082.5</v>
      </c>
      <c r="J52" s="183">
        <v>2565841</v>
      </c>
      <c r="K52" s="183">
        <v>2645290</v>
      </c>
      <c r="L52" s="183">
        <v>2802434.5</v>
      </c>
      <c r="M52" s="183">
        <v>3098498.5</v>
      </c>
      <c r="N52" s="183"/>
      <c r="O52" s="183"/>
      <c r="P52" s="183"/>
      <c r="Q52" s="183"/>
      <c r="R52" s="183"/>
      <c r="S52" s="283"/>
      <c r="T52" s="283"/>
      <c r="U52" s="184"/>
      <c r="V52" s="139"/>
    </row>
    <row r="53" spans="2:22" s="16" customFormat="1" ht="13.5" thickBot="1" x14ac:dyDescent="0.25">
      <c r="B53" s="197" t="s">
        <v>3</v>
      </c>
      <c r="C53" s="198"/>
      <c r="D53" s="199">
        <v>2439386.7000000002</v>
      </c>
      <c r="E53" s="199">
        <v>2740395</v>
      </c>
      <c r="F53" s="200">
        <v>1705421</v>
      </c>
      <c r="G53" s="200">
        <v>2101009</v>
      </c>
      <c r="H53" s="200">
        <v>3091222</v>
      </c>
      <c r="I53" s="200">
        <v>3035710</v>
      </c>
      <c r="J53" s="201">
        <v>3458295</v>
      </c>
      <c r="K53" s="201">
        <v>3464392</v>
      </c>
      <c r="L53" s="201">
        <v>3530664</v>
      </c>
      <c r="M53" s="201">
        <v>3929289</v>
      </c>
      <c r="N53" s="201"/>
      <c r="O53" s="201"/>
      <c r="P53" s="201"/>
      <c r="Q53" s="201"/>
      <c r="R53" s="201"/>
      <c r="S53" s="285"/>
      <c r="T53" s="285"/>
      <c r="U53" s="202"/>
      <c r="V53" s="203"/>
    </row>
    <row r="54" spans="2:22" s="16" customFormat="1" ht="13.5" thickBot="1" x14ac:dyDescent="0.25">
      <c r="B54" s="162" t="s">
        <v>119</v>
      </c>
      <c r="C54" s="205">
        <f t="shared" ref="C54:M54" si="32">SUM(C46:C53)</f>
        <v>8414699</v>
      </c>
      <c r="D54" s="188">
        <f t="shared" si="32"/>
        <v>31925316.699999999</v>
      </c>
      <c r="E54" s="188">
        <f t="shared" si="32"/>
        <v>37049171</v>
      </c>
      <c r="F54" s="188">
        <f t="shared" si="32"/>
        <v>42793918</v>
      </c>
      <c r="G54" s="188">
        <f t="shared" si="32"/>
        <v>44684187.600000001</v>
      </c>
      <c r="H54" s="188">
        <f t="shared" si="32"/>
        <v>62268543.299999997</v>
      </c>
      <c r="I54" s="188">
        <f t="shared" si="32"/>
        <v>54676842</v>
      </c>
      <c r="J54" s="189">
        <f t="shared" si="32"/>
        <v>58145877.600000001</v>
      </c>
      <c r="K54" s="189">
        <f t="shared" si="32"/>
        <v>60213904.600000001</v>
      </c>
      <c r="L54" s="189">
        <f>SUM(L46:L53)</f>
        <v>65017310.299999997</v>
      </c>
      <c r="M54" s="189">
        <f t="shared" si="32"/>
        <v>68715338</v>
      </c>
      <c r="N54" s="189">
        <v>73325502.109999999</v>
      </c>
      <c r="O54" s="189">
        <v>75256532.209999993</v>
      </c>
      <c r="P54" s="189">
        <v>75256532.209999993</v>
      </c>
      <c r="Q54" s="189">
        <v>75256532.209999993</v>
      </c>
      <c r="R54" s="189">
        <v>75256532.209999993</v>
      </c>
      <c r="S54" s="284"/>
      <c r="T54" s="284"/>
      <c r="U54" s="190">
        <v>75256532.209999993</v>
      </c>
      <c r="V54" s="191">
        <f>SUM(D54:U54)</f>
        <v>975098572.26000023</v>
      </c>
    </row>
    <row r="61" spans="2:22" x14ac:dyDescent="0.2">
      <c r="C61" s="17"/>
      <c r="D61" s="17"/>
      <c r="F61" s="27"/>
    </row>
    <row r="62" spans="2:22" x14ac:dyDescent="0.2">
      <c r="C62" s="17"/>
      <c r="D62" s="17"/>
      <c r="F62" s="27"/>
    </row>
    <row r="63" spans="2:22" x14ac:dyDescent="0.2">
      <c r="C63" s="17"/>
      <c r="D63" s="17"/>
      <c r="F63" s="27"/>
    </row>
    <row r="65" spans="3:6" x14ac:dyDescent="0.2">
      <c r="C65" s="17"/>
      <c r="D65" s="17"/>
      <c r="F65" s="27"/>
    </row>
    <row r="66" spans="3:6" x14ac:dyDescent="0.2">
      <c r="C66" s="17"/>
      <c r="F66" s="27"/>
    </row>
    <row r="68" spans="3:6" x14ac:dyDescent="0.2">
      <c r="C68" s="17"/>
      <c r="D68" s="17"/>
      <c r="F68" s="27"/>
    </row>
    <row r="69" spans="3:6" x14ac:dyDescent="0.2">
      <c r="C69" s="17"/>
      <c r="D69" s="17"/>
    </row>
    <row r="70" spans="3:6" x14ac:dyDescent="0.2">
      <c r="F70" s="27"/>
    </row>
    <row r="104" spans="2:3" x14ac:dyDescent="0.2">
      <c r="B104" s="26"/>
      <c r="C104" s="17"/>
    </row>
  </sheetData>
  <mergeCells count="1">
    <mergeCell ref="B2:V2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3" orientation="portrait" horizontalDpi="4294967293" verticalDpi="300" r:id="rId1"/>
  <headerFooter alignWithMargins="0"/>
  <ignoredErrors>
    <ignoredError sqref="U28 U15 C54:M54 C28:N28 C15:O15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2:AC110"/>
  <sheetViews>
    <sheetView showGridLines="0" zoomScale="85" workbookViewId="0">
      <pane xSplit="2" topLeftCell="M1" activePane="topRight" state="frozen"/>
      <selection pane="topRight" activeCell="AA23" sqref="AA23"/>
    </sheetView>
  </sheetViews>
  <sheetFormatPr defaultColWidth="35.140625" defaultRowHeight="12.75" outlineLevelRow="1" x14ac:dyDescent="0.2"/>
  <cols>
    <col min="1" max="1" width="2.7109375" style="5" customWidth="1"/>
    <col min="2" max="2" width="43.28515625" style="5" bestFit="1" customWidth="1"/>
    <col min="3" max="27" width="12.7109375" style="5" customWidth="1"/>
    <col min="28" max="28" width="13.5703125" style="5" customWidth="1"/>
    <col min="29" max="29" width="9.7109375" style="5" customWidth="1"/>
    <col min="30" max="31" width="5.7109375" style="5" bestFit="1" customWidth="1"/>
    <col min="32" max="32" width="8.140625" style="5" bestFit="1" customWidth="1"/>
    <col min="33" max="33" width="12.85546875" style="5" bestFit="1" customWidth="1"/>
    <col min="34" max="16384" width="35.140625" style="5"/>
  </cols>
  <sheetData>
    <row r="2" spans="2:29" s="1" customFormat="1" ht="18" x14ac:dyDescent="0.25">
      <c r="B2" s="327" t="s">
        <v>250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</row>
    <row r="3" spans="2:29" x14ac:dyDescent="0.2">
      <c r="B3" s="14"/>
      <c r="C3" s="14"/>
    </row>
    <row r="4" spans="2:29" x14ac:dyDescent="0.2">
      <c r="B4" s="10" t="s">
        <v>122</v>
      </c>
      <c r="C4" s="14"/>
    </row>
    <row r="5" spans="2:29" ht="13.5" thickBot="1" x14ac:dyDescent="0.25">
      <c r="B5" s="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67"/>
      <c r="U5" s="267"/>
      <c r="V5" s="267"/>
      <c r="W5" s="267"/>
      <c r="X5" s="267"/>
      <c r="Y5" s="267"/>
      <c r="Z5" s="267"/>
      <c r="AA5" s="267"/>
    </row>
    <row r="6" spans="2:29" s="6" customFormat="1" ht="13.5" thickBot="1" x14ac:dyDescent="0.25">
      <c r="B6" s="103" t="s">
        <v>11</v>
      </c>
      <c r="C6" s="173">
        <v>2000</v>
      </c>
      <c r="D6" s="174">
        <v>2001</v>
      </c>
      <c r="E6" s="174">
        <v>2002</v>
      </c>
      <c r="F6" s="174">
        <v>2003</v>
      </c>
      <c r="G6" s="174">
        <v>2004</v>
      </c>
      <c r="H6" s="174">
        <v>2005</v>
      </c>
      <c r="I6" s="174">
        <v>2006</v>
      </c>
      <c r="J6" s="174">
        <v>2007</v>
      </c>
      <c r="K6" s="174">
        <v>2008</v>
      </c>
      <c r="L6" s="174">
        <v>2009</v>
      </c>
      <c r="M6" s="174">
        <v>2010</v>
      </c>
      <c r="N6" s="174">
        <v>2011</v>
      </c>
      <c r="O6" s="174">
        <v>2012</v>
      </c>
      <c r="P6" s="174">
        <v>2013</v>
      </c>
      <c r="Q6" s="174">
        <v>2014</v>
      </c>
      <c r="R6" s="174">
        <v>2015</v>
      </c>
      <c r="S6" s="174">
        <v>2016</v>
      </c>
      <c r="T6" s="174">
        <v>2017</v>
      </c>
      <c r="U6" s="319">
        <v>2018</v>
      </c>
      <c r="V6" s="319">
        <v>2019</v>
      </c>
      <c r="W6" s="319">
        <v>2020</v>
      </c>
      <c r="X6" s="319">
        <v>2021</v>
      </c>
      <c r="Y6" s="319">
        <v>2022</v>
      </c>
      <c r="Z6" s="319">
        <v>2023</v>
      </c>
      <c r="AA6" s="320">
        <v>2024</v>
      </c>
      <c r="AB6" s="157" t="s">
        <v>10</v>
      </c>
    </row>
    <row r="7" spans="2:29" ht="12.95" customHeight="1" x14ac:dyDescent="0.2">
      <c r="B7" s="122" t="s">
        <v>28</v>
      </c>
      <c r="C7" s="113"/>
      <c r="D7" s="142">
        <v>297714.10000000003</v>
      </c>
      <c r="E7" s="142">
        <v>324373.8</v>
      </c>
      <c r="F7" s="143">
        <v>396130.2</v>
      </c>
      <c r="G7" s="142">
        <v>400294.6</v>
      </c>
      <c r="H7" s="142">
        <v>570713.40999999992</v>
      </c>
      <c r="I7" s="142">
        <v>484557.5</v>
      </c>
      <c r="J7" s="142">
        <v>527746</v>
      </c>
      <c r="K7" s="142">
        <v>510375.5</v>
      </c>
      <c r="L7" s="142">
        <v>559293</v>
      </c>
      <c r="M7" s="142">
        <v>583943</v>
      </c>
      <c r="N7" s="142">
        <v>614993.85</v>
      </c>
      <c r="O7" s="142">
        <v>615197.56000000006</v>
      </c>
      <c r="P7" s="142">
        <v>597108.32999999996</v>
      </c>
      <c r="Q7" s="142">
        <v>708269</v>
      </c>
      <c r="R7" s="142">
        <v>796920</v>
      </c>
      <c r="S7" s="142">
        <v>829217</v>
      </c>
      <c r="T7" s="142">
        <v>836445</v>
      </c>
      <c r="U7" s="142">
        <v>836445</v>
      </c>
      <c r="V7" s="142">
        <v>836445</v>
      </c>
      <c r="W7" s="142">
        <v>836445</v>
      </c>
      <c r="X7" s="142">
        <v>836445</v>
      </c>
      <c r="Y7" s="142">
        <v>836445</v>
      </c>
      <c r="Z7" s="142">
        <v>836445</v>
      </c>
      <c r="AA7" s="144">
        <v>836445</v>
      </c>
      <c r="AB7" s="158">
        <f>SUM(D7:AA7)</f>
        <v>15508406.85</v>
      </c>
    </row>
    <row r="8" spans="2:29" s="12" customFormat="1" ht="12.95" customHeight="1" outlineLevel="1" x14ac:dyDescent="0.2">
      <c r="B8" s="164" t="s">
        <v>133</v>
      </c>
      <c r="C8" s="121"/>
      <c r="D8" s="145">
        <v>42588.9</v>
      </c>
      <c r="E8" s="145">
        <v>53608.7</v>
      </c>
      <c r="F8" s="146">
        <v>49377.5</v>
      </c>
      <c r="G8" s="146">
        <v>58115</v>
      </c>
      <c r="H8" s="146">
        <v>105682</v>
      </c>
      <c r="I8" s="146">
        <v>68961.5</v>
      </c>
      <c r="J8" s="147">
        <v>67282.5</v>
      </c>
      <c r="K8" s="147">
        <v>81729.5</v>
      </c>
      <c r="L8" s="147">
        <v>89532</v>
      </c>
      <c r="M8" s="147">
        <v>104412</v>
      </c>
      <c r="N8" s="147">
        <v>93136</v>
      </c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8"/>
      <c r="AB8" s="159"/>
    </row>
    <row r="9" spans="2:29" ht="12.95" customHeight="1" x14ac:dyDescent="0.2">
      <c r="B9" s="124" t="s">
        <v>32</v>
      </c>
      <c r="C9" s="114"/>
      <c r="D9" s="149">
        <v>84303.8</v>
      </c>
      <c r="E9" s="149">
        <v>130966</v>
      </c>
      <c r="F9" s="150">
        <v>139153</v>
      </c>
      <c r="G9" s="150">
        <v>137656.5</v>
      </c>
      <c r="H9" s="150">
        <v>174133</v>
      </c>
      <c r="I9" s="150">
        <v>159246</v>
      </c>
      <c r="J9" s="151">
        <v>175977</v>
      </c>
      <c r="K9" s="151">
        <v>173448</v>
      </c>
      <c r="L9" s="151">
        <v>182078</v>
      </c>
      <c r="M9" s="151">
        <v>190717</v>
      </c>
      <c r="N9" s="151">
        <v>201410</v>
      </c>
      <c r="O9" s="151">
        <v>199235</v>
      </c>
      <c r="P9" s="151">
        <v>206253</v>
      </c>
      <c r="Q9" s="151">
        <v>213153</v>
      </c>
      <c r="R9" s="151">
        <v>209444</v>
      </c>
      <c r="S9" s="151">
        <v>226709</v>
      </c>
      <c r="T9" s="151">
        <v>242830</v>
      </c>
      <c r="U9" s="151">
        <v>242830</v>
      </c>
      <c r="V9" s="151">
        <v>242830</v>
      </c>
      <c r="W9" s="151">
        <v>242830</v>
      </c>
      <c r="X9" s="151">
        <v>242830</v>
      </c>
      <c r="Y9" s="151">
        <v>242830</v>
      </c>
      <c r="Z9" s="151">
        <v>242830</v>
      </c>
      <c r="AA9" s="152">
        <v>242830</v>
      </c>
      <c r="AB9" s="160">
        <f t="shared" ref="AB9:AB37" si="0">SUM(D9:AA9)</f>
        <v>4746522.3</v>
      </c>
    </row>
    <row r="10" spans="2:29" ht="12.95" customHeight="1" x14ac:dyDescent="0.2">
      <c r="B10" s="123" t="s">
        <v>12</v>
      </c>
      <c r="C10" s="121"/>
      <c r="D10" s="145">
        <v>53097</v>
      </c>
      <c r="E10" s="145">
        <v>56200.2</v>
      </c>
      <c r="F10" s="146">
        <v>75029</v>
      </c>
      <c r="G10" s="146">
        <v>71932</v>
      </c>
      <c r="H10" s="146">
        <v>80460</v>
      </c>
      <c r="I10" s="146">
        <v>53451</v>
      </c>
      <c r="J10" s="147">
        <v>69796</v>
      </c>
      <c r="K10" s="147">
        <v>58978</v>
      </c>
      <c r="L10" s="147">
        <v>49866.5</v>
      </c>
      <c r="M10" s="147">
        <v>78869</v>
      </c>
      <c r="N10" s="147">
        <v>149337</v>
      </c>
      <c r="O10" s="147">
        <v>159330</v>
      </c>
      <c r="P10" s="147">
        <v>219430</v>
      </c>
      <c r="Q10" s="147">
        <v>244703</v>
      </c>
      <c r="R10" s="147">
        <v>285583</v>
      </c>
      <c r="S10" s="147">
        <v>276942</v>
      </c>
      <c r="T10" s="147">
        <v>292255</v>
      </c>
      <c r="U10" s="147">
        <v>292255</v>
      </c>
      <c r="V10" s="147">
        <v>292255</v>
      </c>
      <c r="W10" s="147">
        <v>292255</v>
      </c>
      <c r="X10" s="147">
        <v>292255</v>
      </c>
      <c r="Y10" s="147">
        <v>292255</v>
      </c>
      <c r="Z10" s="147">
        <v>292255</v>
      </c>
      <c r="AA10" s="148">
        <v>292255</v>
      </c>
      <c r="AB10" s="159">
        <f t="shared" si="0"/>
        <v>4321043.7</v>
      </c>
    </row>
    <row r="11" spans="2:29" ht="12.95" customHeight="1" x14ac:dyDescent="0.2">
      <c r="B11" s="124" t="s">
        <v>13</v>
      </c>
      <c r="C11" s="114"/>
      <c r="D11" s="149">
        <v>322519.2</v>
      </c>
      <c r="E11" s="149">
        <v>593828</v>
      </c>
      <c r="F11" s="150">
        <v>957924.7</v>
      </c>
      <c r="G11" s="150">
        <v>980838.5</v>
      </c>
      <c r="H11" s="150">
        <v>1078971</v>
      </c>
      <c r="I11" s="150">
        <v>972435</v>
      </c>
      <c r="J11" s="151">
        <v>1056420</v>
      </c>
      <c r="K11" s="151">
        <v>1082057.5</v>
      </c>
      <c r="L11" s="151">
        <v>1269662</v>
      </c>
      <c r="M11" s="151">
        <v>1289067</v>
      </c>
      <c r="N11" s="151">
        <v>1412984</v>
      </c>
      <c r="O11" s="151">
        <v>1433666</v>
      </c>
      <c r="P11" s="151">
        <v>1546763</v>
      </c>
      <c r="Q11" s="151">
        <v>1717277</v>
      </c>
      <c r="R11" s="151">
        <v>1818323</v>
      </c>
      <c r="S11" s="151">
        <v>2021857</v>
      </c>
      <c r="T11" s="151">
        <v>2095977</v>
      </c>
      <c r="U11" s="151">
        <v>2095977</v>
      </c>
      <c r="V11" s="151">
        <v>2095977</v>
      </c>
      <c r="W11" s="151">
        <v>2095977</v>
      </c>
      <c r="X11" s="151">
        <v>2095977</v>
      </c>
      <c r="Y11" s="151">
        <v>2095977</v>
      </c>
      <c r="Z11" s="151">
        <v>2095977</v>
      </c>
      <c r="AA11" s="152">
        <v>2095977</v>
      </c>
      <c r="AB11" s="160">
        <f t="shared" si="0"/>
        <v>36322408.899999999</v>
      </c>
      <c r="AC11" s="286"/>
    </row>
    <row r="12" spans="2:29" ht="12.95" customHeight="1" x14ac:dyDescent="0.2">
      <c r="B12" s="123" t="s">
        <v>14</v>
      </c>
      <c r="C12" s="121"/>
      <c r="D12" s="145">
        <v>70774.100000000006</v>
      </c>
      <c r="E12" s="145">
        <v>150686.79999999999</v>
      </c>
      <c r="F12" s="146">
        <v>191499.9</v>
      </c>
      <c r="G12" s="146">
        <v>256269</v>
      </c>
      <c r="H12" s="146">
        <v>359558</v>
      </c>
      <c r="I12" s="146">
        <v>258542</v>
      </c>
      <c r="J12" s="147">
        <v>297812.5</v>
      </c>
      <c r="K12" s="147">
        <v>315225</v>
      </c>
      <c r="L12" s="147">
        <v>333000</v>
      </c>
      <c r="M12" s="147">
        <v>363624</v>
      </c>
      <c r="N12" s="147">
        <v>359218</v>
      </c>
      <c r="O12" s="147">
        <v>391596</v>
      </c>
      <c r="P12" s="147">
        <v>455586</v>
      </c>
      <c r="Q12" s="147">
        <v>661887</v>
      </c>
      <c r="R12" s="147">
        <v>761678</v>
      </c>
      <c r="S12" s="147">
        <v>868758</v>
      </c>
      <c r="T12" s="147">
        <v>989262</v>
      </c>
      <c r="U12" s="147">
        <v>989262</v>
      </c>
      <c r="V12" s="147">
        <v>989262</v>
      </c>
      <c r="W12" s="147">
        <v>989262</v>
      </c>
      <c r="X12" s="147">
        <v>989262</v>
      </c>
      <c r="Y12" s="147">
        <v>989262</v>
      </c>
      <c r="Z12" s="147">
        <v>989262</v>
      </c>
      <c r="AA12" s="148">
        <v>989262</v>
      </c>
      <c r="AB12" s="159">
        <f t="shared" si="0"/>
        <v>14009810.300000001</v>
      </c>
    </row>
    <row r="13" spans="2:29" ht="12.95" customHeight="1" x14ac:dyDescent="0.2">
      <c r="B13" s="124" t="s">
        <v>15</v>
      </c>
      <c r="C13" s="114"/>
      <c r="D13" s="149">
        <v>59127.3</v>
      </c>
      <c r="E13" s="149">
        <v>116394.3</v>
      </c>
      <c r="F13" s="150">
        <v>177129.3</v>
      </c>
      <c r="G13" s="150">
        <v>155829</v>
      </c>
      <c r="H13" s="150">
        <v>276588.5</v>
      </c>
      <c r="I13" s="150">
        <v>265252</v>
      </c>
      <c r="J13" s="151">
        <v>337173.5</v>
      </c>
      <c r="K13" s="151">
        <v>373759.5</v>
      </c>
      <c r="L13" s="151">
        <v>410490</v>
      </c>
      <c r="M13" s="151">
        <v>438167</v>
      </c>
      <c r="N13" s="151">
        <v>506540</v>
      </c>
      <c r="O13" s="151">
        <v>523901</v>
      </c>
      <c r="P13" s="151">
        <v>533689</v>
      </c>
      <c r="Q13" s="151">
        <v>618998</v>
      </c>
      <c r="R13" s="151">
        <v>692313</v>
      </c>
      <c r="S13" s="151">
        <v>776046</v>
      </c>
      <c r="T13" s="151">
        <v>728689</v>
      </c>
      <c r="U13" s="151">
        <v>728689</v>
      </c>
      <c r="V13" s="151">
        <v>728689</v>
      </c>
      <c r="W13" s="151">
        <v>728689</v>
      </c>
      <c r="X13" s="151">
        <v>728689</v>
      </c>
      <c r="Y13" s="151">
        <v>728689</v>
      </c>
      <c r="Z13" s="151">
        <v>728689</v>
      </c>
      <c r="AA13" s="152">
        <v>728689</v>
      </c>
      <c r="AB13" s="160">
        <f t="shared" si="0"/>
        <v>12090909.4</v>
      </c>
    </row>
    <row r="14" spans="2:29" ht="12.95" customHeight="1" x14ac:dyDescent="0.2">
      <c r="B14" s="123" t="s">
        <v>16</v>
      </c>
      <c r="C14" s="121"/>
      <c r="D14" s="145">
        <v>71261.7</v>
      </c>
      <c r="E14" s="145">
        <v>125580.5</v>
      </c>
      <c r="F14" s="146">
        <v>154820.4</v>
      </c>
      <c r="G14" s="146">
        <v>178706.2</v>
      </c>
      <c r="H14" s="146">
        <v>220162</v>
      </c>
      <c r="I14" s="146">
        <v>204669.5</v>
      </c>
      <c r="J14" s="147">
        <v>224517.5</v>
      </c>
      <c r="K14" s="147">
        <v>215424.5</v>
      </c>
      <c r="L14" s="147">
        <v>276489</v>
      </c>
      <c r="M14" s="147">
        <v>303268</v>
      </c>
      <c r="N14" s="147">
        <v>325176</v>
      </c>
      <c r="O14" s="147">
        <v>361341</v>
      </c>
      <c r="P14" s="147">
        <v>380020</v>
      </c>
      <c r="Q14" s="147">
        <v>431261</v>
      </c>
      <c r="R14" s="147">
        <v>502672</v>
      </c>
      <c r="S14" s="147">
        <v>563460</v>
      </c>
      <c r="T14" s="147">
        <v>617295</v>
      </c>
      <c r="U14" s="147">
        <v>617295</v>
      </c>
      <c r="V14" s="147">
        <v>617295</v>
      </c>
      <c r="W14" s="147">
        <v>617295</v>
      </c>
      <c r="X14" s="147">
        <v>617295</v>
      </c>
      <c r="Y14" s="147">
        <v>617295</v>
      </c>
      <c r="Z14" s="147">
        <v>617295</v>
      </c>
      <c r="AA14" s="148">
        <v>617295</v>
      </c>
      <c r="AB14" s="159">
        <f t="shared" si="0"/>
        <v>9477189.3000000007</v>
      </c>
    </row>
    <row r="15" spans="2:29" ht="12.95" customHeight="1" x14ac:dyDescent="0.2">
      <c r="B15" s="124" t="s">
        <v>17</v>
      </c>
      <c r="C15" s="114"/>
      <c r="D15" s="149">
        <v>77072.7</v>
      </c>
      <c r="E15" s="149">
        <v>125020.7</v>
      </c>
      <c r="F15" s="150">
        <v>192359</v>
      </c>
      <c r="G15" s="150">
        <v>186585</v>
      </c>
      <c r="H15" s="150">
        <v>300085.7</v>
      </c>
      <c r="I15" s="150">
        <v>256957</v>
      </c>
      <c r="J15" s="151">
        <v>264580.5</v>
      </c>
      <c r="K15" s="151">
        <v>267224.5</v>
      </c>
      <c r="L15" s="151">
        <v>304191</v>
      </c>
      <c r="M15" s="151">
        <v>316891</v>
      </c>
      <c r="N15" s="151">
        <v>333368</v>
      </c>
      <c r="O15" s="151">
        <v>322035</v>
      </c>
      <c r="P15" s="151">
        <v>342195</v>
      </c>
      <c r="Q15" s="151">
        <v>372778</v>
      </c>
      <c r="R15" s="151">
        <v>405903</v>
      </c>
      <c r="S15" s="151">
        <v>452145</v>
      </c>
      <c r="T15" s="151">
        <v>453107</v>
      </c>
      <c r="U15" s="151">
        <v>453107</v>
      </c>
      <c r="V15" s="151">
        <v>453107</v>
      </c>
      <c r="W15" s="151">
        <v>453107</v>
      </c>
      <c r="X15" s="151">
        <v>453107</v>
      </c>
      <c r="Y15" s="151">
        <v>453107</v>
      </c>
      <c r="Z15" s="151">
        <v>453107</v>
      </c>
      <c r="AA15" s="152">
        <v>453107</v>
      </c>
      <c r="AB15" s="160">
        <f t="shared" si="0"/>
        <v>8144247.0999999996</v>
      </c>
    </row>
    <row r="16" spans="2:29" ht="12.95" customHeight="1" x14ac:dyDescent="0.2">
      <c r="B16" s="123" t="s">
        <v>26</v>
      </c>
      <c r="C16" s="121"/>
      <c r="D16" s="145">
        <v>255546.3</v>
      </c>
      <c r="E16" s="145">
        <v>369169.1</v>
      </c>
      <c r="F16" s="146">
        <v>431530.7</v>
      </c>
      <c r="G16" s="146">
        <v>455790.5</v>
      </c>
      <c r="H16" s="146">
        <v>581694</v>
      </c>
      <c r="I16" s="146">
        <v>545980.5</v>
      </c>
      <c r="J16" s="147">
        <v>601901.5</v>
      </c>
      <c r="K16" s="147">
        <v>585096</v>
      </c>
      <c r="L16" s="147">
        <v>629773.5</v>
      </c>
      <c r="M16" s="147">
        <v>653088</v>
      </c>
      <c r="N16" s="147">
        <v>664588</v>
      </c>
      <c r="O16" s="147">
        <v>655714</v>
      </c>
      <c r="P16" s="147">
        <v>683425</v>
      </c>
      <c r="Q16" s="147">
        <v>709866</v>
      </c>
      <c r="R16" s="147">
        <v>857043</v>
      </c>
      <c r="S16" s="147">
        <v>889501</v>
      </c>
      <c r="T16" s="147">
        <v>868362</v>
      </c>
      <c r="U16" s="147">
        <v>868362</v>
      </c>
      <c r="V16" s="147">
        <v>868362</v>
      </c>
      <c r="W16" s="147">
        <v>868362</v>
      </c>
      <c r="X16" s="147">
        <v>868362</v>
      </c>
      <c r="Y16" s="147">
        <v>868362</v>
      </c>
      <c r="Z16" s="147">
        <v>868362</v>
      </c>
      <c r="AA16" s="148">
        <v>868362</v>
      </c>
      <c r="AB16" s="159">
        <f t="shared" si="0"/>
        <v>16516603.1</v>
      </c>
    </row>
    <row r="17" spans="1:29" s="12" customFormat="1" ht="12.95" customHeight="1" outlineLevel="1" x14ac:dyDescent="0.2">
      <c r="A17" s="5"/>
      <c r="B17" s="165" t="s">
        <v>108</v>
      </c>
      <c r="C17" s="114"/>
      <c r="D17" s="149">
        <v>32391.1</v>
      </c>
      <c r="E17" s="149">
        <v>46196.6</v>
      </c>
      <c r="F17" s="150">
        <v>63908.3</v>
      </c>
      <c r="G17" s="150">
        <v>56012</v>
      </c>
      <c r="H17" s="150">
        <v>72678</v>
      </c>
      <c r="I17" s="150">
        <v>72272</v>
      </c>
      <c r="J17" s="151">
        <v>85869.5</v>
      </c>
      <c r="K17" s="151">
        <v>85711.5</v>
      </c>
      <c r="L17" s="151">
        <v>106109</v>
      </c>
      <c r="M17" s="151">
        <v>109644</v>
      </c>
      <c r="N17" s="151">
        <v>117276</v>
      </c>
      <c r="O17" s="151">
        <v>113365</v>
      </c>
      <c r="P17" s="151">
        <v>117568</v>
      </c>
      <c r="Q17" s="151">
        <v>105146</v>
      </c>
      <c r="R17" s="151">
        <v>132585</v>
      </c>
      <c r="S17" s="151">
        <v>140458</v>
      </c>
      <c r="T17" s="151">
        <v>125662</v>
      </c>
      <c r="U17" s="151">
        <v>125662</v>
      </c>
      <c r="V17" s="151">
        <v>125662</v>
      </c>
      <c r="W17" s="151">
        <v>125662</v>
      </c>
      <c r="X17" s="151">
        <v>125662</v>
      </c>
      <c r="Y17" s="151">
        <v>125662</v>
      </c>
      <c r="Z17" s="151">
        <v>125662</v>
      </c>
      <c r="AA17" s="152">
        <v>125662</v>
      </c>
      <c r="AB17" s="274">
        <f t="shared" si="0"/>
        <v>2462486</v>
      </c>
    </row>
    <row r="18" spans="1:29" s="12" customFormat="1" ht="12.95" customHeight="1" outlineLevel="1" x14ac:dyDescent="0.2">
      <c r="A18" s="5"/>
      <c r="B18" s="164" t="s">
        <v>109</v>
      </c>
      <c r="C18" s="121"/>
      <c r="D18" s="145">
        <v>4464</v>
      </c>
      <c r="E18" s="145">
        <v>21677</v>
      </c>
      <c r="F18" s="146">
        <v>21422.1</v>
      </c>
      <c r="G18" s="146">
        <v>24952.5</v>
      </c>
      <c r="H18" s="146">
        <v>33245.5</v>
      </c>
      <c r="I18" s="146">
        <v>30675.5</v>
      </c>
      <c r="J18" s="147">
        <v>29447.5</v>
      </c>
      <c r="K18" s="147">
        <v>21427.5</v>
      </c>
      <c r="L18" s="147">
        <v>27358</v>
      </c>
      <c r="M18" s="147">
        <v>38139</v>
      </c>
      <c r="N18" s="147">
        <v>38797</v>
      </c>
      <c r="O18" s="147">
        <v>38266</v>
      </c>
      <c r="P18" s="147">
        <v>39360</v>
      </c>
      <c r="Q18" s="147">
        <v>41493</v>
      </c>
      <c r="R18" s="147">
        <v>49187</v>
      </c>
      <c r="S18" s="147">
        <v>45714</v>
      </c>
      <c r="T18" s="147">
        <v>46257</v>
      </c>
      <c r="U18" s="147">
        <v>46257</v>
      </c>
      <c r="V18" s="147">
        <v>46257</v>
      </c>
      <c r="W18" s="147">
        <v>46257</v>
      </c>
      <c r="X18" s="147">
        <v>46257</v>
      </c>
      <c r="Y18" s="147">
        <v>46257</v>
      </c>
      <c r="Z18" s="147">
        <v>46257</v>
      </c>
      <c r="AA18" s="148">
        <v>46257</v>
      </c>
      <c r="AB18" s="275">
        <f t="shared" si="0"/>
        <v>875681.6</v>
      </c>
    </row>
    <row r="19" spans="1:29" ht="12.95" customHeight="1" x14ac:dyDescent="0.2">
      <c r="B19" s="124" t="s">
        <v>18</v>
      </c>
      <c r="C19" s="114"/>
      <c r="D19" s="149">
        <v>19155.3</v>
      </c>
      <c r="E19" s="149">
        <v>28855.4</v>
      </c>
      <c r="F19" s="150">
        <v>36634.1</v>
      </c>
      <c r="G19" s="150">
        <v>42712.7</v>
      </c>
      <c r="H19" s="150">
        <v>48341</v>
      </c>
      <c r="I19" s="150">
        <v>30384</v>
      </c>
      <c r="J19" s="151">
        <v>30873</v>
      </c>
      <c r="K19" s="151">
        <v>32920</v>
      </c>
      <c r="L19" s="151">
        <v>39567</v>
      </c>
      <c r="M19" s="151">
        <v>49165</v>
      </c>
      <c r="N19" s="151">
        <v>45202</v>
      </c>
      <c r="O19" s="151">
        <v>44977</v>
      </c>
      <c r="P19" s="151">
        <v>54461</v>
      </c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  <c r="AB19" s="160">
        <f t="shared" si="0"/>
        <v>503247.5</v>
      </c>
    </row>
    <row r="20" spans="1:29" ht="12.95" customHeight="1" x14ac:dyDescent="0.2">
      <c r="B20" s="123" t="s">
        <v>132</v>
      </c>
      <c r="C20" s="121"/>
      <c r="D20" s="145">
        <v>188501</v>
      </c>
      <c r="E20" s="145">
        <v>302715.59999999998</v>
      </c>
      <c r="F20" s="146">
        <v>363292.5</v>
      </c>
      <c r="G20" s="146">
        <v>401272</v>
      </c>
      <c r="H20" s="146">
        <v>582495</v>
      </c>
      <c r="I20" s="146">
        <v>562626</v>
      </c>
      <c r="J20" s="147">
        <v>589532.5</v>
      </c>
      <c r="K20" s="147">
        <v>585785.5</v>
      </c>
      <c r="L20" s="147">
        <v>656926</v>
      </c>
      <c r="M20" s="147">
        <v>644711</v>
      </c>
      <c r="N20" s="147">
        <v>669269</v>
      </c>
      <c r="O20" s="147">
        <v>740469</v>
      </c>
      <c r="P20" s="147">
        <v>694841</v>
      </c>
      <c r="Q20" s="147">
        <v>688171</v>
      </c>
      <c r="R20" s="147">
        <v>759655</v>
      </c>
      <c r="S20" s="147">
        <v>752790</v>
      </c>
      <c r="T20" s="147">
        <v>866295</v>
      </c>
      <c r="U20" s="147">
        <v>866295</v>
      </c>
      <c r="V20" s="147">
        <v>866295</v>
      </c>
      <c r="W20" s="147">
        <v>866295</v>
      </c>
      <c r="X20" s="147">
        <v>866295</v>
      </c>
      <c r="Y20" s="147">
        <v>866295</v>
      </c>
      <c r="Z20" s="147">
        <v>866295</v>
      </c>
      <c r="AA20" s="148">
        <v>866295</v>
      </c>
      <c r="AB20" s="159">
        <f t="shared" si="0"/>
        <v>16113412.1</v>
      </c>
    </row>
    <row r="21" spans="1:29" s="12" customFormat="1" ht="12.95" customHeight="1" outlineLevel="1" x14ac:dyDescent="0.2">
      <c r="A21" s="5"/>
      <c r="B21" s="165" t="s">
        <v>134</v>
      </c>
      <c r="C21" s="114"/>
      <c r="D21" s="149">
        <v>114415.3</v>
      </c>
      <c r="E21" s="149">
        <v>198114</v>
      </c>
      <c r="F21" s="150">
        <v>252571.9</v>
      </c>
      <c r="G21" s="150">
        <v>289641.5</v>
      </c>
      <c r="H21" s="150">
        <v>434454.5</v>
      </c>
      <c r="I21" s="150">
        <v>424141</v>
      </c>
      <c r="J21" s="151">
        <v>440691</v>
      </c>
      <c r="K21" s="151">
        <v>452805</v>
      </c>
      <c r="L21" s="151">
        <v>515505</v>
      </c>
      <c r="M21" s="151">
        <v>517281</v>
      </c>
      <c r="N21" s="151">
        <v>534110</v>
      </c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  <c r="AB21" s="160"/>
    </row>
    <row r="22" spans="1:29" s="12" customFormat="1" ht="12.95" customHeight="1" outlineLevel="1" x14ac:dyDescent="0.2">
      <c r="A22" s="5"/>
      <c r="B22" s="164" t="s">
        <v>34</v>
      </c>
      <c r="C22" s="121"/>
      <c r="D22" s="145">
        <v>31385</v>
      </c>
      <c r="E22" s="145">
        <v>87735.7</v>
      </c>
      <c r="F22" s="146">
        <v>122397.5</v>
      </c>
      <c r="G22" s="146">
        <v>113338</v>
      </c>
      <c r="H22" s="146">
        <v>158697</v>
      </c>
      <c r="I22" s="146">
        <v>117271</v>
      </c>
      <c r="J22" s="147">
        <v>120593</v>
      </c>
      <c r="K22" s="147">
        <v>118644</v>
      </c>
      <c r="L22" s="147">
        <v>125113</v>
      </c>
      <c r="M22" s="147">
        <v>117812</v>
      </c>
      <c r="N22" s="147">
        <v>91437</v>
      </c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8"/>
      <c r="AB22" s="159"/>
    </row>
    <row r="23" spans="1:29" ht="12.95" customHeight="1" x14ac:dyDescent="0.2">
      <c r="B23" s="124" t="s">
        <v>33</v>
      </c>
      <c r="C23" s="114"/>
      <c r="D23" s="149">
        <v>76111.399999999994</v>
      </c>
      <c r="E23" s="149">
        <v>116651.4</v>
      </c>
      <c r="F23" s="150">
        <v>126027.5</v>
      </c>
      <c r="G23" s="150">
        <v>111780</v>
      </c>
      <c r="H23" s="150">
        <v>156243.5</v>
      </c>
      <c r="I23" s="150">
        <v>139838</v>
      </c>
      <c r="J23" s="151">
        <v>132616</v>
      </c>
      <c r="K23" s="151">
        <v>136244</v>
      </c>
      <c r="L23" s="151">
        <v>151864</v>
      </c>
      <c r="M23" s="151">
        <v>124650</v>
      </c>
      <c r="N23" s="151">
        <v>142269</v>
      </c>
      <c r="O23" s="151">
        <v>199257</v>
      </c>
      <c r="P23" s="151">
        <v>199489</v>
      </c>
      <c r="Q23" s="151">
        <v>259586</v>
      </c>
      <c r="R23" s="151">
        <v>231338</v>
      </c>
      <c r="S23" s="151">
        <v>255632</v>
      </c>
      <c r="T23" s="151">
        <v>226945</v>
      </c>
      <c r="U23" s="151">
        <v>226945</v>
      </c>
      <c r="V23" s="151">
        <v>226945</v>
      </c>
      <c r="W23" s="151">
        <v>226945</v>
      </c>
      <c r="X23" s="151">
        <v>226945</v>
      </c>
      <c r="Y23" s="151">
        <v>226945</v>
      </c>
      <c r="Z23" s="151">
        <v>226945</v>
      </c>
      <c r="AA23" s="152">
        <v>226945</v>
      </c>
      <c r="AB23" s="160">
        <f t="shared" si="0"/>
        <v>4375156.8</v>
      </c>
    </row>
    <row r="24" spans="1:29" ht="12.95" customHeight="1" x14ac:dyDescent="0.2">
      <c r="B24" s="123" t="s">
        <v>20</v>
      </c>
      <c r="C24" s="121"/>
      <c r="D24" s="145">
        <v>221368.1</v>
      </c>
      <c r="E24" s="145">
        <v>306985.5</v>
      </c>
      <c r="F24" s="146">
        <v>313170.5</v>
      </c>
      <c r="G24" s="146">
        <v>352813</v>
      </c>
      <c r="H24" s="146">
        <v>512943</v>
      </c>
      <c r="I24" s="146">
        <v>384375.5</v>
      </c>
      <c r="J24" s="147">
        <v>377761.5</v>
      </c>
      <c r="K24" s="147">
        <v>400680.5</v>
      </c>
      <c r="L24" s="147">
        <v>418487</v>
      </c>
      <c r="M24" s="147">
        <v>456076</v>
      </c>
      <c r="N24" s="147">
        <v>531121</v>
      </c>
      <c r="O24" s="147">
        <v>642439</v>
      </c>
      <c r="P24" s="147">
        <v>680247</v>
      </c>
      <c r="Q24" s="147">
        <v>844757</v>
      </c>
      <c r="R24" s="147">
        <v>995170</v>
      </c>
      <c r="S24" s="147">
        <v>1065358</v>
      </c>
      <c r="T24" s="147">
        <v>1009447</v>
      </c>
      <c r="U24" s="147">
        <v>1009447</v>
      </c>
      <c r="V24" s="147">
        <v>1009447</v>
      </c>
      <c r="W24" s="147">
        <v>1009447</v>
      </c>
      <c r="X24" s="147">
        <v>1009447</v>
      </c>
      <c r="Y24" s="147">
        <v>1009447</v>
      </c>
      <c r="Z24" s="147">
        <v>1009447</v>
      </c>
      <c r="AA24" s="148">
        <v>1009447</v>
      </c>
      <c r="AB24" s="159">
        <f t="shared" si="0"/>
        <v>16579328.6</v>
      </c>
      <c r="AC24" s="286"/>
    </row>
    <row r="25" spans="1:29" s="12" customFormat="1" ht="12.95" customHeight="1" outlineLevel="1" x14ac:dyDescent="0.2">
      <c r="A25" s="5"/>
      <c r="B25" s="165" t="s">
        <v>35</v>
      </c>
      <c r="C25" s="114"/>
      <c r="D25" s="149">
        <v>26795.8</v>
      </c>
      <c r="E25" s="149">
        <v>47317</v>
      </c>
      <c r="F25" s="150">
        <v>55791.1</v>
      </c>
      <c r="G25" s="150">
        <v>61670</v>
      </c>
      <c r="H25" s="150">
        <v>83571</v>
      </c>
      <c r="I25" s="150">
        <v>80536.5</v>
      </c>
      <c r="J25" s="151">
        <v>86683</v>
      </c>
      <c r="K25" s="151">
        <v>88448</v>
      </c>
      <c r="L25" s="151">
        <v>98808</v>
      </c>
      <c r="M25" s="151">
        <v>103309</v>
      </c>
      <c r="N25" s="151">
        <v>103324</v>
      </c>
      <c r="O25" s="151">
        <v>104071</v>
      </c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2"/>
      <c r="AB25" s="160"/>
    </row>
    <row r="26" spans="1:29" s="12" customFormat="1" ht="12.95" customHeight="1" outlineLevel="1" x14ac:dyDescent="0.2">
      <c r="B26" s="164" t="s">
        <v>36</v>
      </c>
      <c r="C26" s="121"/>
      <c r="D26" s="145">
        <v>25973.7</v>
      </c>
      <c r="E26" s="145">
        <v>46268.3</v>
      </c>
      <c r="F26" s="146">
        <v>51260.6</v>
      </c>
      <c r="G26" s="146">
        <v>70523</v>
      </c>
      <c r="H26" s="146">
        <v>82208.5</v>
      </c>
      <c r="I26" s="146">
        <v>65462</v>
      </c>
      <c r="J26" s="147">
        <v>76754.5</v>
      </c>
      <c r="K26" s="147">
        <v>73344</v>
      </c>
      <c r="L26" s="147">
        <v>78711</v>
      </c>
      <c r="M26" s="147">
        <v>95566</v>
      </c>
      <c r="N26" s="147">
        <v>100015</v>
      </c>
      <c r="O26" s="147">
        <v>92747</v>
      </c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8"/>
      <c r="AB26" s="159"/>
    </row>
    <row r="27" spans="1:29" ht="12.95" customHeight="1" x14ac:dyDescent="0.2">
      <c r="B27" s="124" t="s">
        <v>21</v>
      </c>
      <c r="C27" s="114"/>
      <c r="D27" s="149">
        <v>144452.70000000001</v>
      </c>
      <c r="E27" s="149">
        <v>205459.7</v>
      </c>
      <c r="F27" s="150">
        <v>227862.1</v>
      </c>
      <c r="G27" s="150">
        <v>234245</v>
      </c>
      <c r="H27" s="150">
        <v>369914</v>
      </c>
      <c r="I27" s="150">
        <v>322214.5</v>
      </c>
      <c r="J27" s="151">
        <v>344894.5</v>
      </c>
      <c r="K27" s="151">
        <v>365184.5</v>
      </c>
      <c r="L27" s="151">
        <v>439079</v>
      </c>
      <c r="M27" s="151">
        <v>472337</v>
      </c>
      <c r="N27" s="151">
        <v>496006</v>
      </c>
      <c r="O27" s="151">
        <v>518073</v>
      </c>
      <c r="P27" s="151">
        <v>518864.55</v>
      </c>
      <c r="Q27" s="151">
        <v>576892</v>
      </c>
      <c r="R27" s="151">
        <v>626097</v>
      </c>
      <c r="S27" s="151">
        <v>665029</v>
      </c>
      <c r="T27" s="151">
        <v>711364</v>
      </c>
      <c r="U27" s="151">
        <v>711364</v>
      </c>
      <c r="V27" s="151">
        <v>711364</v>
      </c>
      <c r="W27" s="151">
        <v>711364</v>
      </c>
      <c r="X27" s="151">
        <v>711364</v>
      </c>
      <c r="Y27" s="151">
        <v>711364</v>
      </c>
      <c r="Z27" s="151">
        <v>711364</v>
      </c>
      <c r="AA27" s="152">
        <v>711364</v>
      </c>
      <c r="AB27" s="160">
        <f t="shared" si="0"/>
        <v>12217516.550000001</v>
      </c>
    </row>
    <row r="28" spans="1:29" ht="12.95" customHeight="1" x14ac:dyDescent="0.2">
      <c r="B28" s="123" t="s">
        <v>29</v>
      </c>
      <c r="C28" s="121"/>
      <c r="D28" s="145">
        <v>8790</v>
      </c>
      <c r="E28" s="145">
        <v>23678.5</v>
      </c>
      <c r="F28" s="146">
        <v>33290.6</v>
      </c>
      <c r="G28" s="146">
        <v>54263.5</v>
      </c>
      <c r="H28" s="146">
        <v>102134.5</v>
      </c>
      <c r="I28" s="146">
        <v>73562</v>
      </c>
      <c r="J28" s="147">
        <v>77095</v>
      </c>
      <c r="K28" s="147">
        <v>69973.5</v>
      </c>
      <c r="L28" s="147">
        <v>94140</v>
      </c>
      <c r="M28" s="147">
        <v>123000</v>
      </c>
      <c r="N28" s="147">
        <v>145528</v>
      </c>
      <c r="O28" s="147">
        <v>127501</v>
      </c>
      <c r="P28" s="147">
        <v>128049</v>
      </c>
      <c r="Q28" s="147">
        <v>147400</v>
      </c>
      <c r="R28" s="147">
        <v>150623</v>
      </c>
      <c r="S28" s="147">
        <v>210011</v>
      </c>
      <c r="T28" s="147">
        <v>227282</v>
      </c>
      <c r="U28" s="147">
        <v>227282</v>
      </c>
      <c r="V28" s="147">
        <v>227282</v>
      </c>
      <c r="W28" s="147">
        <v>227282</v>
      </c>
      <c r="X28" s="147">
        <v>227282</v>
      </c>
      <c r="Y28" s="147">
        <v>227282</v>
      </c>
      <c r="Z28" s="147">
        <v>227282</v>
      </c>
      <c r="AA28" s="148">
        <v>227282</v>
      </c>
      <c r="AB28" s="159">
        <f t="shared" si="0"/>
        <v>3387295.6</v>
      </c>
    </row>
    <row r="29" spans="1:29" ht="12.95" customHeight="1" x14ac:dyDescent="0.2">
      <c r="B29" s="124" t="s">
        <v>27</v>
      </c>
      <c r="C29" s="114"/>
      <c r="D29" s="149">
        <v>205966.9</v>
      </c>
      <c r="E29" s="149">
        <v>333693.09999999998</v>
      </c>
      <c r="F29" s="150">
        <v>386313.7</v>
      </c>
      <c r="G29" s="150">
        <v>491450.5</v>
      </c>
      <c r="H29" s="150">
        <v>629015</v>
      </c>
      <c r="I29" s="150">
        <v>571576.5</v>
      </c>
      <c r="J29" s="151">
        <v>662466.5</v>
      </c>
      <c r="K29" s="151">
        <v>672459.5</v>
      </c>
      <c r="L29" s="151">
        <v>725392</v>
      </c>
      <c r="M29" s="151">
        <v>813344</v>
      </c>
      <c r="N29" s="151">
        <v>821996</v>
      </c>
      <c r="O29" s="151">
        <v>855242</v>
      </c>
      <c r="P29" s="151">
        <v>863933</v>
      </c>
      <c r="Q29" s="151">
        <f>Q30+551934</f>
        <v>1008673</v>
      </c>
      <c r="R29" s="151">
        <f>601989+R30</f>
        <v>1096895</v>
      </c>
      <c r="S29" s="151">
        <f>677405+S30</f>
        <v>1210252</v>
      </c>
      <c r="T29" s="151">
        <f t="shared" ref="T29:AA29" si="1">645662+T30</f>
        <v>1217660</v>
      </c>
      <c r="U29" s="151">
        <f t="shared" si="1"/>
        <v>1217660</v>
      </c>
      <c r="V29" s="151">
        <f t="shared" si="1"/>
        <v>1217660</v>
      </c>
      <c r="W29" s="151">
        <f t="shared" si="1"/>
        <v>1217660</v>
      </c>
      <c r="X29" s="151">
        <f t="shared" si="1"/>
        <v>1217660</v>
      </c>
      <c r="Y29" s="151">
        <f t="shared" si="1"/>
        <v>1217660</v>
      </c>
      <c r="Z29" s="151">
        <f t="shared" si="1"/>
        <v>1217660</v>
      </c>
      <c r="AA29" s="152">
        <f t="shared" si="1"/>
        <v>1217660</v>
      </c>
      <c r="AB29" s="160">
        <f t="shared" si="0"/>
        <v>21089948.699999999</v>
      </c>
    </row>
    <row r="30" spans="1:29" s="12" customFormat="1" ht="12.95" customHeight="1" outlineLevel="1" x14ac:dyDescent="0.2">
      <c r="B30" s="164" t="s">
        <v>37</v>
      </c>
      <c r="C30" s="121"/>
      <c r="D30" s="145"/>
      <c r="E30" s="145">
        <v>128809.60000000001</v>
      </c>
      <c r="F30" s="146">
        <v>147817.79999999999</v>
      </c>
      <c r="G30" s="146">
        <v>194412.5</v>
      </c>
      <c r="H30" s="146"/>
      <c r="I30" s="146"/>
      <c r="J30" s="147">
        <v>278508</v>
      </c>
      <c r="K30" s="147">
        <v>284453.5</v>
      </c>
      <c r="L30" s="147">
        <v>320870</v>
      </c>
      <c r="M30" s="147">
        <v>351461</v>
      </c>
      <c r="N30" s="147">
        <v>373181</v>
      </c>
      <c r="O30" s="147">
        <v>383224</v>
      </c>
      <c r="P30" s="147">
        <v>402534</v>
      </c>
      <c r="Q30" s="147">
        <v>456739</v>
      </c>
      <c r="R30" s="147">
        <v>494906</v>
      </c>
      <c r="S30" s="147">
        <v>532847</v>
      </c>
      <c r="T30" s="147">
        <v>571998</v>
      </c>
      <c r="U30" s="147">
        <v>571998</v>
      </c>
      <c r="V30" s="147">
        <v>571998</v>
      </c>
      <c r="W30" s="147">
        <v>571998</v>
      </c>
      <c r="X30" s="147">
        <v>571998</v>
      </c>
      <c r="Y30" s="147">
        <v>571998</v>
      </c>
      <c r="Z30" s="147">
        <v>571998</v>
      </c>
      <c r="AA30" s="148">
        <v>571998</v>
      </c>
      <c r="AB30" s="159"/>
    </row>
    <row r="31" spans="1:29" ht="12.95" customHeight="1" x14ac:dyDescent="0.2">
      <c r="B31" s="124" t="s">
        <v>22</v>
      </c>
      <c r="C31" s="114"/>
      <c r="D31" s="149">
        <v>59683.3</v>
      </c>
      <c r="E31" s="149">
        <v>71326.8</v>
      </c>
      <c r="F31" s="150">
        <v>74357</v>
      </c>
      <c r="G31" s="150">
        <v>73866</v>
      </c>
      <c r="H31" s="150">
        <v>119489</v>
      </c>
      <c r="I31" s="150">
        <v>112253</v>
      </c>
      <c r="J31" s="151">
        <v>93000</v>
      </c>
      <c r="K31" s="151">
        <v>100100.5</v>
      </c>
      <c r="L31" s="151">
        <v>124149</v>
      </c>
      <c r="M31" s="151">
        <v>125714</v>
      </c>
      <c r="N31" s="151">
        <v>129462</v>
      </c>
      <c r="O31" s="151">
        <v>130948</v>
      </c>
      <c r="P31" s="151">
        <v>225059</v>
      </c>
      <c r="Q31" s="151">
        <v>132656</v>
      </c>
      <c r="R31" s="151">
        <v>136394</v>
      </c>
      <c r="S31" s="151">
        <v>146237</v>
      </c>
      <c r="T31" s="151">
        <v>149317</v>
      </c>
      <c r="U31" s="151">
        <v>149317</v>
      </c>
      <c r="V31" s="151">
        <v>149317</v>
      </c>
      <c r="W31" s="151">
        <v>149317</v>
      </c>
      <c r="X31" s="151">
        <v>149317</v>
      </c>
      <c r="Y31" s="151">
        <v>149317</v>
      </c>
      <c r="Z31" s="151">
        <v>149317</v>
      </c>
      <c r="AA31" s="152">
        <v>149317</v>
      </c>
      <c r="AB31" s="160">
        <f t="shared" si="0"/>
        <v>3049230.6</v>
      </c>
    </row>
    <row r="32" spans="1:29" ht="12.95" customHeight="1" x14ac:dyDescent="0.2">
      <c r="B32" s="123" t="s">
        <v>23</v>
      </c>
      <c r="C32" s="121"/>
      <c r="D32" s="145">
        <v>26847</v>
      </c>
      <c r="E32" s="145">
        <v>46192.9</v>
      </c>
      <c r="F32" s="146">
        <v>11431.3</v>
      </c>
      <c r="G32" s="146">
        <v>17958</v>
      </c>
      <c r="H32" s="146">
        <v>40970.5</v>
      </c>
      <c r="I32" s="146">
        <v>34211.5</v>
      </c>
      <c r="J32" s="147">
        <v>40927</v>
      </c>
      <c r="K32" s="147">
        <v>35506</v>
      </c>
      <c r="L32" s="147">
        <v>27881</v>
      </c>
      <c r="M32" s="147">
        <v>48829</v>
      </c>
      <c r="N32" s="147">
        <v>74415</v>
      </c>
      <c r="O32" s="147">
        <v>88373</v>
      </c>
      <c r="P32" s="147">
        <v>97246</v>
      </c>
      <c r="Q32" s="147">
        <v>123419</v>
      </c>
      <c r="R32" s="147">
        <v>161185</v>
      </c>
      <c r="S32" s="147">
        <v>188036</v>
      </c>
      <c r="T32" s="147">
        <v>185369</v>
      </c>
      <c r="U32" s="147">
        <v>185369</v>
      </c>
      <c r="V32" s="147">
        <v>185369</v>
      </c>
      <c r="W32" s="147">
        <v>185369</v>
      </c>
      <c r="X32" s="147">
        <v>185369</v>
      </c>
      <c r="Y32" s="147">
        <v>185369</v>
      </c>
      <c r="Z32" s="147">
        <v>185369</v>
      </c>
      <c r="AA32" s="148">
        <v>185369</v>
      </c>
      <c r="AB32" s="159">
        <f t="shared" si="0"/>
        <v>2546380.2000000002</v>
      </c>
    </row>
    <row r="33" spans="2:28" ht="12.95" customHeight="1" x14ac:dyDescent="0.2">
      <c r="B33" s="124" t="s">
        <v>24</v>
      </c>
      <c r="C33" s="114"/>
      <c r="D33" s="149">
        <v>39165.599999999999</v>
      </c>
      <c r="E33" s="149">
        <v>58104.800000000003</v>
      </c>
      <c r="F33" s="150">
        <v>77977</v>
      </c>
      <c r="G33" s="150">
        <v>81240</v>
      </c>
      <c r="H33" s="150">
        <v>92333</v>
      </c>
      <c r="I33" s="150">
        <v>82261.5</v>
      </c>
      <c r="J33" s="151">
        <v>92584</v>
      </c>
      <c r="K33" s="151">
        <v>82728</v>
      </c>
      <c r="L33" s="151">
        <v>92534</v>
      </c>
      <c r="M33" s="151">
        <v>106498</v>
      </c>
      <c r="N33" s="151">
        <v>105107</v>
      </c>
      <c r="O33" s="151">
        <v>103358</v>
      </c>
      <c r="P33" s="151">
        <v>106164</v>
      </c>
      <c r="Q33" s="151">
        <v>116340</v>
      </c>
      <c r="R33" s="151">
        <v>145611</v>
      </c>
      <c r="S33" s="151">
        <v>170461</v>
      </c>
      <c r="T33" s="151">
        <v>189962</v>
      </c>
      <c r="U33" s="151">
        <v>189962</v>
      </c>
      <c r="V33" s="151">
        <v>189962</v>
      </c>
      <c r="W33" s="151">
        <v>189962</v>
      </c>
      <c r="X33" s="151">
        <v>189962</v>
      </c>
      <c r="Y33" s="151">
        <v>189962</v>
      </c>
      <c r="Z33" s="151">
        <v>189962</v>
      </c>
      <c r="AA33" s="152">
        <v>189962</v>
      </c>
      <c r="AB33" s="160">
        <f t="shared" si="0"/>
        <v>3072162.9</v>
      </c>
    </row>
    <row r="34" spans="2:28" s="12" customFormat="1" ht="12.95" customHeight="1" outlineLevel="1" x14ac:dyDescent="0.2">
      <c r="B34" s="164" t="s">
        <v>38</v>
      </c>
      <c r="C34" s="121"/>
      <c r="D34" s="145"/>
      <c r="E34" s="145">
        <v>19710</v>
      </c>
      <c r="F34" s="146">
        <v>23931</v>
      </c>
      <c r="G34" s="146">
        <v>25990</v>
      </c>
      <c r="H34" s="146"/>
      <c r="I34" s="146"/>
      <c r="J34" s="147"/>
      <c r="K34" s="147"/>
      <c r="L34" s="147">
        <v>30277</v>
      </c>
      <c r="M34" s="147">
        <v>31391</v>
      </c>
      <c r="N34" s="147">
        <v>30857</v>
      </c>
      <c r="O34" s="147">
        <v>33660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8"/>
      <c r="AB34" s="159"/>
    </row>
    <row r="35" spans="2:28" ht="12.95" customHeight="1" x14ac:dyDescent="0.2">
      <c r="B35" s="124" t="s">
        <v>25</v>
      </c>
      <c r="C35" s="114"/>
      <c r="D35" s="149">
        <v>70092.5</v>
      </c>
      <c r="E35" s="149">
        <v>78266.100000000006</v>
      </c>
      <c r="F35" s="150">
        <v>85348.3</v>
      </c>
      <c r="G35" s="150">
        <v>104500</v>
      </c>
      <c r="H35" s="150">
        <v>144000</v>
      </c>
      <c r="I35" s="150">
        <v>150000</v>
      </c>
      <c r="J35" s="151">
        <v>157000</v>
      </c>
      <c r="K35" s="151">
        <v>157200</v>
      </c>
      <c r="L35" s="151">
        <v>199480.5</v>
      </c>
      <c r="M35" s="151">
        <v>203526</v>
      </c>
      <c r="N35" s="151">
        <v>231518</v>
      </c>
      <c r="O35" s="151">
        <v>235705</v>
      </c>
      <c r="P35" s="151">
        <v>268789</v>
      </c>
      <c r="Q35" s="151">
        <v>279040</v>
      </c>
      <c r="R35" s="151">
        <v>303767</v>
      </c>
      <c r="S35" s="151">
        <v>312569</v>
      </c>
      <c r="T35" s="151">
        <v>307634</v>
      </c>
      <c r="U35" s="151">
        <v>307634</v>
      </c>
      <c r="V35" s="151">
        <v>307634</v>
      </c>
      <c r="W35" s="151">
        <v>307634</v>
      </c>
      <c r="X35" s="151">
        <v>307634</v>
      </c>
      <c r="Y35" s="151">
        <v>307634</v>
      </c>
      <c r="Z35" s="151">
        <v>307634</v>
      </c>
      <c r="AA35" s="152">
        <v>307634</v>
      </c>
      <c r="AB35" s="160">
        <f t="shared" si="0"/>
        <v>5441873.4000000004</v>
      </c>
    </row>
    <row r="36" spans="2:28" ht="12.95" customHeight="1" x14ac:dyDescent="0.2">
      <c r="B36" s="123" t="s">
        <v>31</v>
      </c>
      <c r="C36" s="121"/>
      <c r="D36" s="145"/>
      <c r="E36" s="145">
        <v>15889.8</v>
      </c>
      <c r="F36" s="146">
        <v>22165.599999999999</v>
      </c>
      <c r="G36" s="146">
        <v>21929</v>
      </c>
      <c r="H36" s="146"/>
      <c r="I36" s="146">
        <v>24639.5</v>
      </c>
      <c r="J36" s="147">
        <v>98100</v>
      </c>
      <c r="K36" s="147">
        <v>108147.5</v>
      </c>
      <c r="L36" s="147">
        <v>144682</v>
      </c>
      <c r="M36" s="147">
        <v>184661</v>
      </c>
      <c r="N36" s="147">
        <v>186328</v>
      </c>
      <c r="O36" s="147">
        <v>174892</v>
      </c>
      <c r="P36" s="147">
        <v>102486</v>
      </c>
      <c r="Q36" s="147">
        <v>235162</v>
      </c>
      <c r="R36" s="147">
        <v>250956</v>
      </c>
      <c r="S36" s="147">
        <v>272387</v>
      </c>
      <c r="T36" s="147">
        <v>318688</v>
      </c>
      <c r="U36" s="147">
        <v>318688</v>
      </c>
      <c r="V36" s="147">
        <v>318688</v>
      </c>
      <c r="W36" s="147">
        <v>318688</v>
      </c>
      <c r="X36" s="147">
        <v>318688</v>
      </c>
      <c r="Y36" s="147">
        <v>318688</v>
      </c>
      <c r="Z36" s="147">
        <v>318688</v>
      </c>
      <c r="AA36" s="148">
        <v>318688</v>
      </c>
      <c r="AB36" s="159">
        <f t="shared" si="0"/>
        <v>4391929.4000000004</v>
      </c>
    </row>
    <row r="37" spans="2:28" ht="12.95" customHeight="1" thickBot="1" x14ac:dyDescent="0.25">
      <c r="B37" s="125" t="s">
        <v>30</v>
      </c>
      <c r="C37" s="115"/>
      <c r="D37" s="153">
        <v>715146.1</v>
      </c>
      <c r="E37" s="153">
        <v>987899.2</v>
      </c>
      <c r="F37" s="154">
        <v>1062702.8999999999</v>
      </c>
      <c r="G37" s="154">
        <v>1096657.3</v>
      </c>
      <c r="H37" s="154">
        <v>1403460.5</v>
      </c>
      <c r="I37" s="154">
        <v>1347393</v>
      </c>
      <c r="J37" s="155">
        <v>1496497</v>
      </c>
      <c r="K37" s="155">
        <v>1610073.5</v>
      </c>
      <c r="L37" s="155">
        <v>1767805.5</v>
      </c>
      <c r="M37" s="155">
        <v>1862284</v>
      </c>
      <c r="N37" s="155">
        <v>1900300</v>
      </c>
      <c r="O37" s="155">
        <v>1983257</v>
      </c>
      <c r="P37" s="155">
        <v>1943681</v>
      </c>
      <c r="Q37" s="155">
        <v>2143718</v>
      </c>
      <c r="R37" s="155">
        <v>2309509</v>
      </c>
      <c r="S37" s="155">
        <v>2439598</v>
      </c>
      <c r="T37" s="155">
        <v>2495071</v>
      </c>
      <c r="U37" s="155">
        <v>2495071</v>
      </c>
      <c r="V37" s="155">
        <v>2495071</v>
      </c>
      <c r="W37" s="155">
        <v>2495071</v>
      </c>
      <c r="X37" s="155">
        <v>2495071</v>
      </c>
      <c r="Y37" s="155">
        <v>2495071</v>
      </c>
      <c r="Z37" s="155">
        <v>2495071</v>
      </c>
      <c r="AA37" s="156">
        <v>2495071</v>
      </c>
      <c r="AB37" s="161">
        <f t="shared" si="0"/>
        <v>46030550</v>
      </c>
    </row>
    <row r="38" spans="2:28" ht="13.5" thickBot="1" x14ac:dyDescent="0.25">
      <c r="B38" s="162" t="s">
        <v>118</v>
      </c>
      <c r="C38" s="204">
        <f>SUM(C7,C9:C16,C19:C20,C23:C24,C27:C29,C31:C33,C35:C37)</f>
        <v>0</v>
      </c>
      <c r="D38" s="176">
        <f>SUM(D7,D9:D16,D19:D20,D23:D24,D27:D29,D31:D33,D35:D37)</f>
        <v>3066696.1</v>
      </c>
      <c r="E38" s="176">
        <f t="shared" ref="E38:AA38" si="2">SUM(E7,E9:E16,E19:E20,E23:E24,E27:E29,E31:E33,E35:E37)</f>
        <v>4567938.1999999993</v>
      </c>
      <c r="F38" s="176">
        <f t="shared" si="2"/>
        <v>5536149.2999999989</v>
      </c>
      <c r="G38" s="176">
        <f t="shared" si="2"/>
        <v>5908588.2999999998</v>
      </c>
      <c r="H38" s="176">
        <f t="shared" si="2"/>
        <v>7843704.6100000003</v>
      </c>
      <c r="I38" s="176">
        <f t="shared" si="2"/>
        <v>7036425.5</v>
      </c>
      <c r="J38" s="177">
        <f t="shared" si="2"/>
        <v>7749271.5</v>
      </c>
      <c r="K38" s="177">
        <f t="shared" si="2"/>
        <v>7938591.5</v>
      </c>
      <c r="L38" s="177">
        <f t="shared" si="2"/>
        <v>8896830</v>
      </c>
      <c r="M38" s="177">
        <f t="shared" si="2"/>
        <v>9432429</v>
      </c>
      <c r="N38" s="177">
        <f t="shared" si="2"/>
        <v>10046135.85</v>
      </c>
      <c r="O38" s="177">
        <f>SUM(O7,O9:O16,O19:O20,O23:O24,O27:O29,O31:O33,O35:O37)</f>
        <v>10506506.560000001</v>
      </c>
      <c r="P38" s="177">
        <f>SUM(P7,P9:P16,P19:P20,P23:P24,P27:P29,P31:P33,P35:P37)</f>
        <v>10847778.879999999</v>
      </c>
      <c r="Q38" s="177">
        <f>SUM(Q7,Q9:Q16,Q19:Q20,Q23:Q24,Q27:Q29,Q31:Q33,Q35:Q37)</f>
        <v>12234006</v>
      </c>
      <c r="R38" s="177">
        <f t="shared" ref="R38:Z38" si="3">SUM(R7,R9:R16,R19:R20,R23:R24,R27:R29,R31:R33,R35:R37)</f>
        <v>13497079</v>
      </c>
      <c r="S38" s="177">
        <f t="shared" si="3"/>
        <v>14592995</v>
      </c>
      <c r="T38" s="177">
        <f t="shared" ref="T38:Y38" si="4">SUM(T7,T9:T16,T19:T20,T23:T24,T27:T29,T31:T33,T35:T37)</f>
        <v>15029256</v>
      </c>
      <c r="U38" s="177">
        <f t="shared" si="4"/>
        <v>15029256</v>
      </c>
      <c r="V38" s="177">
        <f t="shared" si="4"/>
        <v>15029256</v>
      </c>
      <c r="W38" s="177">
        <f t="shared" ref="W38:X38" si="5">SUM(W7,W9:W16,W19:W20,W23:W24,W27:W29,W31:W33,W35:W37)</f>
        <v>15029256</v>
      </c>
      <c r="X38" s="177">
        <f t="shared" si="5"/>
        <v>15029256</v>
      </c>
      <c r="Y38" s="177">
        <f t="shared" si="4"/>
        <v>15029256</v>
      </c>
      <c r="Z38" s="177">
        <f t="shared" si="3"/>
        <v>15029256</v>
      </c>
      <c r="AA38" s="178">
        <f t="shared" si="2"/>
        <v>15029256</v>
      </c>
      <c r="AB38" s="163">
        <f>SUM(C38:AA38)</f>
        <v>259935173.29999998</v>
      </c>
    </row>
    <row r="39" spans="2:28" x14ac:dyDescent="0.2">
      <c r="C39" s="8"/>
      <c r="F39" s="8"/>
      <c r="J39" s="8"/>
    </row>
    <row r="40" spans="2:28" x14ac:dyDescent="0.2">
      <c r="B40" s="10" t="s">
        <v>110</v>
      </c>
      <c r="C40" s="14"/>
    </row>
    <row r="41" spans="2:28" ht="13.5" thickBot="1" x14ac:dyDescent="0.25">
      <c r="B41" s="6"/>
      <c r="C41" s="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2:28" ht="13.5" thickBot="1" x14ac:dyDescent="0.25">
      <c r="B42" s="103" t="s">
        <v>11</v>
      </c>
      <c r="C42" s="173">
        <f t="shared" ref="C42:O42" si="6">C6</f>
        <v>2000</v>
      </c>
      <c r="D42" s="174">
        <f t="shared" si="6"/>
        <v>2001</v>
      </c>
      <c r="E42" s="174">
        <f t="shared" si="6"/>
        <v>2002</v>
      </c>
      <c r="F42" s="174">
        <f t="shared" si="6"/>
        <v>2003</v>
      </c>
      <c r="G42" s="174">
        <f t="shared" si="6"/>
        <v>2004</v>
      </c>
      <c r="H42" s="174">
        <f t="shared" si="6"/>
        <v>2005</v>
      </c>
      <c r="I42" s="174">
        <f t="shared" si="6"/>
        <v>2006</v>
      </c>
      <c r="J42" s="174">
        <f t="shared" si="6"/>
        <v>2007</v>
      </c>
      <c r="K42" s="174">
        <f t="shared" si="6"/>
        <v>2008</v>
      </c>
      <c r="L42" s="174">
        <f t="shared" si="6"/>
        <v>2009</v>
      </c>
      <c r="M42" s="174">
        <f t="shared" si="6"/>
        <v>2010</v>
      </c>
      <c r="N42" s="174">
        <f t="shared" si="6"/>
        <v>2011</v>
      </c>
      <c r="O42" s="174">
        <f t="shared" si="6"/>
        <v>2012</v>
      </c>
      <c r="P42" s="174">
        <f t="shared" ref="P42:AA42" si="7">P6</f>
        <v>2013</v>
      </c>
      <c r="Q42" s="174">
        <f t="shared" si="7"/>
        <v>2014</v>
      </c>
      <c r="R42" s="174">
        <f t="shared" si="7"/>
        <v>2015</v>
      </c>
      <c r="S42" s="174">
        <f t="shared" si="7"/>
        <v>2016</v>
      </c>
      <c r="T42" s="174">
        <f t="shared" si="7"/>
        <v>2017</v>
      </c>
      <c r="U42" s="174">
        <f t="shared" si="7"/>
        <v>2018</v>
      </c>
      <c r="V42" s="174">
        <f t="shared" ref="V42" si="8">V6</f>
        <v>2019</v>
      </c>
      <c r="W42" s="174">
        <f t="shared" si="7"/>
        <v>2020</v>
      </c>
      <c r="X42" s="174">
        <f t="shared" ref="X42:Y42" si="9">X6</f>
        <v>2021</v>
      </c>
      <c r="Y42" s="174">
        <f t="shared" si="9"/>
        <v>2022</v>
      </c>
      <c r="Z42" s="174">
        <f t="shared" si="7"/>
        <v>2023</v>
      </c>
      <c r="AA42" s="175">
        <f t="shared" si="7"/>
        <v>2024</v>
      </c>
      <c r="AB42" s="157" t="s">
        <v>10</v>
      </c>
    </row>
    <row r="43" spans="2:28" ht="12.95" customHeight="1" x14ac:dyDescent="0.2">
      <c r="B43" s="122" t="s">
        <v>28</v>
      </c>
      <c r="C43" s="192"/>
      <c r="D43" s="126">
        <v>94</v>
      </c>
      <c r="E43" s="126">
        <v>114</v>
      </c>
      <c r="F43" s="127">
        <v>127</v>
      </c>
      <c r="G43" s="126">
        <v>121</v>
      </c>
      <c r="H43" s="126">
        <v>150</v>
      </c>
      <c r="I43" s="126">
        <v>142</v>
      </c>
      <c r="J43" s="126">
        <v>151</v>
      </c>
      <c r="K43" s="126">
        <v>140</v>
      </c>
      <c r="L43" s="126">
        <v>146</v>
      </c>
      <c r="M43" s="126">
        <v>157</v>
      </c>
      <c r="N43" s="126">
        <v>172</v>
      </c>
      <c r="O43" s="126">
        <v>166</v>
      </c>
      <c r="P43" s="126">
        <v>174</v>
      </c>
      <c r="Q43" s="126">
        <v>199</v>
      </c>
      <c r="R43" s="126">
        <v>207</v>
      </c>
      <c r="S43" s="126">
        <v>211</v>
      </c>
      <c r="T43" s="126">
        <v>227</v>
      </c>
      <c r="U43" s="126">
        <v>227</v>
      </c>
      <c r="V43" s="126">
        <v>227</v>
      </c>
      <c r="W43" s="126">
        <v>227</v>
      </c>
      <c r="X43" s="126">
        <v>227</v>
      </c>
      <c r="Y43" s="126">
        <v>227</v>
      </c>
      <c r="Z43" s="126">
        <v>227</v>
      </c>
      <c r="AA43" s="128">
        <v>227</v>
      </c>
      <c r="AB43" s="129">
        <f>SUM(C43:AA43)</f>
        <v>4287</v>
      </c>
    </row>
    <row r="44" spans="2:28" s="12" customFormat="1" ht="12.95" customHeight="1" outlineLevel="1" x14ac:dyDescent="0.2">
      <c r="B44" s="164" t="s">
        <v>133</v>
      </c>
      <c r="C44" s="193"/>
      <c r="D44" s="130">
        <v>17</v>
      </c>
      <c r="E44" s="130">
        <v>32</v>
      </c>
      <c r="F44" s="179">
        <v>29</v>
      </c>
      <c r="G44" s="179">
        <v>23</v>
      </c>
      <c r="H44" s="179">
        <v>28</v>
      </c>
      <c r="I44" s="179">
        <v>26</v>
      </c>
      <c r="J44" s="180">
        <v>23</v>
      </c>
      <c r="K44" s="180">
        <v>25</v>
      </c>
      <c r="L44" s="180">
        <v>26</v>
      </c>
      <c r="M44" s="180">
        <v>34</v>
      </c>
      <c r="N44" s="180">
        <v>31</v>
      </c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1"/>
      <c r="AB44" s="134"/>
    </row>
    <row r="45" spans="2:28" ht="12.95" customHeight="1" x14ac:dyDescent="0.2">
      <c r="B45" s="124" t="s">
        <v>32</v>
      </c>
      <c r="C45" s="194"/>
      <c r="D45" s="135">
        <v>15</v>
      </c>
      <c r="E45" s="135">
        <v>34</v>
      </c>
      <c r="F45" s="182">
        <v>31</v>
      </c>
      <c r="G45" s="182">
        <v>32</v>
      </c>
      <c r="H45" s="182">
        <v>32</v>
      </c>
      <c r="I45" s="182">
        <v>32</v>
      </c>
      <c r="J45" s="183">
        <v>32</v>
      </c>
      <c r="K45" s="183">
        <v>32</v>
      </c>
      <c r="L45" s="183">
        <v>33</v>
      </c>
      <c r="M45" s="183">
        <v>34</v>
      </c>
      <c r="N45" s="183">
        <v>36</v>
      </c>
      <c r="O45" s="183">
        <v>36</v>
      </c>
      <c r="P45" s="183">
        <v>36</v>
      </c>
      <c r="Q45" s="183">
        <v>36</v>
      </c>
      <c r="R45" s="183">
        <v>36</v>
      </c>
      <c r="S45" s="183">
        <v>36</v>
      </c>
      <c r="T45" s="183">
        <v>36</v>
      </c>
      <c r="U45" s="183">
        <v>36</v>
      </c>
      <c r="V45" s="183">
        <v>36</v>
      </c>
      <c r="W45" s="183">
        <v>36</v>
      </c>
      <c r="X45" s="183">
        <v>36</v>
      </c>
      <c r="Y45" s="183">
        <v>36</v>
      </c>
      <c r="Z45" s="183">
        <v>36</v>
      </c>
      <c r="AA45" s="184">
        <v>36</v>
      </c>
      <c r="AB45" s="139">
        <f t="shared" ref="AB45:AB74" si="10">SUM(C45:AA45)</f>
        <v>811</v>
      </c>
    </row>
    <row r="46" spans="2:28" ht="12.95" customHeight="1" x14ac:dyDescent="0.2">
      <c r="B46" s="123" t="s">
        <v>12</v>
      </c>
      <c r="C46" s="193"/>
      <c r="D46" s="130">
        <v>10</v>
      </c>
      <c r="E46" s="130">
        <v>8</v>
      </c>
      <c r="F46" s="179">
        <v>20</v>
      </c>
      <c r="G46" s="179">
        <v>18</v>
      </c>
      <c r="H46" s="179">
        <v>16</v>
      </c>
      <c r="I46" s="179">
        <v>15</v>
      </c>
      <c r="J46" s="180">
        <v>20</v>
      </c>
      <c r="K46" s="180">
        <v>16</v>
      </c>
      <c r="L46" s="180">
        <v>14</v>
      </c>
      <c r="M46" s="180">
        <v>27</v>
      </c>
      <c r="N46" s="180">
        <v>49</v>
      </c>
      <c r="O46" s="180">
        <v>61</v>
      </c>
      <c r="P46" s="180">
        <v>88</v>
      </c>
      <c r="Q46" s="180">
        <v>110</v>
      </c>
      <c r="R46" s="180">
        <v>120</v>
      </c>
      <c r="S46" s="180">
        <v>120</v>
      </c>
      <c r="T46" s="180">
        <v>103</v>
      </c>
      <c r="U46" s="180">
        <v>103</v>
      </c>
      <c r="V46" s="180">
        <v>103</v>
      </c>
      <c r="W46" s="180">
        <v>103</v>
      </c>
      <c r="X46" s="180">
        <v>103</v>
      </c>
      <c r="Y46" s="180">
        <v>103</v>
      </c>
      <c r="Z46" s="180">
        <v>103</v>
      </c>
      <c r="AA46" s="181">
        <v>103</v>
      </c>
      <c r="AB46" s="134">
        <f t="shared" si="10"/>
        <v>1536</v>
      </c>
    </row>
    <row r="47" spans="2:28" ht="12.95" customHeight="1" x14ac:dyDescent="0.2">
      <c r="B47" s="124" t="s">
        <v>13</v>
      </c>
      <c r="C47" s="194"/>
      <c r="D47" s="135">
        <v>81</v>
      </c>
      <c r="E47" s="135">
        <v>150</v>
      </c>
      <c r="F47" s="182">
        <v>180</v>
      </c>
      <c r="G47" s="182">
        <v>206</v>
      </c>
      <c r="H47" s="182">
        <v>234</v>
      </c>
      <c r="I47" s="182">
        <v>208</v>
      </c>
      <c r="J47" s="183">
        <v>234</v>
      </c>
      <c r="K47" s="183">
        <v>242</v>
      </c>
      <c r="L47" s="183">
        <v>275</v>
      </c>
      <c r="M47" s="183">
        <v>274</v>
      </c>
      <c r="N47" s="183">
        <v>294</v>
      </c>
      <c r="O47" s="183">
        <v>304</v>
      </c>
      <c r="P47" s="183">
        <v>328</v>
      </c>
      <c r="Q47" s="183">
        <v>370</v>
      </c>
      <c r="R47" s="183">
        <v>391</v>
      </c>
      <c r="S47" s="183">
        <v>429</v>
      </c>
      <c r="T47" s="183">
        <v>435</v>
      </c>
      <c r="U47" s="183">
        <v>435</v>
      </c>
      <c r="V47" s="183">
        <v>435</v>
      </c>
      <c r="W47" s="183">
        <v>435</v>
      </c>
      <c r="X47" s="183">
        <v>435</v>
      </c>
      <c r="Y47" s="183">
        <v>435</v>
      </c>
      <c r="Z47" s="183">
        <v>435</v>
      </c>
      <c r="AA47" s="184">
        <v>435</v>
      </c>
      <c r="AB47" s="139">
        <f t="shared" si="10"/>
        <v>7680</v>
      </c>
    </row>
    <row r="48" spans="2:28" ht="12.95" customHeight="1" x14ac:dyDescent="0.2">
      <c r="B48" s="123" t="s">
        <v>14</v>
      </c>
      <c r="C48" s="193"/>
      <c r="D48" s="130">
        <v>41</v>
      </c>
      <c r="E48" s="130">
        <v>40</v>
      </c>
      <c r="F48" s="179">
        <v>61</v>
      </c>
      <c r="G48" s="179">
        <v>101</v>
      </c>
      <c r="H48" s="179">
        <v>104</v>
      </c>
      <c r="I48" s="179">
        <v>104</v>
      </c>
      <c r="J48" s="180">
        <v>119</v>
      </c>
      <c r="K48" s="180">
        <v>126</v>
      </c>
      <c r="L48" s="180">
        <v>115</v>
      </c>
      <c r="M48" s="180">
        <v>118</v>
      </c>
      <c r="N48" s="180">
        <v>122</v>
      </c>
      <c r="O48" s="180">
        <v>137</v>
      </c>
      <c r="P48" s="180">
        <v>145</v>
      </c>
      <c r="Q48" s="180">
        <v>203</v>
      </c>
      <c r="R48" s="180">
        <v>230</v>
      </c>
      <c r="S48" s="180">
        <v>275</v>
      </c>
      <c r="T48" s="180">
        <v>296</v>
      </c>
      <c r="U48" s="180">
        <v>296</v>
      </c>
      <c r="V48" s="180">
        <v>296</v>
      </c>
      <c r="W48" s="180">
        <v>296</v>
      </c>
      <c r="X48" s="180">
        <v>296</v>
      </c>
      <c r="Y48" s="180">
        <v>296</v>
      </c>
      <c r="Z48" s="180">
        <v>296</v>
      </c>
      <c r="AA48" s="181">
        <v>296</v>
      </c>
      <c r="AB48" s="134">
        <f t="shared" si="10"/>
        <v>4409</v>
      </c>
    </row>
    <row r="49" spans="2:28" ht="12.95" customHeight="1" x14ac:dyDescent="0.2">
      <c r="B49" s="124" t="s">
        <v>15</v>
      </c>
      <c r="C49" s="194"/>
      <c r="D49" s="135">
        <v>18</v>
      </c>
      <c r="E49" s="135">
        <v>29</v>
      </c>
      <c r="F49" s="182">
        <v>40</v>
      </c>
      <c r="G49" s="182">
        <v>37</v>
      </c>
      <c r="H49" s="182">
        <v>59</v>
      </c>
      <c r="I49" s="182">
        <v>70</v>
      </c>
      <c r="J49" s="183">
        <v>72</v>
      </c>
      <c r="K49" s="183">
        <v>88</v>
      </c>
      <c r="L49" s="183">
        <v>90</v>
      </c>
      <c r="M49" s="183">
        <v>100</v>
      </c>
      <c r="N49" s="183">
        <v>116</v>
      </c>
      <c r="O49" s="183">
        <v>114</v>
      </c>
      <c r="P49" s="183">
        <v>122</v>
      </c>
      <c r="Q49" s="183">
        <v>138</v>
      </c>
      <c r="R49" s="183">
        <v>152</v>
      </c>
      <c r="S49" s="183">
        <v>168</v>
      </c>
      <c r="T49" s="183">
        <v>188</v>
      </c>
      <c r="U49" s="183">
        <v>188</v>
      </c>
      <c r="V49" s="183">
        <v>188</v>
      </c>
      <c r="W49" s="183">
        <v>188</v>
      </c>
      <c r="X49" s="183">
        <v>188</v>
      </c>
      <c r="Y49" s="183">
        <v>188</v>
      </c>
      <c r="Z49" s="183">
        <v>188</v>
      </c>
      <c r="AA49" s="184">
        <v>188</v>
      </c>
      <c r="AB49" s="139">
        <f t="shared" si="10"/>
        <v>2917</v>
      </c>
    </row>
    <row r="50" spans="2:28" ht="12.95" customHeight="1" x14ac:dyDescent="0.2">
      <c r="B50" s="123" t="s">
        <v>16</v>
      </c>
      <c r="C50" s="193"/>
      <c r="D50" s="130">
        <v>30</v>
      </c>
      <c r="E50" s="130">
        <v>39</v>
      </c>
      <c r="F50" s="179">
        <v>52</v>
      </c>
      <c r="G50" s="179">
        <v>60</v>
      </c>
      <c r="H50" s="179">
        <v>61</v>
      </c>
      <c r="I50" s="179">
        <v>55</v>
      </c>
      <c r="J50" s="180">
        <v>54</v>
      </c>
      <c r="K50" s="180">
        <v>58</v>
      </c>
      <c r="L50" s="180">
        <v>80</v>
      </c>
      <c r="M50" s="180">
        <v>83</v>
      </c>
      <c r="N50" s="180">
        <v>90</v>
      </c>
      <c r="O50" s="180">
        <v>91</v>
      </c>
      <c r="P50" s="180">
        <v>102</v>
      </c>
      <c r="Q50" s="180">
        <v>118</v>
      </c>
      <c r="R50" s="180">
        <v>141</v>
      </c>
      <c r="S50" s="180">
        <v>147</v>
      </c>
      <c r="T50" s="180">
        <v>162</v>
      </c>
      <c r="U50" s="180">
        <v>162</v>
      </c>
      <c r="V50" s="180">
        <v>162</v>
      </c>
      <c r="W50" s="180">
        <v>162</v>
      </c>
      <c r="X50" s="180">
        <v>162</v>
      </c>
      <c r="Y50" s="180">
        <v>162</v>
      </c>
      <c r="Z50" s="180">
        <v>162</v>
      </c>
      <c r="AA50" s="181">
        <v>162</v>
      </c>
      <c r="AB50" s="134">
        <f t="shared" si="10"/>
        <v>2557</v>
      </c>
    </row>
    <row r="51" spans="2:28" ht="12.95" customHeight="1" x14ac:dyDescent="0.2">
      <c r="B51" s="124" t="s">
        <v>17</v>
      </c>
      <c r="C51" s="194"/>
      <c r="D51" s="135">
        <v>15</v>
      </c>
      <c r="E51" s="135">
        <v>46</v>
      </c>
      <c r="F51" s="182">
        <v>48</v>
      </c>
      <c r="G51" s="182">
        <v>44</v>
      </c>
      <c r="H51" s="182">
        <v>64</v>
      </c>
      <c r="I51" s="182">
        <v>63</v>
      </c>
      <c r="J51" s="183">
        <v>62</v>
      </c>
      <c r="K51" s="183">
        <v>63</v>
      </c>
      <c r="L51" s="183">
        <v>71</v>
      </c>
      <c r="M51" s="183">
        <v>70</v>
      </c>
      <c r="N51" s="183">
        <v>73</v>
      </c>
      <c r="O51" s="183">
        <v>77</v>
      </c>
      <c r="P51" s="183">
        <v>74</v>
      </c>
      <c r="Q51" s="183">
        <v>88</v>
      </c>
      <c r="R51" s="183">
        <v>85</v>
      </c>
      <c r="S51" s="183">
        <v>94</v>
      </c>
      <c r="T51" s="183">
        <v>103</v>
      </c>
      <c r="U51" s="183">
        <v>103</v>
      </c>
      <c r="V51" s="183">
        <v>103</v>
      </c>
      <c r="W51" s="183">
        <v>103</v>
      </c>
      <c r="X51" s="183">
        <v>103</v>
      </c>
      <c r="Y51" s="183">
        <v>103</v>
      </c>
      <c r="Z51" s="183">
        <v>103</v>
      </c>
      <c r="AA51" s="184">
        <v>103</v>
      </c>
      <c r="AB51" s="139">
        <f t="shared" si="10"/>
        <v>1861</v>
      </c>
    </row>
    <row r="52" spans="2:28" ht="12.95" customHeight="1" x14ac:dyDescent="0.2">
      <c r="B52" s="123" t="s">
        <v>26</v>
      </c>
      <c r="C52" s="193"/>
      <c r="D52" s="130">
        <v>74</v>
      </c>
      <c r="E52" s="130">
        <v>110</v>
      </c>
      <c r="F52" s="179">
        <v>106</v>
      </c>
      <c r="G52" s="179">
        <v>115</v>
      </c>
      <c r="H52" s="179">
        <v>124</v>
      </c>
      <c r="I52" s="179">
        <v>127</v>
      </c>
      <c r="J52" s="180">
        <v>134</v>
      </c>
      <c r="K52" s="180">
        <v>141</v>
      </c>
      <c r="L52" s="180">
        <v>129</v>
      </c>
      <c r="M52" s="180">
        <v>153</v>
      </c>
      <c r="N52" s="180">
        <v>143</v>
      </c>
      <c r="O52" s="180">
        <v>142</v>
      </c>
      <c r="P52" s="180">
        <v>153</v>
      </c>
      <c r="Q52" s="180">
        <v>175</v>
      </c>
      <c r="R52" s="180">
        <v>185</v>
      </c>
      <c r="S52" s="180">
        <v>192</v>
      </c>
      <c r="T52" s="180">
        <v>195</v>
      </c>
      <c r="U52" s="180">
        <v>195</v>
      </c>
      <c r="V52" s="180">
        <v>195</v>
      </c>
      <c r="W52" s="180">
        <v>195</v>
      </c>
      <c r="X52" s="180">
        <v>195</v>
      </c>
      <c r="Y52" s="180">
        <v>195</v>
      </c>
      <c r="Z52" s="180">
        <v>195</v>
      </c>
      <c r="AA52" s="181">
        <v>195</v>
      </c>
      <c r="AB52" s="134">
        <f t="shared" si="10"/>
        <v>3763</v>
      </c>
    </row>
    <row r="53" spans="2:28" s="12" customFormat="1" ht="12.95" customHeight="1" outlineLevel="1" x14ac:dyDescent="0.2">
      <c r="B53" s="165" t="s">
        <v>108</v>
      </c>
      <c r="C53" s="194"/>
      <c r="D53" s="135">
        <v>9</v>
      </c>
      <c r="E53" s="135">
        <v>11</v>
      </c>
      <c r="F53" s="182">
        <v>13</v>
      </c>
      <c r="G53" s="182">
        <v>10</v>
      </c>
      <c r="H53" s="182">
        <v>10</v>
      </c>
      <c r="I53" s="182">
        <v>11</v>
      </c>
      <c r="J53" s="183">
        <v>13</v>
      </c>
      <c r="K53" s="183">
        <v>16</v>
      </c>
      <c r="L53" s="183">
        <v>16</v>
      </c>
      <c r="M53" s="183">
        <v>15</v>
      </c>
      <c r="N53" s="183">
        <v>16</v>
      </c>
      <c r="O53" s="183">
        <v>16</v>
      </c>
      <c r="P53" s="183">
        <v>16</v>
      </c>
      <c r="Q53" s="183">
        <v>14</v>
      </c>
      <c r="R53" s="183">
        <v>17</v>
      </c>
      <c r="S53" s="183">
        <v>20</v>
      </c>
      <c r="T53" s="183">
        <v>18</v>
      </c>
      <c r="U53" s="183">
        <v>18</v>
      </c>
      <c r="V53" s="183">
        <v>18</v>
      </c>
      <c r="W53" s="183">
        <v>18</v>
      </c>
      <c r="X53" s="183">
        <v>18</v>
      </c>
      <c r="Y53" s="183">
        <v>18</v>
      </c>
      <c r="Z53" s="183">
        <v>18</v>
      </c>
      <c r="AA53" s="184">
        <v>18</v>
      </c>
      <c r="AB53" s="276">
        <f t="shared" si="10"/>
        <v>367</v>
      </c>
    </row>
    <row r="54" spans="2:28" s="12" customFormat="1" ht="12.95" customHeight="1" outlineLevel="1" x14ac:dyDescent="0.2">
      <c r="B54" s="164" t="s">
        <v>109</v>
      </c>
      <c r="C54" s="193"/>
      <c r="D54" s="130">
        <v>2</v>
      </c>
      <c r="E54" s="130">
        <v>7</v>
      </c>
      <c r="F54" s="179">
        <v>7</v>
      </c>
      <c r="G54" s="179">
        <v>7</v>
      </c>
      <c r="H54" s="179">
        <v>7</v>
      </c>
      <c r="I54" s="179">
        <v>6</v>
      </c>
      <c r="J54" s="180">
        <v>6</v>
      </c>
      <c r="K54" s="180">
        <v>4</v>
      </c>
      <c r="L54" s="180">
        <v>5</v>
      </c>
      <c r="M54" s="180">
        <v>8</v>
      </c>
      <c r="N54" s="180">
        <v>7</v>
      </c>
      <c r="O54" s="180">
        <v>7</v>
      </c>
      <c r="P54" s="180">
        <v>9</v>
      </c>
      <c r="Q54" s="180">
        <v>10</v>
      </c>
      <c r="R54" s="180">
        <v>9</v>
      </c>
      <c r="S54" s="180">
        <v>9</v>
      </c>
      <c r="T54" s="180">
        <v>9</v>
      </c>
      <c r="U54" s="180">
        <v>9</v>
      </c>
      <c r="V54" s="180">
        <v>9</v>
      </c>
      <c r="W54" s="180">
        <v>9</v>
      </c>
      <c r="X54" s="180">
        <v>9</v>
      </c>
      <c r="Y54" s="180">
        <v>9</v>
      </c>
      <c r="Z54" s="180">
        <v>9</v>
      </c>
      <c r="AA54" s="181">
        <v>9</v>
      </c>
      <c r="AB54" s="277">
        <f t="shared" si="10"/>
        <v>182</v>
      </c>
    </row>
    <row r="55" spans="2:28" ht="12.95" customHeight="1" x14ac:dyDescent="0.2">
      <c r="B55" s="124" t="s">
        <v>18</v>
      </c>
      <c r="C55" s="194"/>
      <c r="D55" s="135">
        <v>5</v>
      </c>
      <c r="E55" s="135">
        <v>15</v>
      </c>
      <c r="F55" s="182">
        <v>9</v>
      </c>
      <c r="G55" s="182">
        <v>10</v>
      </c>
      <c r="H55" s="182">
        <v>10</v>
      </c>
      <c r="I55" s="182">
        <v>7</v>
      </c>
      <c r="J55" s="183">
        <v>5</v>
      </c>
      <c r="K55" s="183">
        <v>7</v>
      </c>
      <c r="L55" s="183">
        <v>7</v>
      </c>
      <c r="M55" s="183">
        <v>8</v>
      </c>
      <c r="N55" s="183">
        <v>8</v>
      </c>
      <c r="O55" s="183">
        <v>8</v>
      </c>
      <c r="P55" s="183">
        <v>8</v>
      </c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4"/>
      <c r="AB55" s="139">
        <f t="shared" si="10"/>
        <v>107</v>
      </c>
    </row>
    <row r="56" spans="2:28" ht="12.95" customHeight="1" x14ac:dyDescent="0.2">
      <c r="B56" s="123" t="s">
        <v>19</v>
      </c>
      <c r="C56" s="193"/>
      <c r="D56" s="130">
        <v>38</v>
      </c>
      <c r="E56" s="130">
        <v>82</v>
      </c>
      <c r="F56" s="179">
        <v>94</v>
      </c>
      <c r="G56" s="179">
        <v>108</v>
      </c>
      <c r="H56" s="179">
        <v>125</v>
      </c>
      <c r="I56" s="179">
        <v>137</v>
      </c>
      <c r="J56" s="180">
        <v>137</v>
      </c>
      <c r="K56" s="180">
        <v>138</v>
      </c>
      <c r="L56" s="180">
        <v>146</v>
      </c>
      <c r="M56" s="180">
        <v>154</v>
      </c>
      <c r="N56" s="180">
        <v>157</v>
      </c>
      <c r="O56" s="180">
        <v>181</v>
      </c>
      <c r="P56" s="180">
        <v>181</v>
      </c>
      <c r="Q56" s="180">
        <v>199</v>
      </c>
      <c r="R56" s="180">
        <v>206</v>
      </c>
      <c r="S56" s="180">
        <v>232</v>
      </c>
      <c r="T56" s="180">
        <v>232</v>
      </c>
      <c r="U56" s="180">
        <v>232</v>
      </c>
      <c r="V56" s="180">
        <v>232</v>
      </c>
      <c r="W56" s="180">
        <v>232</v>
      </c>
      <c r="X56" s="180">
        <v>232</v>
      </c>
      <c r="Y56" s="180">
        <v>232</v>
      </c>
      <c r="Z56" s="180">
        <v>232</v>
      </c>
      <c r="AA56" s="181">
        <v>232</v>
      </c>
      <c r="AB56" s="134">
        <f t="shared" si="10"/>
        <v>4171</v>
      </c>
    </row>
    <row r="57" spans="2:28" s="12" customFormat="1" ht="12.95" customHeight="1" outlineLevel="1" x14ac:dyDescent="0.2">
      <c r="B57" s="165" t="s">
        <v>134</v>
      </c>
      <c r="C57" s="194"/>
      <c r="D57" s="135">
        <v>21</v>
      </c>
      <c r="E57" s="135">
        <v>56</v>
      </c>
      <c r="F57" s="182">
        <v>67</v>
      </c>
      <c r="G57" s="182">
        <v>80</v>
      </c>
      <c r="H57" s="182">
        <v>89</v>
      </c>
      <c r="I57" s="182">
        <v>100</v>
      </c>
      <c r="J57" s="183">
        <v>101</v>
      </c>
      <c r="K57" s="183">
        <v>102</v>
      </c>
      <c r="L57" s="183">
        <v>109</v>
      </c>
      <c r="M57" s="183">
        <v>116</v>
      </c>
      <c r="N57" s="183">
        <v>119</v>
      </c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4"/>
      <c r="AB57" s="139"/>
    </row>
    <row r="58" spans="2:28" s="12" customFormat="1" ht="12.95" customHeight="1" outlineLevel="1" x14ac:dyDescent="0.2">
      <c r="B58" s="164" t="s">
        <v>34</v>
      </c>
      <c r="C58" s="193"/>
      <c r="D58" s="130">
        <v>6</v>
      </c>
      <c r="E58" s="130">
        <v>32</v>
      </c>
      <c r="F58" s="179">
        <v>39</v>
      </c>
      <c r="G58" s="179">
        <v>40</v>
      </c>
      <c r="H58" s="179">
        <v>38</v>
      </c>
      <c r="I58" s="179">
        <v>25</v>
      </c>
      <c r="J58" s="180">
        <v>27</v>
      </c>
      <c r="K58" s="180">
        <v>30</v>
      </c>
      <c r="L58" s="180">
        <v>31</v>
      </c>
      <c r="M58" s="180">
        <v>32</v>
      </c>
      <c r="N58" s="180">
        <v>27</v>
      </c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1"/>
      <c r="AB58" s="134"/>
    </row>
    <row r="59" spans="2:28" ht="12.95" customHeight="1" x14ac:dyDescent="0.2">
      <c r="B59" s="124" t="s">
        <v>33</v>
      </c>
      <c r="C59" s="194"/>
      <c r="D59" s="135">
        <v>21</v>
      </c>
      <c r="E59" s="135">
        <v>40</v>
      </c>
      <c r="F59" s="182">
        <v>37</v>
      </c>
      <c r="G59" s="182">
        <v>34</v>
      </c>
      <c r="H59" s="182">
        <v>38</v>
      </c>
      <c r="I59" s="182">
        <v>35</v>
      </c>
      <c r="J59" s="183">
        <v>33</v>
      </c>
      <c r="K59" s="183">
        <v>32</v>
      </c>
      <c r="L59" s="183">
        <v>38</v>
      </c>
      <c r="M59" s="183">
        <v>26</v>
      </c>
      <c r="N59" s="183">
        <v>25</v>
      </c>
      <c r="O59" s="183">
        <v>40</v>
      </c>
      <c r="P59" s="183">
        <v>41</v>
      </c>
      <c r="Q59" s="183">
        <v>44</v>
      </c>
      <c r="R59" s="183">
        <v>43</v>
      </c>
      <c r="S59" s="183">
        <v>44</v>
      </c>
      <c r="T59" s="183">
        <v>44</v>
      </c>
      <c r="U59" s="183">
        <v>44</v>
      </c>
      <c r="V59" s="183">
        <v>44</v>
      </c>
      <c r="W59" s="183">
        <v>44</v>
      </c>
      <c r="X59" s="183">
        <v>44</v>
      </c>
      <c r="Y59" s="183">
        <v>44</v>
      </c>
      <c r="Z59" s="183">
        <v>44</v>
      </c>
      <c r="AA59" s="184">
        <v>44</v>
      </c>
      <c r="AB59" s="139">
        <f t="shared" si="10"/>
        <v>923</v>
      </c>
    </row>
    <row r="60" spans="2:28" ht="12.95" customHeight="1" x14ac:dyDescent="0.2">
      <c r="B60" s="123" t="s">
        <v>20</v>
      </c>
      <c r="C60" s="193"/>
      <c r="D60" s="130">
        <v>101</v>
      </c>
      <c r="E60" s="130">
        <v>105</v>
      </c>
      <c r="F60" s="179">
        <v>108</v>
      </c>
      <c r="G60" s="179">
        <v>117</v>
      </c>
      <c r="H60" s="179">
        <v>140</v>
      </c>
      <c r="I60" s="179">
        <v>144</v>
      </c>
      <c r="J60" s="180">
        <v>144</v>
      </c>
      <c r="K60" s="180">
        <v>141</v>
      </c>
      <c r="L60" s="180">
        <v>153</v>
      </c>
      <c r="M60" s="180">
        <v>174</v>
      </c>
      <c r="N60" s="180">
        <v>180</v>
      </c>
      <c r="O60" s="180">
        <v>207</v>
      </c>
      <c r="P60" s="180">
        <v>215</v>
      </c>
      <c r="Q60" s="180">
        <v>336</v>
      </c>
      <c r="R60" s="180">
        <v>349</v>
      </c>
      <c r="S60" s="180">
        <v>408</v>
      </c>
      <c r="T60" s="180">
        <v>425</v>
      </c>
      <c r="U60" s="180">
        <v>425</v>
      </c>
      <c r="V60" s="180">
        <v>425</v>
      </c>
      <c r="W60" s="180">
        <v>425</v>
      </c>
      <c r="X60" s="180">
        <v>425</v>
      </c>
      <c r="Y60" s="180">
        <v>425</v>
      </c>
      <c r="Z60" s="180">
        <v>425</v>
      </c>
      <c r="AA60" s="181">
        <v>425</v>
      </c>
      <c r="AB60" s="134">
        <f t="shared" si="10"/>
        <v>6422</v>
      </c>
    </row>
    <row r="61" spans="2:28" s="12" customFormat="1" ht="12.95" customHeight="1" outlineLevel="1" x14ac:dyDescent="0.2">
      <c r="B61" s="165" t="s">
        <v>35</v>
      </c>
      <c r="C61" s="194"/>
      <c r="D61" s="135">
        <v>4</v>
      </c>
      <c r="E61" s="135">
        <v>8</v>
      </c>
      <c r="F61" s="182">
        <v>12</v>
      </c>
      <c r="G61" s="182">
        <v>17</v>
      </c>
      <c r="H61" s="182">
        <v>19</v>
      </c>
      <c r="I61" s="182">
        <v>22</v>
      </c>
      <c r="J61" s="183">
        <v>23</v>
      </c>
      <c r="K61" s="183">
        <v>19</v>
      </c>
      <c r="L61" s="183">
        <v>27</v>
      </c>
      <c r="M61" s="183">
        <v>27</v>
      </c>
      <c r="N61" s="183">
        <v>27</v>
      </c>
      <c r="O61" s="183">
        <v>27</v>
      </c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4"/>
      <c r="AB61" s="139"/>
    </row>
    <row r="62" spans="2:28" s="12" customFormat="1" ht="12.95" customHeight="1" outlineLevel="1" x14ac:dyDescent="0.2">
      <c r="B62" s="164" t="s">
        <v>36</v>
      </c>
      <c r="C62" s="193"/>
      <c r="D62" s="130">
        <v>4</v>
      </c>
      <c r="E62" s="130">
        <v>10</v>
      </c>
      <c r="F62" s="179">
        <v>15</v>
      </c>
      <c r="G62" s="179">
        <v>19</v>
      </c>
      <c r="H62" s="179">
        <v>20</v>
      </c>
      <c r="I62" s="179">
        <v>23</v>
      </c>
      <c r="J62" s="180">
        <v>23</v>
      </c>
      <c r="K62" s="180">
        <v>21</v>
      </c>
      <c r="L62" s="180">
        <v>25</v>
      </c>
      <c r="M62" s="180">
        <v>29</v>
      </c>
      <c r="N62" s="180">
        <v>33</v>
      </c>
      <c r="O62" s="180">
        <v>30</v>
      </c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1"/>
      <c r="AB62" s="134"/>
    </row>
    <row r="63" spans="2:28" ht="12.95" customHeight="1" x14ac:dyDescent="0.2">
      <c r="B63" s="124" t="s">
        <v>21</v>
      </c>
      <c r="C63" s="194"/>
      <c r="D63" s="135">
        <v>28</v>
      </c>
      <c r="E63" s="135">
        <v>78</v>
      </c>
      <c r="F63" s="182">
        <v>73</v>
      </c>
      <c r="G63" s="182">
        <v>71</v>
      </c>
      <c r="H63" s="182">
        <v>95</v>
      </c>
      <c r="I63" s="182">
        <v>97</v>
      </c>
      <c r="J63" s="183">
        <v>99</v>
      </c>
      <c r="K63" s="183">
        <v>101</v>
      </c>
      <c r="L63" s="183">
        <v>111</v>
      </c>
      <c r="M63" s="183">
        <v>118</v>
      </c>
      <c r="N63" s="183">
        <v>123</v>
      </c>
      <c r="O63" s="183">
        <v>128</v>
      </c>
      <c r="P63" s="183">
        <v>129</v>
      </c>
      <c r="Q63" s="183">
        <v>136</v>
      </c>
      <c r="R63" s="183">
        <v>141</v>
      </c>
      <c r="S63" s="183">
        <v>148</v>
      </c>
      <c r="T63" s="183">
        <v>152</v>
      </c>
      <c r="U63" s="183">
        <v>152</v>
      </c>
      <c r="V63" s="183">
        <v>152</v>
      </c>
      <c r="W63" s="183">
        <v>152</v>
      </c>
      <c r="X63" s="183">
        <v>152</v>
      </c>
      <c r="Y63" s="183">
        <v>152</v>
      </c>
      <c r="Z63" s="183">
        <v>152</v>
      </c>
      <c r="AA63" s="184">
        <v>152</v>
      </c>
      <c r="AB63" s="139">
        <f t="shared" si="10"/>
        <v>2892</v>
      </c>
    </row>
    <row r="64" spans="2:28" ht="12.95" customHeight="1" x14ac:dyDescent="0.2">
      <c r="B64" s="123" t="s">
        <v>29</v>
      </c>
      <c r="C64" s="193"/>
      <c r="D64" s="130">
        <v>1</v>
      </c>
      <c r="E64" s="130">
        <v>8</v>
      </c>
      <c r="F64" s="179">
        <v>8</v>
      </c>
      <c r="G64" s="179">
        <v>26</v>
      </c>
      <c r="H64" s="179">
        <v>46</v>
      </c>
      <c r="I64" s="179">
        <v>38</v>
      </c>
      <c r="J64" s="180">
        <v>41</v>
      </c>
      <c r="K64" s="180">
        <v>34</v>
      </c>
      <c r="L64" s="180">
        <v>62</v>
      </c>
      <c r="M64" s="180">
        <v>67</v>
      </c>
      <c r="N64" s="180">
        <v>89</v>
      </c>
      <c r="O64" s="180">
        <v>90</v>
      </c>
      <c r="P64" s="180">
        <v>97</v>
      </c>
      <c r="Q64" s="180">
        <v>97</v>
      </c>
      <c r="R64" s="180">
        <v>97</v>
      </c>
      <c r="S64" s="180">
        <v>99</v>
      </c>
      <c r="T64" s="180">
        <v>111</v>
      </c>
      <c r="U64" s="180">
        <v>111</v>
      </c>
      <c r="V64" s="180">
        <v>111</v>
      </c>
      <c r="W64" s="180">
        <v>111</v>
      </c>
      <c r="X64" s="180">
        <v>111</v>
      </c>
      <c r="Y64" s="180">
        <v>111</v>
      </c>
      <c r="Z64" s="180">
        <v>111</v>
      </c>
      <c r="AA64" s="181">
        <v>111</v>
      </c>
      <c r="AB64" s="134">
        <f t="shared" si="10"/>
        <v>1788</v>
      </c>
    </row>
    <row r="65" spans="2:28" ht="12.95" customHeight="1" x14ac:dyDescent="0.2">
      <c r="B65" s="124" t="s">
        <v>27</v>
      </c>
      <c r="C65" s="194"/>
      <c r="D65" s="135">
        <v>42</v>
      </c>
      <c r="E65" s="135">
        <v>72</v>
      </c>
      <c r="F65" s="182">
        <v>83</v>
      </c>
      <c r="G65" s="182">
        <v>93</v>
      </c>
      <c r="H65" s="182">
        <v>106</v>
      </c>
      <c r="I65" s="182">
        <v>109</v>
      </c>
      <c r="J65" s="183">
        <v>134</v>
      </c>
      <c r="K65" s="183">
        <v>140</v>
      </c>
      <c r="L65" s="183">
        <v>153</v>
      </c>
      <c r="M65" s="183">
        <v>164</v>
      </c>
      <c r="N65" s="183">
        <v>161</v>
      </c>
      <c r="O65" s="183">
        <v>169</v>
      </c>
      <c r="P65" s="183">
        <v>174</v>
      </c>
      <c r="Q65" s="183">
        <f>109+Q66</f>
        <v>211</v>
      </c>
      <c r="R65" s="183">
        <f>116+R66</f>
        <v>220</v>
      </c>
      <c r="S65" s="183">
        <f t="shared" ref="S65:AA65" si="11">131+S66</f>
        <v>244</v>
      </c>
      <c r="T65" s="183">
        <f t="shared" si="11"/>
        <v>248</v>
      </c>
      <c r="U65" s="183">
        <f t="shared" si="11"/>
        <v>248</v>
      </c>
      <c r="V65" s="183">
        <f t="shared" si="11"/>
        <v>248</v>
      </c>
      <c r="W65" s="183">
        <f t="shared" si="11"/>
        <v>248</v>
      </c>
      <c r="X65" s="183">
        <f t="shared" si="11"/>
        <v>248</v>
      </c>
      <c r="Y65" s="183">
        <f t="shared" si="11"/>
        <v>248</v>
      </c>
      <c r="Z65" s="183">
        <f t="shared" si="11"/>
        <v>248</v>
      </c>
      <c r="AA65" s="184">
        <f t="shared" si="11"/>
        <v>248</v>
      </c>
      <c r="AB65" s="139">
        <f t="shared" si="10"/>
        <v>4259</v>
      </c>
    </row>
    <row r="66" spans="2:28" s="12" customFormat="1" ht="12.95" customHeight="1" outlineLevel="1" x14ac:dyDescent="0.2">
      <c r="B66" s="164" t="s">
        <v>37</v>
      </c>
      <c r="C66" s="193"/>
      <c r="D66" s="130"/>
      <c r="E66" s="130">
        <v>27</v>
      </c>
      <c r="F66" s="179">
        <v>32</v>
      </c>
      <c r="G66" s="179">
        <v>37</v>
      </c>
      <c r="H66" s="179"/>
      <c r="I66" s="179"/>
      <c r="J66" s="180">
        <v>48</v>
      </c>
      <c r="K66" s="180">
        <v>57</v>
      </c>
      <c r="L66" s="180">
        <v>67</v>
      </c>
      <c r="M66" s="180">
        <v>70</v>
      </c>
      <c r="N66" s="180">
        <v>72</v>
      </c>
      <c r="O66" s="180">
        <v>74</v>
      </c>
      <c r="P66" s="180">
        <v>80</v>
      </c>
      <c r="Q66" s="180">
        <v>102</v>
      </c>
      <c r="R66" s="180">
        <v>104</v>
      </c>
      <c r="S66" s="180">
        <v>113</v>
      </c>
      <c r="T66" s="180">
        <v>117</v>
      </c>
      <c r="U66" s="180">
        <v>117</v>
      </c>
      <c r="V66" s="180">
        <v>117</v>
      </c>
      <c r="W66" s="180">
        <v>117</v>
      </c>
      <c r="X66" s="180">
        <v>117</v>
      </c>
      <c r="Y66" s="180">
        <v>117</v>
      </c>
      <c r="Z66" s="180">
        <v>117</v>
      </c>
      <c r="AA66" s="181">
        <v>117</v>
      </c>
      <c r="AB66" s="134"/>
    </row>
    <row r="67" spans="2:28" ht="12.95" customHeight="1" x14ac:dyDescent="0.2">
      <c r="B67" s="124" t="s">
        <v>22</v>
      </c>
      <c r="C67" s="194"/>
      <c r="D67" s="135">
        <v>13</v>
      </c>
      <c r="E67" s="135">
        <v>15</v>
      </c>
      <c r="F67" s="182">
        <v>16</v>
      </c>
      <c r="G67" s="182">
        <v>18</v>
      </c>
      <c r="H67" s="182">
        <v>20</v>
      </c>
      <c r="I67" s="182">
        <v>28</v>
      </c>
      <c r="J67" s="183">
        <v>23</v>
      </c>
      <c r="K67" s="183">
        <v>25</v>
      </c>
      <c r="L67" s="183">
        <v>29</v>
      </c>
      <c r="M67" s="183">
        <v>29</v>
      </c>
      <c r="N67" s="183">
        <v>30</v>
      </c>
      <c r="O67" s="183">
        <v>30</v>
      </c>
      <c r="P67" s="183">
        <v>50</v>
      </c>
      <c r="Q67" s="183">
        <v>28</v>
      </c>
      <c r="R67" s="183">
        <v>31</v>
      </c>
      <c r="S67" s="183">
        <v>35</v>
      </c>
      <c r="T67" s="183">
        <v>38</v>
      </c>
      <c r="U67" s="183">
        <v>38</v>
      </c>
      <c r="V67" s="183">
        <v>38</v>
      </c>
      <c r="W67" s="183">
        <v>38</v>
      </c>
      <c r="X67" s="183">
        <v>38</v>
      </c>
      <c r="Y67" s="183">
        <v>38</v>
      </c>
      <c r="Z67" s="183">
        <v>38</v>
      </c>
      <c r="AA67" s="184">
        <v>38</v>
      </c>
      <c r="AB67" s="139">
        <f t="shared" si="10"/>
        <v>724</v>
      </c>
    </row>
    <row r="68" spans="2:28" ht="12.95" customHeight="1" x14ac:dyDescent="0.2">
      <c r="B68" s="123" t="s">
        <v>23</v>
      </c>
      <c r="C68" s="193"/>
      <c r="D68" s="130">
        <v>20</v>
      </c>
      <c r="E68" s="130">
        <v>27</v>
      </c>
      <c r="F68" s="179">
        <v>5</v>
      </c>
      <c r="G68" s="179">
        <v>9</v>
      </c>
      <c r="H68" s="179">
        <v>12</v>
      </c>
      <c r="I68" s="179">
        <v>12</v>
      </c>
      <c r="J68" s="180">
        <v>11</v>
      </c>
      <c r="K68" s="180">
        <v>8</v>
      </c>
      <c r="L68" s="180">
        <v>7</v>
      </c>
      <c r="M68" s="180">
        <v>19</v>
      </c>
      <c r="N68" s="180">
        <v>27</v>
      </c>
      <c r="O68" s="180">
        <v>32</v>
      </c>
      <c r="P68" s="180">
        <v>35</v>
      </c>
      <c r="Q68" s="180">
        <v>41</v>
      </c>
      <c r="R68" s="180">
        <v>45</v>
      </c>
      <c r="S68" s="180">
        <v>52</v>
      </c>
      <c r="T68" s="180">
        <v>58</v>
      </c>
      <c r="U68" s="180">
        <v>58</v>
      </c>
      <c r="V68" s="180">
        <v>58</v>
      </c>
      <c r="W68" s="180">
        <v>58</v>
      </c>
      <c r="X68" s="180">
        <v>58</v>
      </c>
      <c r="Y68" s="180">
        <v>58</v>
      </c>
      <c r="Z68" s="180">
        <v>58</v>
      </c>
      <c r="AA68" s="181">
        <v>58</v>
      </c>
      <c r="AB68" s="134">
        <f t="shared" si="10"/>
        <v>826</v>
      </c>
    </row>
    <row r="69" spans="2:28" ht="12.95" customHeight="1" x14ac:dyDescent="0.2">
      <c r="B69" s="124" t="s">
        <v>24</v>
      </c>
      <c r="C69" s="194"/>
      <c r="D69" s="135">
        <v>8</v>
      </c>
      <c r="E69" s="135">
        <v>17</v>
      </c>
      <c r="F69" s="182">
        <v>18</v>
      </c>
      <c r="G69" s="182">
        <v>19</v>
      </c>
      <c r="H69" s="182">
        <v>20</v>
      </c>
      <c r="I69" s="182">
        <v>18</v>
      </c>
      <c r="J69" s="183">
        <v>18</v>
      </c>
      <c r="K69" s="183">
        <v>17</v>
      </c>
      <c r="L69" s="183">
        <v>19</v>
      </c>
      <c r="M69" s="183">
        <v>19</v>
      </c>
      <c r="N69" s="183">
        <v>19</v>
      </c>
      <c r="O69" s="183">
        <v>21</v>
      </c>
      <c r="P69" s="183">
        <v>25</v>
      </c>
      <c r="Q69" s="183">
        <v>26</v>
      </c>
      <c r="R69" s="183">
        <v>37</v>
      </c>
      <c r="S69" s="183">
        <v>40</v>
      </c>
      <c r="T69" s="183">
        <v>44</v>
      </c>
      <c r="U69" s="183">
        <v>44</v>
      </c>
      <c r="V69" s="183">
        <v>44</v>
      </c>
      <c r="W69" s="183">
        <v>44</v>
      </c>
      <c r="X69" s="183">
        <v>44</v>
      </c>
      <c r="Y69" s="183">
        <v>44</v>
      </c>
      <c r="Z69" s="183">
        <v>44</v>
      </c>
      <c r="AA69" s="184">
        <v>44</v>
      </c>
      <c r="AB69" s="139">
        <f t="shared" si="10"/>
        <v>693</v>
      </c>
    </row>
    <row r="70" spans="2:28" s="12" customFormat="1" ht="12.95" customHeight="1" outlineLevel="1" x14ac:dyDescent="0.2">
      <c r="B70" s="164" t="s">
        <v>38</v>
      </c>
      <c r="C70" s="193"/>
      <c r="D70" s="130"/>
      <c r="E70" s="130">
        <v>5</v>
      </c>
      <c r="F70" s="179">
        <v>5</v>
      </c>
      <c r="G70" s="179">
        <v>6</v>
      </c>
      <c r="H70" s="179"/>
      <c r="I70" s="179"/>
      <c r="J70" s="180"/>
      <c r="K70" s="180"/>
      <c r="L70" s="180">
        <v>6</v>
      </c>
      <c r="M70" s="180">
        <v>6</v>
      </c>
      <c r="N70" s="180">
        <v>7</v>
      </c>
      <c r="O70" s="180">
        <v>9</v>
      </c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1"/>
      <c r="AB70" s="134"/>
    </row>
    <row r="71" spans="2:28" ht="12.95" customHeight="1" x14ac:dyDescent="0.2">
      <c r="B71" s="124" t="s">
        <v>25</v>
      </c>
      <c r="C71" s="194"/>
      <c r="D71" s="135">
        <v>12</v>
      </c>
      <c r="E71" s="135">
        <v>15</v>
      </c>
      <c r="F71" s="182">
        <v>13</v>
      </c>
      <c r="G71" s="182">
        <v>20</v>
      </c>
      <c r="H71" s="182">
        <v>24</v>
      </c>
      <c r="I71" s="182">
        <v>29</v>
      </c>
      <c r="J71" s="183">
        <v>32</v>
      </c>
      <c r="K71" s="183">
        <v>34</v>
      </c>
      <c r="L71" s="183">
        <v>41</v>
      </c>
      <c r="M71" s="183">
        <v>40</v>
      </c>
      <c r="N71" s="183">
        <v>45</v>
      </c>
      <c r="O71" s="183">
        <v>48</v>
      </c>
      <c r="P71" s="183">
        <v>50</v>
      </c>
      <c r="Q71" s="183">
        <v>59</v>
      </c>
      <c r="R71" s="183">
        <v>60</v>
      </c>
      <c r="S71" s="183">
        <v>62</v>
      </c>
      <c r="T71" s="183">
        <v>67</v>
      </c>
      <c r="U71" s="183">
        <v>67</v>
      </c>
      <c r="V71" s="183">
        <v>67</v>
      </c>
      <c r="W71" s="183">
        <v>67</v>
      </c>
      <c r="X71" s="183">
        <v>67</v>
      </c>
      <c r="Y71" s="183">
        <v>67</v>
      </c>
      <c r="Z71" s="183">
        <v>67</v>
      </c>
      <c r="AA71" s="184">
        <v>67</v>
      </c>
      <c r="AB71" s="139">
        <f t="shared" si="10"/>
        <v>1120</v>
      </c>
    </row>
    <row r="72" spans="2:28" ht="12.95" customHeight="1" x14ac:dyDescent="0.2">
      <c r="B72" s="123" t="s">
        <v>31</v>
      </c>
      <c r="C72" s="193"/>
      <c r="D72" s="130"/>
      <c r="E72" s="130">
        <v>8</v>
      </c>
      <c r="F72" s="179">
        <v>8</v>
      </c>
      <c r="G72" s="179">
        <v>8</v>
      </c>
      <c r="H72" s="179"/>
      <c r="I72" s="179">
        <v>10</v>
      </c>
      <c r="J72" s="180">
        <v>26</v>
      </c>
      <c r="K72" s="180">
        <v>32</v>
      </c>
      <c r="L72" s="180">
        <v>33</v>
      </c>
      <c r="M72" s="180">
        <v>37</v>
      </c>
      <c r="N72" s="180">
        <v>41</v>
      </c>
      <c r="O72" s="180">
        <v>46</v>
      </c>
      <c r="P72" s="180">
        <v>25</v>
      </c>
      <c r="Q72" s="180">
        <v>51</v>
      </c>
      <c r="R72" s="180">
        <v>77</v>
      </c>
      <c r="S72" s="180">
        <v>78</v>
      </c>
      <c r="T72" s="180">
        <v>102</v>
      </c>
      <c r="U72" s="180">
        <v>102</v>
      </c>
      <c r="V72" s="180">
        <v>102</v>
      </c>
      <c r="W72" s="180">
        <v>102</v>
      </c>
      <c r="X72" s="180">
        <v>102</v>
      </c>
      <c r="Y72" s="180">
        <v>102</v>
      </c>
      <c r="Z72" s="180">
        <v>102</v>
      </c>
      <c r="AA72" s="181">
        <v>102</v>
      </c>
      <c r="AB72" s="134">
        <f t="shared" si="10"/>
        <v>1296</v>
      </c>
    </row>
    <row r="73" spans="2:28" ht="12.95" customHeight="1" thickBot="1" x14ac:dyDescent="0.25">
      <c r="B73" s="125" t="s">
        <v>30</v>
      </c>
      <c r="C73" s="195"/>
      <c r="D73" s="140">
        <v>183</v>
      </c>
      <c r="E73" s="140">
        <v>303</v>
      </c>
      <c r="F73" s="185">
        <v>291</v>
      </c>
      <c r="G73" s="185">
        <v>293</v>
      </c>
      <c r="H73" s="185">
        <v>367</v>
      </c>
      <c r="I73" s="185">
        <v>345</v>
      </c>
      <c r="J73" s="186">
        <v>365</v>
      </c>
      <c r="K73" s="186">
        <v>378</v>
      </c>
      <c r="L73" s="186">
        <v>413</v>
      </c>
      <c r="M73" s="186">
        <v>422</v>
      </c>
      <c r="N73" s="186">
        <v>436</v>
      </c>
      <c r="O73" s="186">
        <v>453</v>
      </c>
      <c r="P73" s="186">
        <v>458</v>
      </c>
      <c r="Q73" s="186">
        <v>470</v>
      </c>
      <c r="R73" s="186">
        <v>504</v>
      </c>
      <c r="S73" s="186">
        <v>524</v>
      </c>
      <c r="T73" s="186">
        <v>529</v>
      </c>
      <c r="U73" s="186">
        <v>529</v>
      </c>
      <c r="V73" s="186">
        <v>529</v>
      </c>
      <c r="W73" s="186">
        <v>529</v>
      </c>
      <c r="X73" s="186">
        <v>529</v>
      </c>
      <c r="Y73" s="186">
        <v>529</v>
      </c>
      <c r="Z73" s="186">
        <v>529</v>
      </c>
      <c r="AA73" s="187">
        <v>529</v>
      </c>
      <c r="AB73" s="141">
        <f t="shared" si="10"/>
        <v>10437</v>
      </c>
    </row>
    <row r="74" spans="2:28" ht="13.5" thickBot="1" x14ac:dyDescent="0.25">
      <c r="B74" s="162" t="s">
        <v>118</v>
      </c>
      <c r="C74" s="205">
        <f>SUM(C43,C45:C52,C55:C56,C59:C60,C63:C65,C67:C69,C71:C73)</f>
        <v>0</v>
      </c>
      <c r="D74" s="188">
        <f>SUM(D43,D45:D52,D55:D56,D59:D60,D63:D65,D67:D69,D71:D73)</f>
        <v>850</v>
      </c>
      <c r="E74" s="188">
        <f t="shared" ref="E74:AA74" si="12">SUM(E43,E45:E52,E55:E56,E59:E60,E63:E65,E67:E69,E71:E73)</f>
        <v>1355</v>
      </c>
      <c r="F74" s="188">
        <f t="shared" si="12"/>
        <v>1428</v>
      </c>
      <c r="G74" s="188">
        <f t="shared" si="12"/>
        <v>1560</v>
      </c>
      <c r="H74" s="188">
        <f t="shared" si="12"/>
        <v>1847</v>
      </c>
      <c r="I74" s="188">
        <f t="shared" si="12"/>
        <v>1825</v>
      </c>
      <c r="J74" s="189">
        <f t="shared" si="12"/>
        <v>1946</v>
      </c>
      <c r="K74" s="189">
        <f t="shared" si="12"/>
        <v>1993</v>
      </c>
      <c r="L74" s="189">
        <f t="shared" si="12"/>
        <v>2165</v>
      </c>
      <c r="M74" s="189">
        <f t="shared" si="12"/>
        <v>2293</v>
      </c>
      <c r="N74" s="189">
        <f t="shared" si="12"/>
        <v>2436</v>
      </c>
      <c r="O74" s="189">
        <f>SUM(O43,O45:O52,O55:O56,O59:O60,O63:O65,O67:O69,O71:O73)</f>
        <v>2581</v>
      </c>
      <c r="P74" s="189">
        <f>SUM(P43,P45:P52,P55:P56,P59:P60,P63:P65,P67:P69,P71:P73)</f>
        <v>2710</v>
      </c>
      <c r="Q74" s="189">
        <f>SUM(Q43,Q45:Q52,Q55:Q56,Q59:Q60,Q63:Q65,Q67:Q69,Q71:Q73)</f>
        <v>3135</v>
      </c>
      <c r="R74" s="189">
        <f t="shared" ref="R74:Z74" si="13">SUM(R43,R45:R52,R55:R56,R59:R60,R63:R65,R67:R69,R71:R73)</f>
        <v>3357</v>
      </c>
      <c r="S74" s="189">
        <f t="shared" si="13"/>
        <v>3638</v>
      </c>
      <c r="T74" s="189">
        <f t="shared" ref="T74:Y74" si="14">SUM(T43,T45:T52,T55:T56,T59:T60,T63:T65,T67:T69,T71:T73)</f>
        <v>3795</v>
      </c>
      <c r="U74" s="189">
        <f t="shared" si="14"/>
        <v>3795</v>
      </c>
      <c r="V74" s="189">
        <f t="shared" si="14"/>
        <v>3795</v>
      </c>
      <c r="W74" s="189">
        <f t="shared" ref="W74:X74" si="15">SUM(W43,W45:W52,W55:W56,W59:W60,W63:W65,W67:W69,W71:W73)</f>
        <v>3795</v>
      </c>
      <c r="X74" s="189">
        <f t="shared" si="15"/>
        <v>3795</v>
      </c>
      <c r="Y74" s="189">
        <f t="shared" si="14"/>
        <v>3795</v>
      </c>
      <c r="Z74" s="189">
        <f t="shared" si="13"/>
        <v>3795</v>
      </c>
      <c r="AA74" s="190">
        <f t="shared" si="12"/>
        <v>3795</v>
      </c>
      <c r="AB74" s="191">
        <f t="shared" si="10"/>
        <v>65479</v>
      </c>
    </row>
    <row r="75" spans="2:28" x14ac:dyDescent="0.2">
      <c r="C75" s="8"/>
      <c r="F75" s="8"/>
      <c r="J75" s="8"/>
    </row>
    <row r="76" spans="2:28" x14ac:dyDescent="0.2">
      <c r="B76" s="10" t="s">
        <v>121</v>
      </c>
      <c r="C76" s="14"/>
    </row>
    <row r="77" spans="2:28" ht="13.5" thickBot="1" x14ac:dyDescent="0.25">
      <c r="B77" s="6"/>
      <c r="C77" s="6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2:28" ht="13.5" thickBot="1" x14ac:dyDescent="0.25">
      <c r="B78" s="103" t="s">
        <v>11</v>
      </c>
      <c r="C78" s="173">
        <f t="shared" ref="C78:O78" si="16">C6</f>
        <v>2000</v>
      </c>
      <c r="D78" s="174">
        <f t="shared" si="16"/>
        <v>2001</v>
      </c>
      <c r="E78" s="174">
        <f t="shared" si="16"/>
        <v>2002</v>
      </c>
      <c r="F78" s="174">
        <f t="shared" si="16"/>
        <v>2003</v>
      </c>
      <c r="G78" s="174">
        <f t="shared" si="16"/>
        <v>2004</v>
      </c>
      <c r="H78" s="174">
        <f t="shared" si="16"/>
        <v>2005</v>
      </c>
      <c r="I78" s="174">
        <f t="shared" si="16"/>
        <v>2006</v>
      </c>
      <c r="J78" s="174">
        <f t="shared" si="16"/>
        <v>2007</v>
      </c>
      <c r="K78" s="174">
        <f t="shared" si="16"/>
        <v>2008</v>
      </c>
      <c r="L78" s="174">
        <f t="shared" si="16"/>
        <v>2009</v>
      </c>
      <c r="M78" s="174">
        <f t="shared" si="16"/>
        <v>2010</v>
      </c>
      <c r="N78" s="174">
        <f t="shared" si="16"/>
        <v>2011</v>
      </c>
      <c r="O78" s="174">
        <f t="shared" si="16"/>
        <v>2012</v>
      </c>
      <c r="P78" s="174">
        <f t="shared" ref="P78:AA78" si="17">P6</f>
        <v>2013</v>
      </c>
      <c r="Q78" s="174">
        <f t="shared" si="17"/>
        <v>2014</v>
      </c>
      <c r="R78" s="174">
        <f t="shared" si="17"/>
        <v>2015</v>
      </c>
      <c r="S78" s="174">
        <f t="shared" si="17"/>
        <v>2016</v>
      </c>
      <c r="T78" s="174">
        <f t="shared" si="17"/>
        <v>2017</v>
      </c>
      <c r="U78" s="174">
        <f t="shared" si="17"/>
        <v>2018</v>
      </c>
      <c r="V78" s="174">
        <f t="shared" ref="V78" si="18">V6</f>
        <v>2019</v>
      </c>
      <c r="W78" s="174">
        <f t="shared" si="17"/>
        <v>2020</v>
      </c>
      <c r="X78" s="174">
        <f t="shared" ref="X78:Y78" si="19">X6</f>
        <v>2021</v>
      </c>
      <c r="Y78" s="174">
        <f t="shared" si="19"/>
        <v>2022</v>
      </c>
      <c r="Z78" s="174">
        <f t="shared" si="17"/>
        <v>2023</v>
      </c>
      <c r="AA78" s="175">
        <f t="shared" si="17"/>
        <v>2024</v>
      </c>
      <c r="AB78" s="157" t="s">
        <v>10</v>
      </c>
    </row>
    <row r="79" spans="2:28" ht="12.95" customHeight="1" x14ac:dyDescent="0.2">
      <c r="B79" s="122" t="s">
        <v>28</v>
      </c>
      <c r="C79" s="192" t="str">
        <f t="shared" ref="C79" si="20">IF(AND(C43&lt;&gt;"",C43&lt;&gt;0),ROUND(C7/C43,0),"")</f>
        <v/>
      </c>
      <c r="D79" s="126">
        <f t="shared" ref="D79:AA79" si="21">IF(AND(D43&lt;&gt;"",D43&lt;&gt;0),ROUND(D7/D43,0),"")</f>
        <v>3167</v>
      </c>
      <c r="E79" s="126">
        <f t="shared" si="21"/>
        <v>2845</v>
      </c>
      <c r="F79" s="127">
        <f t="shared" si="21"/>
        <v>3119</v>
      </c>
      <c r="G79" s="126">
        <f t="shared" si="21"/>
        <v>3308</v>
      </c>
      <c r="H79" s="126">
        <f t="shared" si="21"/>
        <v>3805</v>
      </c>
      <c r="I79" s="126">
        <f t="shared" si="21"/>
        <v>3412</v>
      </c>
      <c r="J79" s="126">
        <f t="shared" si="21"/>
        <v>3495</v>
      </c>
      <c r="K79" s="126">
        <f t="shared" si="21"/>
        <v>3646</v>
      </c>
      <c r="L79" s="126">
        <f t="shared" si="21"/>
        <v>3831</v>
      </c>
      <c r="M79" s="126">
        <f t="shared" si="21"/>
        <v>3719</v>
      </c>
      <c r="N79" s="126">
        <f t="shared" si="21"/>
        <v>3576</v>
      </c>
      <c r="O79" s="126">
        <f t="shared" si="21"/>
        <v>3706</v>
      </c>
      <c r="P79" s="126">
        <f t="shared" si="21"/>
        <v>3432</v>
      </c>
      <c r="Q79" s="126">
        <f t="shared" si="21"/>
        <v>3559</v>
      </c>
      <c r="R79" s="126">
        <f t="shared" si="21"/>
        <v>3850</v>
      </c>
      <c r="S79" s="126">
        <f t="shared" ref="S79:Z79" si="22">IF(AND(S43&lt;&gt;"",S43&lt;&gt;0),ROUND(S7/S43,0),"")</f>
        <v>3930</v>
      </c>
      <c r="T79" s="126">
        <f t="shared" ref="T79:Y79" si="23">IF(AND(T43&lt;&gt;"",T43&lt;&gt;0),ROUND(T7/T43,0),"")</f>
        <v>3685</v>
      </c>
      <c r="U79" s="126">
        <f t="shared" si="23"/>
        <v>3685</v>
      </c>
      <c r="V79" s="126">
        <f t="shared" si="23"/>
        <v>3685</v>
      </c>
      <c r="W79" s="126">
        <f t="shared" ref="W79:X79" si="24">IF(AND(W43&lt;&gt;"",W43&lt;&gt;0),ROUND(W7/W43,0),"")</f>
        <v>3685</v>
      </c>
      <c r="X79" s="126">
        <f t="shared" si="24"/>
        <v>3685</v>
      </c>
      <c r="Y79" s="126">
        <f t="shared" si="23"/>
        <v>3685</v>
      </c>
      <c r="Z79" s="126">
        <f t="shared" si="22"/>
        <v>3685</v>
      </c>
      <c r="AA79" s="128">
        <f t="shared" si="21"/>
        <v>3685</v>
      </c>
      <c r="AB79" s="129">
        <f t="shared" ref="AB79" si="25">IF(AND(AB43&lt;&gt;"",AB43&lt;&gt;0),ROUND(AB7/AB43,0),"")</f>
        <v>3618</v>
      </c>
    </row>
    <row r="80" spans="2:28" s="12" customFormat="1" ht="12.95" customHeight="1" outlineLevel="1" x14ac:dyDescent="0.2">
      <c r="B80" s="164" t="s">
        <v>133</v>
      </c>
      <c r="C80" s="193" t="str">
        <f t="shared" ref="C80" si="26">IF(AND(C44&lt;&gt;"",C44&lt;&gt;0),ROUND(C8/C44,0),"")</f>
        <v/>
      </c>
      <c r="D80" s="130">
        <f t="shared" ref="D80:AA80" si="27">IF(AND(D44&lt;&gt;"",D44&lt;&gt;0),ROUND(D8/D44,0),"")</f>
        <v>2505</v>
      </c>
      <c r="E80" s="130">
        <f t="shared" si="27"/>
        <v>1675</v>
      </c>
      <c r="F80" s="179">
        <f t="shared" si="27"/>
        <v>1703</v>
      </c>
      <c r="G80" s="179">
        <f t="shared" si="27"/>
        <v>2527</v>
      </c>
      <c r="H80" s="179">
        <f t="shared" si="27"/>
        <v>3774</v>
      </c>
      <c r="I80" s="179">
        <f t="shared" si="27"/>
        <v>2652</v>
      </c>
      <c r="J80" s="180">
        <f t="shared" si="27"/>
        <v>2925</v>
      </c>
      <c r="K80" s="180">
        <f t="shared" si="27"/>
        <v>3269</v>
      </c>
      <c r="L80" s="180">
        <f t="shared" si="27"/>
        <v>3444</v>
      </c>
      <c r="M80" s="180">
        <f t="shared" si="27"/>
        <v>3071</v>
      </c>
      <c r="N80" s="180">
        <f t="shared" si="27"/>
        <v>3004</v>
      </c>
      <c r="O80" s="180" t="str">
        <f t="shared" si="27"/>
        <v/>
      </c>
      <c r="P80" s="180" t="str">
        <f t="shared" si="27"/>
        <v/>
      </c>
      <c r="Q80" s="180" t="str">
        <f t="shared" si="27"/>
        <v/>
      </c>
      <c r="R80" s="180" t="str">
        <f t="shared" si="27"/>
        <v/>
      </c>
      <c r="S80" s="180" t="str">
        <f t="shared" ref="S80:Z80" si="28">IF(AND(S44&lt;&gt;"",S44&lt;&gt;0),ROUND(S8/S44,0),"")</f>
        <v/>
      </c>
      <c r="T80" s="180" t="str">
        <f t="shared" ref="T80:Y80" si="29">IF(AND(T44&lt;&gt;"",T44&lt;&gt;0),ROUND(T8/T44,0),"")</f>
        <v/>
      </c>
      <c r="U80" s="180" t="str">
        <f t="shared" si="29"/>
        <v/>
      </c>
      <c r="V80" s="180" t="str">
        <f t="shared" si="29"/>
        <v/>
      </c>
      <c r="W80" s="180" t="str">
        <f t="shared" ref="W80:X80" si="30">IF(AND(W44&lt;&gt;"",W44&lt;&gt;0),ROUND(W8/W44,0),"")</f>
        <v/>
      </c>
      <c r="X80" s="180" t="str">
        <f t="shared" si="30"/>
        <v/>
      </c>
      <c r="Y80" s="180" t="str">
        <f t="shared" si="29"/>
        <v/>
      </c>
      <c r="Z80" s="180" t="str">
        <f t="shared" si="28"/>
        <v/>
      </c>
      <c r="AA80" s="181" t="str">
        <f t="shared" si="27"/>
        <v/>
      </c>
      <c r="AB80" s="134" t="str">
        <f t="shared" ref="AB80" si="31">IF(AND(AB44&lt;&gt;"",AB44&lt;&gt;0),ROUND(AB8/AB44,0),"")</f>
        <v/>
      </c>
    </row>
    <row r="81" spans="2:28" ht="12.95" customHeight="1" x14ac:dyDescent="0.2">
      <c r="B81" s="124" t="s">
        <v>32</v>
      </c>
      <c r="C81" s="194" t="str">
        <f t="shared" ref="C81" si="32">IF(AND(C45&lt;&gt;"",C45&lt;&gt;0),ROUND(C9/C45,0),"")</f>
        <v/>
      </c>
      <c r="D81" s="135">
        <f t="shared" ref="D81:AA81" si="33">IF(AND(D45&lt;&gt;"",D45&lt;&gt;0),ROUND(D9/D45,0),"")</f>
        <v>5620</v>
      </c>
      <c r="E81" s="135">
        <f t="shared" si="33"/>
        <v>3852</v>
      </c>
      <c r="F81" s="182">
        <f t="shared" si="33"/>
        <v>4489</v>
      </c>
      <c r="G81" s="182">
        <f t="shared" si="33"/>
        <v>4302</v>
      </c>
      <c r="H81" s="182">
        <f t="shared" si="33"/>
        <v>5442</v>
      </c>
      <c r="I81" s="182">
        <f t="shared" si="33"/>
        <v>4976</v>
      </c>
      <c r="J81" s="183">
        <f t="shared" si="33"/>
        <v>5499</v>
      </c>
      <c r="K81" s="183">
        <f t="shared" si="33"/>
        <v>5420</v>
      </c>
      <c r="L81" s="183">
        <f t="shared" si="33"/>
        <v>5518</v>
      </c>
      <c r="M81" s="183">
        <f t="shared" si="33"/>
        <v>5609</v>
      </c>
      <c r="N81" s="183">
        <f t="shared" si="33"/>
        <v>5595</v>
      </c>
      <c r="O81" s="183">
        <f t="shared" si="33"/>
        <v>5534</v>
      </c>
      <c r="P81" s="183">
        <f t="shared" si="33"/>
        <v>5729</v>
      </c>
      <c r="Q81" s="183">
        <f t="shared" si="33"/>
        <v>5921</v>
      </c>
      <c r="R81" s="183">
        <f t="shared" si="33"/>
        <v>5818</v>
      </c>
      <c r="S81" s="183">
        <f t="shared" ref="S81:Z81" si="34">IF(AND(S45&lt;&gt;"",S45&lt;&gt;0),ROUND(S9/S45,0),"")</f>
        <v>6297</v>
      </c>
      <c r="T81" s="183">
        <f t="shared" ref="T81:Y81" si="35">IF(AND(T45&lt;&gt;"",T45&lt;&gt;0),ROUND(T9/T45,0),"")</f>
        <v>6745</v>
      </c>
      <c r="U81" s="183">
        <f t="shared" si="35"/>
        <v>6745</v>
      </c>
      <c r="V81" s="183">
        <f t="shared" si="35"/>
        <v>6745</v>
      </c>
      <c r="W81" s="183">
        <f t="shared" ref="W81:X81" si="36">IF(AND(W45&lt;&gt;"",W45&lt;&gt;0),ROUND(W9/W45,0),"")</f>
        <v>6745</v>
      </c>
      <c r="X81" s="183">
        <f t="shared" si="36"/>
        <v>6745</v>
      </c>
      <c r="Y81" s="183">
        <f t="shared" si="35"/>
        <v>6745</v>
      </c>
      <c r="Z81" s="183">
        <f t="shared" si="34"/>
        <v>6745</v>
      </c>
      <c r="AA81" s="184">
        <f t="shared" si="33"/>
        <v>6745</v>
      </c>
      <c r="AB81" s="139">
        <f t="shared" ref="AB81" si="37">IF(AND(AB45&lt;&gt;"",AB45&lt;&gt;0),ROUND(AB9/AB45,0),"")</f>
        <v>5853</v>
      </c>
    </row>
    <row r="82" spans="2:28" ht="12.95" customHeight="1" x14ac:dyDescent="0.2">
      <c r="B82" s="123" t="s">
        <v>12</v>
      </c>
      <c r="C82" s="193" t="str">
        <f t="shared" ref="C82" si="38">IF(AND(C46&lt;&gt;"",C46&lt;&gt;0),ROUND(C10/C46,0),"")</f>
        <v/>
      </c>
      <c r="D82" s="130">
        <f t="shared" ref="D82:AA82" si="39">IF(AND(D46&lt;&gt;"",D46&lt;&gt;0),ROUND(D10/D46,0),"")</f>
        <v>5310</v>
      </c>
      <c r="E82" s="130">
        <f t="shared" si="39"/>
        <v>7025</v>
      </c>
      <c r="F82" s="179">
        <f t="shared" si="39"/>
        <v>3751</v>
      </c>
      <c r="G82" s="179">
        <f t="shared" si="39"/>
        <v>3996</v>
      </c>
      <c r="H82" s="179">
        <f t="shared" si="39"/>
        <v>5029</v>
      </c>
      <c r="I82" s="179">
        <f t="shared" si="39"/>
        <v>3563</v>
      </c>
      <c r="J82" s="180">
        <f t="shared" si="39"/>
        <v>3490</v>
      </c>
      <c r="K82" s="180">
        <f t="shared" si="39"/>
        <v>3686</v>
      </c>
      <c r="L82" s="180">
        <f t="shared" si="39"/>
        <v>3562</v>
      </c>
      <c r="M82" s="180">
        <f t="shared" si="39"/>
        <v>2921</v>
      </c>
      <c r="N82" s="180">
        <f t="shared" si="39"/>
        <v>3048</v>
      </c>
      <c r="O82" s="180">
        <f t="shared" si="39"/>
        <v>2612</v>
      </c>
      <c r="P82" s="180">
        <f t="shared" si="39"/>
        <v>2494</v>
      </c>
      <c r="Q82" s="180">
        <f t="shared" si="39"/>
        <v>2225</v>
      </c>
      <c r="R82" s="180">
        <f t="shared" si="39"/>
        <v>2380</v>
      </c>
      <c r="S82" s="180">
        <f t="shared" ref="S82:Z82" si="40">IF(AND(S46&lt;&gt;"",S46&lt;&gt;0),ROUND(S10/S46,0),"")</f>
        <v>2308</v>
      </c>
      <c r="T82" s="180">
        <f t="shared" ref="T82:Y82" si="41">IF(AND(T46&lt;&gt;"",T46&lt;&gt;0),ROUND(T10/T46,0),"")</f>
        <v>2837</v>
      </c>
      <c r="U82" s="180">
        <f t="shared" si="41"/>
        <v>2837</v>
      </c>
      <c r="V82" s="180">
        <f t="shared" si="41"/>
        <v>2837</v>
      </c>
      <c r="W82" s="180">
        <f t="shared" ref="W82:X82" si="42">IF(AND(W46&lt;&gt;"",W46&lt;&gt;0),ROUND(W10/W46,0),"")</f>
        <v>2837</v>
      </c>
      <c r="X82" s="180">
        <f t="shared" si="42"/>
        <v>2837</v>
      </c>
      <c r="Y82" s="180">
        <f t="shared" si="41"/>
        <v>2837</v>
      </c>
      <c r="Z82" s="180">
        <f t="shared" si="40"/>
        <v>2837</v>
      </c>
      <c r="AA82" s="181">
        <f t="shared" si="39"/>
        <v>2837</v>
      </c>
      <c r="AB82" s="134">
        <f t="shared" ref="AB82" si="43">IF(AND(AB46&lt;&gt;"",AB46&lt;&gt;0),ROUND(AB10/AB46,0),"")</f>
        <v>2813</v>
      </c>
    </row>
    <row r="83" spans="2:28" ht="12.95" customHeight="1" x14ac:dyDescent="0.2">
      <c r="B83" s="124" t="s">
        <v>13</v>
      </c>
      <c r="C83" s="194" t="str">
        <f t="shared" ref="C83" si="44">IF(AND(C47&lt;&gt;"",C47&lt;&gt;0),ROUND(C11/C47,0),"")</f>
        <v/>
      </c>
      <c r="D83" s="135">
        <f t="shared" ref="D83:AA83" si="45">IF(AND(D47&lt;&gt;"",D47&lt;&gt;0),ROUND(D11/D47,0),"")</f>
        <v>3982</v>
      </c>
      <c r="E83" s="135">
        <f t="shared" si="45"/>
        <v>3959</v>
      </c>
      <c r="F83" s="182">
        <f t="shared" si="45"/>
        <v>5322</v>
      </c>
      <c r="G83" s="182">
        <f t="shared" si="45"/>
        <v>4761</v>
      </c>
      <c r="H83" s="182">
        <f t="shared" si="45"/>
        <v>4611</v>
      </c>
      <c r="I83" s="182">
        <f t="shared" si="45"/>
        <v>4675</v>
      </c>
      <c r="J83" s="183">
        <f t="shared" si="45"/>
        <v>4515</v>
      </c>
      <c r="K83" s="183">
        <f t="shared" si="45"/>
        <v>4471</v>
      </c>
      <c r="L83" s="183">
        <f t="shared" si="45"/>
        <v>4617</v>
      </c>
      <c r="M83" s="183">
        <f t="shared" si="45"/>
        <v>4705</v>
      </c>
      <c r="N83" s="183">
        <f t="shared" si="45"/>
        <v>4806</v>
      </c>
      <c r="O83" s="183">
        <f t="shared" si="45"/>
        <v>4716</v>
      </c>
      <c r="P83" s="183">
        <f t="shared" si="45"/>
        <v>4716</v>
      </c>
      <c r="Q83" s="183">
        <f t="shared" si="45"/>
        <v>4641</v>
      </c>
      <c r="R83" s="183">
        <f t="shared" si="45"/>
        <v>4650</v>
      </c>
      <c r="S83" s="183">
        <f t="shared" ref="S83:Z83" si="46">IF(AND(S47&lt;&gt;"",S47&lt;&gt;0),ROUND(S11/S47,0),"")</f>
        <v>4713</v>
      </c>
      <c r="T83" s="183">
        <f t="shared" ref="T83:Y83" si="47">IF(AND(T47&lt;&gt;"",T47&lt;&gt;0),ROUND(T11/T47,0),"")</f>
        <v>4818</v>
      </c>
      <c r="U83" s="183">
        <f t="shared" si="47"/>
        <v>4818</v>
      </c>
      <c r="V83" s="183">
        <f t="shared" si="47"/>
        <v>4818</v>
      </c>
      <c r="W83" s="183">
        <f t="shared" ref="W83:X83" si="48">IF(AND(W47&lt;&gt;"",W47&lt;&gt;0),ROUND(W11/W47,0),"")</f>
        <v>4818</v>
      </c>
      <c r="X83" s="183">
        <f t="shared" si="48"/>
        <v>4818</v>
      </c>
      <c r="Y83" s="183">
        <f t="shared" si="47"/>
        <v>4818</v>
      </c>
      <c r="Z83" s="183">
        <f t="shared" si="46"/>
        <v>4818</v>
      </c>
      <c r="AA83" s="184">
        <f t="shared" si="45"/>
        <v>4818</v>
      </c>
      <c r="AB83" s="139">
        <f t="shared" ref="AB83" si="49">IF(AND(AB47&lt;&gt;"",AB47&lt;&gt;0),ROUND(AB11/AB47,0),"")</f>
        <v>4729</v>
      </c>
    </row>
    <row r="84" spans="2:28" ht="12.95" customHeight="1" x14ac:dyDescent="0.2">
      <c r="B84" s="123" t="s">
        <v>14</v>
      </c>
      <c r="C84" s="193" t="str">
        <f t="shared" ref="C84" si="50">IF(AND(C48&lt;&gt;"",C48&lt;&gt;0),ROUND(C12/C48,0),"")</f>
        <v/>
      </c>
      <c r="D84" s="130">
        <f t="shared" ref="D84:AA84" si="51">IF(AND(D48&lt;&gt;"",D48&lt;&gt;0),ROUND(D12/D48,0),"")</f>
        <v>1726</v>
      </c>
      <c r="E84" s="130">
        <f t="shared" si="51"/>
        <v>3767</v>
      </c>
      <c r="F84" s="179">
        <f t="shared" si="51"/>
        <v>3139</v>
      </c>
      <c r="G84" s="179">
        <f t="shared" si="51"/>
        <v>2537</v>
      </c>
      <c r="H84" s="179">
        <f t="shared" si="51"/>
        <v>3457</v>
      </c>
      <c r="I84" s="179">
        <f t="shared" si="51"/>
        <v>2486</v>
      </c>
      <c r="J84" s="180">
        <f t="shared" si="51"/>
        <v>2503</v>
      </c>
      <c r="K84" s="180">
        <f t="shared" si="51"/>
        <v>2502</v>
      </c>
      <c r="L84" s="180">
        <f t="shared" si="51"/>
        <v>2896</v>
      </c>
      <c r="M84" s="180">
        <f t="shared" si="51"/>
        <v>3082</v>
      </c>
      <c r="N84" s="180">
        <f t="shared" si="51"/>
        <v>2944</v>
      </c>
      <c r="O84" s="180">
        <f t="shared" si="51"/>
        <v>2858</v>
      </c>
      <c r="P84" s="180">
        <f t="shared" si="51"/>
        <v>3142</v>
      </c>
      <c r="Q84" s="180">
        <f t="shared" si="51"/>
        <v>3261</v>
      </c>
      <c r="R84" s="180">
        <f t="shared" si="51"/>
        <v>3312</v>
      </c>
      <c r="S84" s="180">
        <f t="shared" ref="S84:Z84" si="52">IF(AND(S48&lt;&gt;"",S48&lt;&gt;0),ROUND(S12/S48,0),"")</f>
        <v>3159</v>
      </c>
      <c r="T84" s="180">
        <f t="shared" ref="T84:Y84" si="53">IF(AND(T48&lt;&gt;"",T48&lt;&gt;0),ROUND(T12/T48,0),"")</f>
        <v>3342</v>
      </c>
      <c r="U84" s="180">
        <f t="shared" si="53"/>
        <v>3342</v>
      </c>
      <c r="V84" s="180">
        <f t="shared" si="53"/>
        <v>3342</v>
      </c>
      <c r="W84" s="180">
        <f t="shared" ref="W84:X84" si="54">IF(AND(W48&lt;&gt;"",W48&lt;&gt;0),ROUND(W12/W48,0),"")</f>
        <v>3342</v>
      </c>
      <c r="X84" s="180">
        <f t="shared" si="54"/>
        <v>3342</v>
      </c>
      <c r="Y84" s="180">
        <f t="shared" si="53"/>
        <v>3342</v>
      </c>
      <c r="Z84" s="180">
        <f t="shared" si="52"/>
        <v>3342</v>
      </c>
      <c r="AA84" s="181">
        <f t="shared" si="51"/>
        <v>3342</v>
      </c>
      <c r="AB84" s="134">
        <f t="shared" ref="AB84" si="55">IF(AND(AB48&lt;&gt;"",AB48&lt;&gt;0),ROUND(AB12/AB48,0),"")</f>
        <v>3178</v>
      </c>
    </row>
    <row r="85" spans="2:28" ht="12.95" customHeight="1" x14ac:dyDescent="0.2">
      <c r="B85" s="124" t="s">
        <v>15</v>
      </c>
      <c r="C85" s="194" t="str">
        <f t="shared" ref="C85" si="56">IF(AND(C49&lt;&gt;"",C49&lt;&gt;0),ROUND(C13/C49,0),"")</f>
        <v/>
      </c>
      <c r="D85" s="135">
        <f t="shared" ref="D85:AA85" si="57">IF(AND(D49&lt;&gt;"",D49&lt;&gt;0),ROUND(D13/D49,0),"")</f>
        <v>3285</v>
      </c>
      <c r="E85" s="135">
        <f t="shared" si="57"/>
        <v>4014</v>
      </c>
      <c r="F85" s="182">
        <f t="shared" si="57"/>
        <v>4428</v>
      </c>
      <c r="G85" s="182">
        <f t="shared" si="57"/>
        <v>4212</v>
      </c>
      <c r="H85" s="182">
        <f t="shared" si="57"/>
        <v>4688</v>
      </c>
      <c r="I85" s="182">
        <f t="shared" si="57"/>
        <v>3789</v>
      </c>
      <c r="J85" s="183">
        <f t="shared" si="57"/>
        <v>4683</v>
      </c>
      <c r="K85" s="183">
        <f t="shared" si="57"/>
        <v>4247</v>
      </c>
      <c r="L85" s="183">
        <f t="shared" si="57"/>
        <v>4561</v>
      </c>
      <c r="M85" s="183">
        <f t="shared" si="57"/>
        <v>4382</v>
      </c>
      <c r="N85" s="183">
        <f t="shared" si="57"/>
        <v>4367</v>
      </c>
      <c r="O85" s="183">
        <f t="shared" si="57"/>
        <v>4596</v>
      </c>
      <c r="P85" s="183">
        <f t="shared" si="57"/>
        <v>4375</v>
      </c>
      <c r="Q85" s="183">
        <f t="shared" si="57"/>
        <v>4485</v>
      </c>
      <c r="R85" s="183">
        <f t="shared" si="57"/>
        <v>4555</v>
      </c>
      <c r="S85" s="183">
        <f t="shared" ref="S85:Z85" si="58">IF(AND(S49&lt;&gt;"",S49&lt;&gt;0),ROUND(S13/S49,0),"")</f>
        <v>4619</v>
      </c>
      <c r="T85" s="183">
        <f t="shared" ref="T85:Y85" si="59">IF(AND(T49&lt;&gt;"",T49&lt;&gt;0),ROUND(T13/T49,0),"")</f>
        <v>3876</v>
      </c>
      <c r="U85" s="183">
        <f t="shared" si="59"/>
        <v>3876</v>
      </c>
      <c r="V85" s="183">
        <f t="shared" si="59"/>
        <v>3876</v>
      </c>
      <c r="W85" s="183">
        <f t="shared" ref="W85:X85" si="60">IF(AND(W49&lt;&gt;"",W49&lt;&gt;0),ROUND(W13/W49,0),"")</f>
        <v>3876</v>
      </c>
      <c r="X85" s="183">
        <f t="shared" si="60"/>
        <v>3876</v>
      </c>
      <c r="Y85" s="183">
        <f t="shared" si="59"/>
        <v>3876</v>
      </c>
      <c r="Z85" s="183">
        <f t="shared" si="58"/>
        <v>3876</v>
      </c>
      <c r="AA85" s="184">
        <f t="shared" si="57"/>
        <v>3876</v>
      </c>
      <c r="AB85" s="139">
        <f t="shared" ref="AB85" si="61">IF(AND(AB49&lt;&gt;"",AB49&lt;&gt;0),ROUND(AB13/AB49,0),"")</f>
        <v>4145</v>
      </c>
    </row>
    <row r="86" spans="2:28" ht="12.95" customHeight="1" x14ac:dyDescent="0.2">
      <c r="B86" s="123" t="s">
        <v>16</v>
      </c>
      <c r="C86" s="193" t="str">
        <f t="shared" ref="C86" si="62">IF(AND(C50&lt;&gt;"",C50&lt;&gt;0),ROUND(C14/C50,0),"")</f>
        <v/>
      </c>
      <c r="D86" s="130">
        <f t="shared" ref="D86:AA86" si="63">IF(AND(D50&lt;&gt;"",D50&lt;&gt;0),ROUND(D14/D50,0),"")</f>
        <v>2375</v>
      </c>
      <c r="E86" s="130">
        <f t="shared" si="63"/>
        <v>3220</v>
      </c>
      <c r="F86" s="179">
        <f t="shared" si="63"/>
        <v>2977</v>
      </c>
      <c r="G86" s="179">
        <f t="shared" si="63"/>
        <v>2978</v>
      </c>
      <c r="H86" s="179">
        <f t="shared" si="63"/>
        <v>3609</v>
      </c>
      <c r="I86" s="179">
        <f t="shared" si="63"/>
        <v>3721</v>
      </c>
      <c r="J86" s="180">
        <f t="shared" si="63"/>
        <v>4158</v>
      </c>
      <c r="K86" s="180">
        <f t="shared" si="63"/>
        <v>3714</v>
      </c>
      <c r="L86" s="180">
        <f t="shared" si="63"/>
        <v>3456</v>
      </c>
      <c r="M86" s="180">
        <f t="shared" si="63"/>
        <v>3654</v>
      </c>
      <c r="N86" s="180">
        <f t="shared" si="63"/>
        <v>3613</v>
      </c>
      <c r="O86" s="180">
        <f t="shared" si="63"/>
        <v>3971</v>
      </c>
      <c r="P86" s="180">
        <f t="shared" si="63"/>
        <v>3726</v>
      </c>
      <c r="Q86" s="180">
        <f t="shared" si="63"/>
        <v>3655</v>
      </c>
      <c r="R86" s="180">
        <f t="shared" si="63"/>
        <v>3565</v>
      </c>
      <c r="S86" s="180">
        <f t="shared" ref="S86:Z86" si="64">IF(AND(S50&lt;&gt;"",S50&lt;&gt;0),ROUND(S14/S50,0),"")</f>
        <v>3833</v>
      </c>
      <c r="T86" s="180">
        <f t="shared" ref="T86:Y86" si="65">IF(AND(T50&lt;&gt;"",T50&lt;&gt;0),ROUND(T14/T50,0),"")</f>
        <v>3810</v>
      </c>
      <c r="U86" s="180">
        <f t="shared" si="65"/>
        <v>3810</v>
      </c>
      <c r="V86" s="180">
        <f t="shared" si="65"/>
        <v>3810</v>
      </c>
      <c r="W86" s="180">
        <f t="shared" ref="W86:X86" si="66">IF(AND(W50&lt;&gt;"",W50&lt;&gt;0),ROUND(W14/W50,0),"")</f>
        <v>3810</v>
      </c>
      <c r="X86" s="180">
        <f t="shared" si="66"/>
        <v>3810</v>
      </c>
      <c r="Y86" s="180">
        <f t="shared" si="65"/>
        <v>3810</v>
      </c>
      <c r="Z86" s="180">
        <f t="shared" si="64"/>
        <v>3810</v>
      </c>
      <c r="AA86" s="181">
        <f t="shared" si="63"/>
        <v>3810</v>
      </c>
      <c r="AB86" s="134">
        <f t="shared" ref="AB86" si="67">IF(AND(AB50&lt;&gt;"",AB50&lt;&gt;0),ROUND(AB14/AB50,0),"")</f>
        <v>3706</v>
      </c>
    </row>
    <row r="87" spans="2:28" ht="12.95" customHeight="1" x14ac:dyDescent="0.2">
      <c r="B87" s="124" t="s">
        <v>17</v>
      </c>
      <c r="C87" s="194" t="str">
        <f t="shared" ref="C87" si="68">IF(AND(C51&lt;&gt;"",C51&lt;&gt;0),ROUND(C15/C51,0),"")</f>
        <v/>
      </c>
      <c r="D87" s="135">
        <f t="shared" ref="D87:AA87" si="69">IF(AND(D51&lt;&gt;"",D51&lt;&gt;0),ROUND(D15/D51,0),"")</f>
        <v>5138</v>
      </c>
      <c r="E87" s="135">
        <f t="shared" si="69"/>
        <v>2718</v>
      </c>
      <c r="F87" s="182">
        <f t="shared" si="69"/>
        <v>4007</v>
      </c>
      <c r="G87" s="182">
        <f t="shared" si="69"/>
        <v>4241</v>
      </c>
      <c r="H87" s="182">
        <f t="shared" si="69"/>
        <v>4689</v>
      </c>
      <c r="I87" s="182">
        <f t="shared" si="69"/>
        <v>4079</v>
      </c>
      <c r="J87" s="183">
        <f t="shared" si="69"/>
        <v>4267</v>
      </c>
      <c r="K87" s="183">
        <f t="shared" si="69"/>
        <v>4242</v>
      </c>
      <c r="L87" s="183">
        <f t="shared" si="69"/>
        <v>4284</v>
      </c>
      <c r="M87" s="183">
        <f t="shared" si="69"/>
        <v>4527</v>
      </c>
      <c r="N87" s="183">
        <f t="shared" si="69"/>
        <v>4567</v>
      </c>
      <c r="O87" s="183">
        <f t="shared" si="69"/>
        <v>4182</v>
      </c>
      <c r="P87" s="183">
        <f t="shared" si="69"/>
        <v>4624</v>
      </c>
      <c r="Q87" s="183">
        <f t="shared" si="69"/>
        <v>4236</v>
      </c>
      <c r="R87" s="183">
        <f t="shared" si="69"/>
        <v>4775</v>
      </c>
      <c r="S87" s="183">
        <f t="shared" ref="S87:Z87" si="70">IF(AND(S51&lt;&gt;"",S51&lt;&gt;0),ROUND(S15/S51,0),"")</f>
        <v>4810</v>
      </c>
      <c r="T87" s="183">
        <f t="shared" ref="T87:Y87" si="71">IF(AND(T51&lt;&gt;"",T51&lt;&gt;0),ROUND(T15/T51,0),"")</f>
        <v>4399</v>
      </c>
      <c r="U87" s="183">
        <f t="shared" si="71"/>
        <v>4399</v>
      </c>
      <c r="V87" s="183">
        <f t="shared" si="71"/>
        <v>4399</v>
      </c>
      <c r="W87" s="183">
        <f t="shared" ref="W87:X87" si="72">IF(AND(W51&lt;&gt;"",W51&lt;&gt;0),ROUND(W15/W51,0),"")</f>
        <v>4399</v>
      </c>
      <c r="X87" s="183">
        <f t="shared" si="72"/>
        <v>4399</v>
      </c>
      <c r="Y87" s="183">
        <f t="shared" si="71"/>
        <v>4399</v>
      </c>
      <c r="Z87" s="183">
        <f t="shared" si="70"/>
        <v>4399</v>
      </c>
      <c r="AA87" s="184">
        <f t="shared" si="69"/>
        <v>4399</v>
      </c>
      <c r="AB87" s="139">
        <f t="shared" ref="AB87" si="73">IF(AND(AB51&lt;&gt;"",AB51&lt;&gt;0),ROUND(AB15/AB51,0),"")</f>
        <v>4376</v>
      </c>
    </row>
    <row r="88" spans="2:28" ht="12.95" customHeight="1" x14ac:dyDescent="0.2">
      <c r="B88" s="123" t="s">
        <v>26</v>
      </c>
      <c r="C88" s="193" t="str">
        <f t="shared" ref="C88" si="74">IF(AND(C52&lt;&gt;"",C52&lt;&gt;0),ROUND(C16/C52,0),"")</f>
        <v/>
      </c>
      <c r="D88" s="130">
        <f t="shared" ref="D88:AA88" si="75">IF(AND(D52&lt;&gt;"",D52&lt;&gt;0),ROUND(D16/D52,0),"")</f>
        <v>3453</v>
      </c>
      <c r="E88" s="130">
        <f t="shared" si="75"/>
        <v>3356</v>
      </c>
      <c r="F88" s="179">
        <f t="shared" si="75"/>
        <v>4071</v>
      </c>
      <c r="G88" s="179">
        <f t="shared" si="75"/>
        <v>3963</v>
      </c>
      <c r="H88" s="179">
        <f t="shared" si="75"/>
        <v>4691</v>
      </c>
      <c r="I88" s="179">
        <f t="shared" si="75"/>
        <v>4299</v>
      </c>
      <c r="J88" s="180">
        <f t="shared" si="75"/>
        <v>4492</v>
      </c>
      <c r="K88" s="180">
        <f t="shared" si="75"/>
        <v>4150</v>
      </c>
      <c r="L88" s="180">
        <f t="shared" si="75"/>
        <v>4882</v>
      </c>
      <c r="M88" s="180">
        <f t="shared" si="75"/>
        <v>4269</v>
      </c>
      <c r="N88" s="180">
        <f t="shared" si="75"/>
        <v>4647</v>
      </c>
      <c r="O88" s="180">
        <f t="shared" si="75"/>
        <v>4618</v>
      </c>
      <c r="P88" s="180">
        <f t="shared" si="75"/>
        <v>4467</v>
      </c>
      <c r="Q88" s="180">
        <f t="shared" si="75"/>
        <v>4056</v>
      </c>
      <c r="R88" s="180">
        <f t="shared" si="75"/>
        <v>4633</v>
      </c>
      <c r="S88" s="180">
        <f t="shared" ref="S88:Z88" si="76">IF(AND(S52&lt;&gt;"",S52&lt;&gt;0),ROUND(S16/S52,0),"")</f>
        <v>4633</v>
      </c>
      <c r="T88" s="180">
        <f t="shared" ref="T88:Y88" si="77">IF(AND(T52&lt;&gt;"",T52&lt;&gt;0),ROUND(T16/T52,0),"")</f>
        <v>4453</v>
      </c>
      <c r="U88" s="180">
        <f t="shared" si="77"/>
        <v>4453</v>
      </c>
      <c r="V88" s="180">
        <f t="shared" si="77"/>
        <v>4453</v>
      </c>
      <c r="W88" s="180">
        <f t="shared" ref="W88:X88" si="78">IF(AND(W52&lt;&gt;"",W52&lt;&gt;0),ROUND(W16/W52,0),"")</f>
        <v>4453</v>
      </c>
      <c r="X88" s="180">
        <f t="shared" si="78"/>
        <v>4453</v>
      </c>
      <c r="Y88" s="180">
        <f t="shared" si="77"/>
        <v>4453</v>
      </c>
      <c r="Z88" s="180">
        <f t="shared" si="76"/>
        <v>4453</v>
      </c>
      <c r="AA88" s="181">
        <f t="shared" si="75"/>
        <v>4453</v>
      </c>
      <c r="AB88" s="134">
        <f t="shared" ref="AB88" si="79">IF(AND(AB52&lt;&gt;"",AB52&lt;&gt;0),ROUND(AB16/AB52,0),"")</f>
        <v>4389</v>
      </c>
    </row>
    <row r="89" spans="2:28" s="12" customFormat="1" ht="12.95" customHeight="1" outlineLevel="1" x14ac:dyDescent="0.2">
      <c r="B89" s="165" t="s">
        <v>108</v>
      </c>
      <c r="C89" s="194" t="str">
        <f t="shared" ref="C89" si="80">IF(AND(C53&lt;&gt;"",C53&lt;&gt;0),ROUND(C17/C53,0),"")</f>
        <v/>
      </c>
      <c r="D89" s="135">
        <f t="shared" ref="D89:AA89" si="81">IF(AND(D53&lt;&gt;"",D53&lt;&gt;0),ROUND(D17/D53,0),"")</f>
        <v>3599</v>
      </c>
      <c r="E89" s="135">
        <f t="shared" si="81"/>
        <v>4200</v>
      </c>
      <c r="F89" s="182">
        <f t="shared" si="81"/>
        <v>4916</v>
      </c>
      <c r="G89" s="182">
        <f t="shared" si="81"/>
        <v>5601</v>
      </c>
      <c r="H89" s="182">
        <f t="shared" si="81"/>
        <v>7268</v>
      </c>
      <c r="I89" s="182">
        <f t="shared" si="81"/>
        <v>6570</v>
      </c>
      <c r="J89" s="183">
        <f t="shared" si="81"/>
        <v>6605</v>
      </c>
      <c r="K89" s="183">
        <f t="shared" si="81"/>
        <v>5357</v>
      </c>
      <c r="L89" s="183">
        <f t="shared" si="81"/>
        <v>6632</v>
      </c>
      <c r="M89" s="183">
        <f t="shared" si="81"/>
        <v>7310</v>
      </c>
      <c r="N89" s="183">
        <f t="shared" si="81"/>
        <v>7330</v>
      </c>
      <c r="O89" s="183">
        <f t="shared" si="81"/>
        <v>7085</v>
      </c>
      <c r="P89" s="183">
        <f t="shared" si="81"/>
        <v>7348</v>
      </c>
      <c r="Q89" s="183">
        <f t="shared" si="81"/>
        <v>7510</v>
      </c>
      <c r="R89" s="183">
        <f t="shared" si="81"/>
        <v>7799</v>
      </c>
      <c r="S89" s="183">
        <f t="shared" ref="S89:Z89" si="82">IF(AND(S53&lt;&gt;"",S53&lt;&gt;0),ROUND(S17/S53,0),"")</f>
        <v>7023</v>
      </c>
      <c r="T89" s="183">
        <f t="shared" ref="T89:Y89" si="83">IF(AND(T53&lt;&gt;"",T53&lt;&gt;0),ROUND(T17/T53,0),"")</f>
        <v>6981</v>
      </c>
      <c r="U89" s="183">
        <f t="shared" si="83"/>
        <v>6981</v>
      </c>
      <c r="V89" s="183">
        <f t="shared" si="83"/>
        <v>6981</v>
      </c>
      <c r="W89" s="183">
        <f t="shared" ref="W89:X89" si="84">IF(AND(W53&lt;&gt;"",W53&lt;&gt;0),ROUND(W17/W53,0),"")</f>
        <v>6981</v>
      </c>
      <c r="X89" s="183">
        <f t="shared" si="84"/>
        <v>6981</v>
      </c>
      <c r="Y89" s="183">
        <f t="shared" si="83"/>
        <v>6981</v>
      </c>
      <c r="Z89" s="183">
        <f t="shared" si="82"/>
        <v>6981</v>
      </c>
      <c r="AA89" s="184">
        <f t="shared" si="81"/>
        <v>6981</v>
      </c>
      <c r="AB89" s="276">
        <f t="shared" ref="AB89" si="85">IF(AND(AB53&lt;&gt;"",AB53&lt;&gt;0),ROUND(AB17/AB53,0),"")</f>
        <v>6710</v>
      </c>
    </row>
    <row r="90" spans="2:28" s="12" customFormat="1" ht="12.95" customHeight="1" outlineLevel="1" x14ac:dyDescent="0.2">
      <c r="B90" s="164" t="s">
        <v>109</v>
      </c>
      <c r="C90" s="193" t="str">
        <f t="shared" ref="C90" si="86">IF(AND(C54&lt;&gt;"",C54&lt;&gt;0),ROUND(C18/C54,0),"")</f>
        <v/>
      </c>
      <c r="D90" s="130">
        <f t="shared" ref="D90:AA90" si="87">IF(AND(D54&lt;&gt;"",D54&lt;&gt;0),ROUND(D18/D54,0),"")</f>
        <v>2232</v>
      </c>
      <c r="E90" s="130">
        <f t="shared" si="87"/>
        <v>3097</v>
      </c>
      <c r="F90" s="179">
        <f t="shared" si="87"/>
        <v>3060</v>
      </c>
      <c r="G90" s="179">
        <f t="shared" si="87"/>
        <v>3565</v>
      </c>
      <c r="H90" s="179">
        <f t="shared" si="87"/>
        <v>4749</v>
      </c>
      <c r="I90" s="179">
        <f t="shared" si="87"/>
        <v>5113</v>
      </c>
      <c r="J90" s="180">
        <f t="shared" si="87"/>
        <v>4908</v>
      </c>
      <c r="K90" s="180">
        <f t="shared" si="87"/>
        <v>5357</v>
      </c>
      <c r="L90" s="180">
        <f t="shared" si="87"/>
        <v>5472</v>
      </c>
      <c r="M90" s="180">
        <f t="shared" si="87"/>
        <v>4767</v>
      </c>
      <c r="N90" s="180">
        <f t="shared" si="87"/>
        <v>5542</v>
      </c>
      <c r="O90" s="180">
        <f t="shared" si="87"/>
        <v>5467</v>
      </c>
      <c r="P90" s="180">
        <f t="shared" si="87"/>
        <v>4373</v>
      </c>
      <c r="Q90" s="180">
        <f t="shared" si="87"/>
        <v>4149</v>
      </c>
      <c r="R90" s="180">
        <f t="shared" si="87"/>
        <v>5465</v>
      </c>
      <c r="S90" s="180">
        <f t="shared" ref="S90:Z90" si="88">IF(AND(S54&lt;&gt;"",S54&lt;&gt;0),ROUND(S18/S54,0),"")</f>
        <v>5079</v>
      </c>
      <c r="T90" s="180">
        <f t="shared" ref="T90:Y90" si="89">IF(AND(T54&lt;&gt;"",T54&lt;&gt;0),ROUND(T18/T54,0),"")</f>
        <v>5140</v>
      </c>
      <c r="U90" s="180">
        <f t="shared" si="89"/>
        <v>5140</v>
      </c>
      <c r="V90" s="180">
        <f t="shared" si="89"/>
        <v>5140</v>
      </c>
      <c r="W90" s="180">
        <f t="shared" ref="W90:X90" si="90">IF(AND(W54&lt;&gt;"",W54&lt;&gt;0),ROUND(W18/W54,0),"")</f>
        <v>5140</v>
      </c>
      <c r="X90" s="180">
        <f t="shared" si="90"/>
        <v>5140</v>
      </c>
      <c r="Y90" s="180">
        <f t="shared" si="89"/>
        <v>5140</v>
      </c>
      <c r="Z90" s="180">
        <f t="shared" si="88"/>
        <v>5140</v>
      </c>
      <c r="AA90" s="181">
        <f t="shared" si="87"/>
        <v>5140</v>
      </c>
      <c r="AB90" s="277">
        <f t="shared" ref="AB90" si="91">IF(AND(AB54&lt;&gt;"",AB54&lt;&gt;0),ROUND(AB18/AB54,0),"")</f>
        <v>4811</v>
      </c>
    </row>
    <row r="91" spans="2:28" ht="12.95" customHeight="1" x14ac:dyDescent="0.2">
      <c r="B91" s="124" t="s">
        <v>18</v>
      </c>
      <c r="C91" s="194" t="str">
        <f t="shared" ref="C91" si="92">IF(AND(C55&lt;&gt;"",C55&lt;&gt;0),ROUND(C19/C55,0),"")</f>
        <v/>
      </c>
      <c r="D91" s="135">
        <f t="shared" ref="D91:AA91" si="93">IF(AND(D55&lt;&gt;"",D55&lt;&gt;0),ROUND(D19/D55,0),"")</f>
        <v>3831</v>
      </c>
      <c r="E91" s="135">
        <f t="shared" si="93"/>
        <v>1924</v>
      </c>
      <c r="F91" s="182">
        <f t="shared" si="93"/>
        <v>4070</v>
      </c>
      <c r="G91" s="182">
        <f t="shared" si="93"/>
        <v>4271</v>
      </c>
      <c r="H91" s="182">
        <f t="shared" si="93"/>
        <v>4834</v>
      </c>
      <c r="I91" s="182">
        <f t="shared" si="93"/>
        <v>4341</v>
      </c>
      <c r="J91" s="183">
        <f t="shared" si="93"/>
        <v>6175</v>
      </c>
      <c r="K91" s="183">
        <f t="shared" si="93"/>
        <v>4703</v>
      </c>
      <c r="L91" s="183">
        <f t="shared" si="93"/>
        <v>5652</v>
      </c>
      <c r="M91" s="183">
        <f t="shared" si="93"/>
        <v>6146</v>
      </c>
      <c r="N91" s="183">
        <f t="shared" si="93"/>
        <v>5650</v>
      </c>
      <c r="O91" s="183">
        <f t="shared" si="93"/>
        <v>5622</v>
      </c>
      <c r="P91" s="183">
        <f t="shared" si="93"/>
        <v>6808</v>
      </c>
      <c r="Q91" s="183" t="str">
        <f t="shared" si="93"/>
        <v/>
      </c>
      <c r="R91" s="183" t="str">
        <f t="shared" si="93"/>
        <v/>
      </c>
      <c r="S91" s="183" t="str">
        <f t="shared" ref="S91:Z91" si="94">IF(AND(S55&lt;&gt;"",S55&lt;&gt;0),ROUND(S19/S55,0),"")</f>
        <v/>
      </c>
      <c r="T91" s="183" t="str">
        <f t="shared" ref="T91:Y91" si="95">IF(AND(T55&lt;&gt;"",T55&lt;&gt;0),ROUND(T19/T55,0),"")</f>
        <v/>
      </c>
      <c r="U91" s="183" t="str">
        <f t="shared" si="95"/>
        <v/>
      </c>
      <c r="V91" s="183" t="str">
        <f t="shared" si="95"/>
        <v/>
      </c>
      <c r="W91" s="183" t="str">
        <f t="shared" ref="W91:X91" si="96">IF(AND(W55&lt;&gt;"",W55&lt;&gt;0),ROUND(W19/W55,0),"")</f>
        <v/>
      </c>
      <c r="X91" s="183" t="str">
        <f t="shared" si="96"/>
        <v/>
      </c>
      <c r="Y91" s="183" t="str">
        <f t="shared" si="95"/>
        <v/>
      </c>
      <c r="Z91" s="183" t="str">
        <f t="shared" si="94"/>
        <v/>
      </c>
      <c r="AA91" s="184" t="str">
        <f t="shared" si="93"/>
        <v/>
      </c>
      <c r="AB91" s="139">
        <f t="shared" ref="AB91" si="97">IF(AND(AB55&lt;&gt;"",AB55&lt;&gt;0),ROUND(AB19/AB55,0),"")</f>
        <v>4703</v>
      </c>
    </row>
    <row r="92" spans="2:28" ht="12.95" customHeight="1" x14ac:dyDescent="0.2">
      <c r="B92" s="123" t="s">
        <v>19</v>
      </c>
      <c r="C92" s="193" t="str">
        <f t="shared" ref="C92" si="98">IF(AND(C56&lt;&gt;"",C56&lt;&gt;0),ROUND(C20/C56,0),"")</f>
        <v/>
      </c>
      <c r="D92" s="130">
        <f t="shared" ref="D92:AA92" si="99">IF(AND(D56&lt;&gt;"",D56&lt;&gt;0),ROUND(D20/D56,0),"")</f>
        <v>4961</v>
      </c>
      <c r="E92" s="130">
        <f t="shared" si="99"/>
        <v>3692</v>
      </c>
      <c r="F92" s="179">
        <f t="shared" si="99"/>
        <v>3865</v>
      </c>
      <c r="G92" s="179">
        <f t="shared" si="99"/>
        <v>3715</v>
      </c>
      <c r="H92" s="179">
        <f t="shared" si="99"/>
        <v>4660</v>
      </c>
      <c r="I92" s="179">
        <f t="shared" si="99"/>
        <v>4107</v>
      </c>
      <c r="J92" s="180">
        <f t="shared" si="99"/>
        <v>4303</v>
      </c>
      <c r="K92" s="180">
        <f t="shared" si="99"/>
        <v>4245</v>
      </c>
      <c r="L92" s="180">
        <f t="shared" si="99"/>
        <v>4499</v>
      </c>
      <c r="M92" s="180">
        <f t="shared" si="99"/>
        <v>4186</v>
      </c>
      <c r="N92" s="180">
        <f t="shared" si="99"/>
        <v>4263</v>
      </c>
      <c r="O92" s="180">
        <f t="shared" si="99"/>
        <v>4091</v>
      </c>
      <c r="P92" s="180">
        <f t="shared" si="99"/>
        <v>3839</v>
      </c>
      <c r="Q92" s="180">
        <f t="shared" si="99"/>
        <v>3458</v>
      </c>
      <c r="R92" s="180">
        <f t="shared" si="99"/>
        <v>3688</v>
      </c>
      <c r="S92" s="180">
        <f t="shared" ref="S92:Z92" si="100">IF(AND(S56&lt;&gt;"",S56&lt;&gt;0),ROUND(S20/S56,0),"")</f>
        <v>3245</v>
      </c>
      <c r="T92" s="180">
        <f t="shared" ref="T92:Y92" si="101">IF(AND(T56&lt;&gt;"",T56&lt;&gt;0),ROUND(T20/T56,0),"")</f>
        <v>3734</v>
      </c>
      <c r="U92" s="180">
        <f t="shared" si="101"/>
        <v>3734</v>
      </c>
      <c r="V92" s="180">
        <f t="shared" si="101"/>
        <v>3734</v>
      </c>
      <c r="W92" s="180">
        <f t="shared" ref="W92:X92" si="102">IF(AND(W56&lt;&gt;"",W56&lt;&gt;0),ROUND(W20/W56,0),"")</f>
        <v>3734</v>
      </c>
      <c r="X92" s="180">
        <f t="shared" si="102"/>
        <v>3734</v>
      </c>
      <c r="Y92" s="180">
        <f t="shared" si="101"/>
        <v>3734</v>
      </c>
      <c r="Z92" s="180">
        <f t="shared" si="100"/>
        <v>3734</v>
      </c>
      <c r="AA92" s="181">
        <f t="shared" si="99"/>
        <v>3734</v>
      </c>
      <c r="AB92" s="134">
        <f t="shared" ref="AB92" si="103">IF(AND(AB56&lt;&gt;"",AB56&lt;&gt;0),ROUND(AB20/AB56,0),"")</f>
        <v>3863</v>
      </c>
    </row>
    <row r="93" spans="2:28" s="12" customFormat="1" ht="12.95" customHeight="1" outlineLevel="1" x14ac:dyDescent="0.2">
      <c r="B93" s="165" t="s">
        <v>134</v>
      </c>
      <c r="C93" s="194" t="str">
        <f t="shared" ref="C93" si="104">IF(AND(C57&lt;&gt;"",C57&lt;&gt;0),ROUND(C21/C57,0),"")</f>
        <v/>
      </c>
      <c r="D93" s="135">
        <f t="shared" ref="D93:AA93" si="105">IF(AND(D57&lt;&gt;"",D57&lt;&gt;0),ROUND(D21/D57,0),"")</f>
        <v>5448</v>
      </c>
      <c r="E93" s="135">
        <f t="shared" si="105"/>
        <v>3538</v>
      </c>
      <c r="F93" s="182">
        <f t="shared" si="105"/>
        <v>3770</v>
      </c>
      <c r="G93" s="182">
        <f t="shared" si="105"/>
        <v>3621</v>
      </c>
      <c r="H93" s="182">
        <f t="shared" si="105"/>
        <v>4882</v>
      </c>
      <c r="I93" s="182">
        <f t="shared" si="105"/>
        <v>4241</v>
      </c>
      <c r="J93" s="183">
        <f t="shared" si="105"/>
        <v>4363</v>
      </c>
      <c r="K93" s="183">
        <f t="shared" si="105"/>
        <v>4439</v>
      </c>
      <c r="L93" s="183">
        <f t="shared" si="105"/>
        <v>4729</v>
      </c>
      <c r="M93" s="183">
        <f t="shared" si="105"/>
        <v>4459</v>
      </c>
      <c r="N93" s="183">
        <f t="shared" si="105"/>
        <v>4488</v>
      </c>
      <c r="O93" s="183" t="str">
        <f t="shared" si="105"/>
        <v/>
      </c>
      <c r="P93" s="183" t="str">
        <f t="shared" si="105"/>
        <v/>
      </c>
      <c r="Q93" s="183" t="str">
        <f t="shared" si="105"/>
        <v/>
      </c>
      <c r="R93" s="183" t="str">
        <f t="shared" si="105"/>
        <v/>
      </c>
      <c r="S93" s="183" t="str">
        <f t="shared" ref="S93:Z93" si="106">IF(AND(S57&lt;&gt;"",S57&lt;&gt;0),ROUND(S21/S57,0),"")</f>
        <v/>
      </c>
      <c r="T93" s="183" t="str">
        <f t="shared" ref="T93:Y93" si="107">IF(AND(T57&lt;&gt;"",T57&lt;&gt;0),ROUND(T21/T57,0),"")</f>
        <v/>
      </c>
      <c r="U93" s="183" t="str">
        <f t="shared" si="107"/>
        <v/>
      </c>
      <c r="V93" s="183" t="str">
        <f t="shared" si="107"/>
        <v/>
      </c>
      <c r="W93" s="183" t="str">
        <f t="shared" ref="W93:X93" si="108">IF(AND(W57&lt;&gt;"",W57&lt;&gt;0),ROUND(W21/W57,0),"")</f>
        <v/>
      </c>
      <c r="X93" s="183" t="str">
        <f t="shared" si="108"/>
        <v/>
      </c>
      <c r="Y93" s="183" t="str">
        <f t="shared" si="107"/>
        <v/>
      </c>
      <c r="Z93" s="183" t="str">
        <f t="shared" si="106"/>
        <v/>
      </c>
      <c r="AA93" s="184" t="str">
        <f t="shared" si="105"/>
        <v/>
      </c>
      <c r="AB93" s="139" t="str">
        <f t="shared" ref="AB93" si="109">IF(AND(AB57&lt;&gt;"",AB57&lt;&gt;0),ROUND(AB21/AB57,0),"")</f>
        <v/>
      </c>
    </row>
    <row r="94" spans="2:28" s="12" customFormat="1" ht="12.95" customHeight="1" outlineLevel="1" x14ac:dyDescent="0.2">
      <c r="B94" s="164" t="s">
        <v>34</v>
      </c>
      <c r="C94" s="193" t="str">
        <f t="shared" ref="C94" si="110">IF(AND(C58&lt;&gt;"",C58&lt;&gt;0),ROUND(C22/C58,0),"")</f>
        <v/>
      </c>
      <c r="D94" s="130">
        <f t="shared" ref="D94:AA94" si="111">IF(AND(D58&lt;&gt;"",D58&lt;&gt;0),ROUND(D22/D58,0),"")</f>
        <v>5231</v>
      </c>
      <c r="E94" s="130">
        <f t="shared" si="111"/>
        <v>2742</v>
      </c>
      <c r="F94" s="179">
        <f t="shared" si="111"/>
        <v>3138</v>
      </c>
      <c r="G94" s="179">
        <f t="shared" si="111"/>
        <v>2833</v>
      </c>
      <c r="H94" s="179">
        <f t="shared" si="111"/>
        <v>4176</v>
      </c>
      <c r="I94" s="179">
        <f t="shared" si="111"/>
        <v>4691</v>
      </c>
      <c r="J94" s="180">
        <f t="shared" si="111"/>
        <v>4466</v>
      </c>
      <c r="K94" s="180">
        <f t="shared" si="111"/>
        <v>3955</v>
      </c>
      <c r="L94" s="180">
        <f t="shared" si="111"/>
        <v>4036</v>
      </c>
      <c r="M94" s="180">
        <f t="shared" si="111"/>
        <v>3682</v>
      </c>
      <c r="N94" s="180">
        <f t="shared" si="111"/>
        <v>3387</v>
      </c>
      <c r="O94" s="180" t="str">
        <f t="shared" si="111"/>
        <v/>
      </c>
      <c r="P94" s="180" t="str">
        <f t="shared" si="111"/>
        <v/>
      </c>
      <c r="Q94" s="180" t="str">
        <f t="shared" si="111"/>
        <v/>
      </c>
      <c r="R94" s="180" t="str">
        <f t="shared" si="111"/>
        <v/>
      </c>
      <c r="S94" s="180" t="str">
        <f t="shared" ref="S94:Z94" si="112">IF(AND(S58&lt;&gt;"",S58&lt;&gt;0),ROUND(S22/S58,0),"")</f>
        <v/>
      </c>
      <c r="T94" s="180" t="str">
        <f t="shared" ref="T94:Y94" si="113">IF(AND(T58&lt;&gt;"",T58&lt;&gt;0),ROUND(T22/T58,0),"")</f>
        <v/>
      </c>
      <c r="U94" s="180" t="str">
        <f t="shared" si="113"/>
        <v/>
      </c>
      <c r="V94" s="180" t="str">
        <f t="shared" si="113"/>
        <v/>
      </c>
      <c r="W94" s="180" t="str">
        <f t="shared" ref="W94:X94" si="114">IF(AND(W58&lt;&gt;"",W58&lt;&gt;0),ROUND(W22/W58,0),"")</f>
        <v/>
      </c>
      <c r="X94" s="180" t="str">
        <f t="shared" si="114"/>
        <v/>
      </c>
      <c r="Y94" s="180" t="str">
        <f t="shared" si="113"/>
        <v/>
      </c>
      <c r="Z94" s="180" t="str">
        <f t="shared" si="112"/>
        <v/>
      </c>
      <c r="AA94" s="181" t="str">
        <f t="shared" si="111"/>
        <v/>
      </c>
      <c r="AB94" s="134" t="str">
        <f t="shared" ref="AB94" si="115">IF(AND(AB58&lt;&gt;"",AB58&lt;&gt;0),ROUND(AB22/AB58,0),"")</f>
        <v/>
      </c>
    </row>
    <row r="95" spans="2:28" ht="12.95" customHeight="1" x14ac:dyDescent="0.2">
      <c r="B95" s="124" t="s">
        <v>33</v>
      </c>
      <c r="C95" s="194" t="str">
        <f t="shared" ref="C95" si="116">IF(AND(C59&lt;&gt;"",C59&lt;&gt;0),ROUND(C23/C59,0),"")</f>
        <v/>
      </c>
      <c r="D95" s="135">
        <f t="shared" ref="D95:AA95" si="117">IF(AND(D59&lt;&gt;"",D59&lt;&gt;0),ROUND(D23/D59,0),"")</f>
        <v>3624</v>
      </c>
      <c r="E95" s="135">
        <f t="shared" si="117"/>
        <v>2916</v>
      </c>
      <c r="F95" s="182">
        <f t="shared" si="117"/>
        <v>3406</v>
      </c>
      <c r="G95" s="182">
        <f t="shared" si="117"/>
        <v>3288</v>
      </c>
      <c r="H95" s="182">
        <f t="shared" si="117"/>
        <v>4112</v>
      </c>
      <c r="I95" s="182">
        <f t="shared" si="117"/>
        <v>3995</v>
      </c>
      <c r="J95" s="183">
        <f t="shared" si="117"/>
        <v>4019</v>
      </c>
      <c r="K95" s="183">
        <f t="shared" si="117"/>
        <v>4258</v>
      </c>
      <c r="L95" s="183">
        <f t="shared" si="117"/>
        <v>3996</v>
      </c>
      <c r="M95" s="183">
        <f t="shared" si="117"/>
        <v>4794</v>
      </c>
      <c r="N95" s="183">
        <f t="shared" si="117"/>
        <v>5691</v>
      </c>
      <c r="O95" s="183">
        <f t="shared" si="117"/>
        <v>4981</v>
      </c>
      <c r="P95" s="183">
        <f t="shared" si="117"/>
        <v>4866</v>
      </c>
      <c r="Q95" s="183">
        <f t="shared" si="117"/>
        <v>5900</v>
      </c>
      <c r="R95" s="183">
        <f t="shared" si="117"/>
        <v>5380</v>
      </c>
      <c r="S95" s="183">
        <f t="shared" ref="S95:Z95" si="118">IF(AND(S59&lt;&gt;"",S59&lt;&gt;0),ROUND(S23/S59,0),"")</f>
        <v>5810</v>
      </c>
      <c r="T95" s="183">
        <f t="shared" ref="T95:Y95" si="119">IF(AND(T59&lt;&gt;"",T59&lt;&gt;0),ROUND(T23/T59,0),"")</f>
        <v>5158</v>
      </c>
      <c r="U95" s="183">
        <f t="shared" si="119"/>
        <v>5158</v>
      </c>
      <c r="V95" s="183">
        <f t="shared" si="119"/>
        <v>5158</v>
      </c>
      <c r="W95" s="183">
        <f t="shared" ref="W95:X95" si="120">IF(AND(W59&lt;&gt;"",W59&lt;&gt;0),ROUND(W23/W59,0),"")</f>
        <v>5158</v>
      </c>
      <c r="X95" s="183">
        <f t="shared" si="120"/>
        <v>5158</v>
      </c>
      <c r="Y95" s="183">
        <f t="shared" si="119"/>
        <v>5158</v>
      </c>
      <c r="Z95" s="183">
        <f t="shared" si="118"/>
        <v>5158</v>
      </c>
      <c r="AA95" s="184">
        <f t="shared" si="117"/>
        <v>5158</v>
      </c>
      <c r="AB95" s="139">
        <f t="shared" ref="AB95" si="121">IF(AND(AB59&lt;&gt;"",AB59&lt;&gt;0),ROUND(AB23/AB59,0),"")</f>
        <v>4740</v>
      </c>
    </row>
    <row r="96" spans="2:28" ht="12.95" customHeight="1" x14ac:dyDescent="0.2">
      <c r="B96" s="123" t="s">
        <v>20</v>
      </c>
      <c r="C96" s="193" t="str">
        <f t="shared" ref="C96" si="122">IF(AND(C60&lt;&gt;"",C60&lt;&gt;0),ROUND(C24/C60,0),"")</f>
        <v/>
      </c>
      <c r="D96" s="130">
        <f t="shared" ref="D96:AA96" si="123">IF(AND(D60&lt;&gt;"",D60&lt;&gt;0),ROUND(D24/D60,0),"")</f>
        <v>2192</v>
      </c>
      <c r="E96" s="130">
        <f t="shared" si="123"/>
        <v>2924</v>
      </c>
      <c r="F96" s="179">
        <f t="shared" si="123"/>
        <v>2900</v>
      </c>
      <c r="G96" s="179">
        <f t="shared" si="123"/>
        <v>3015</v>
      </c>
      <c r="H96" s="179">
        <f t="shared" si="123"/>
        <v>3664</v>
      </c>
      <c r="I96" s="179">
        <f t="shared" si="123"/>
        <v>2669</v>
      </c>
      <c r="J96" s="180">
        <f t="shared" si="123"/>
        <v>2623</v>
      </c>
      <c r="K96" s="180">
        <f t="shared" si="123"/>
        <v>2842</v>
      </c>
      <c r="L96" s="180">
        <f t="shared" si="123"/>
        <v>2735</v>
      </c>
      <c r="M96" s="180">
        <f t="shared" si="123"/>
        <v>2621</v>
      </c>
      <c r="N96" s="180">
        <f t="shared" si="123"/>
        <v>2951</v>
      </c>
      <c r="O96" s="180">
        <f t="shared" si="123"/>
        <v>3104</v>
      </c>
      <c r="P96" s="180">
        <f t="shared" si="123"/>
        <v>3164</v>
      </c>
      <c r="Q96" s="180">
        <f t="shared" si="123"/>
        <v>2514</v>
      </c>
      <c r="R96" s="180">
        <f t="shared" si="123"/>
        <v>2851</v>
      </c>
      <c r="S96" s="180">
        <f t="shared" ref="S96:Z96" si="124">IF(AND(S60&lt;&gt;"",S60&lt;&gt;0),ROUND(S24/S60,0),"")</f>
        <v>2611</v>
      </c>
      <c r="T96" s="180">
        <f t="shared" ref="T96:Y96" si="125">IF(AND(T60&lt;&gt;"",T60&lt;&gt;0),ROUND(T24/T60,0),"")</f>
        <v>2375</v>
      </c>
      <c r="U96" s="180">
        <f t="shared" si="125"/>
        <v>2375</v>
      </c>
      <c r="V96" s="180">
        <f t="shared" si="125"/>
        <v>2375</v>
      </c>
      <c r="W96" s="180">
        <f t="shared" ref="W96:X96" si="126">IF(AND(W60&lt;&gt;"",W60&lt;&gt;0),ROUND(W24/W60,0),"")</f>
        <v>2375</v>
      </c>
      <c r="X96" s="180">
        <f t="shared" si="126"/>
        <v>2375</v>
      </c>
      <c r="Y96" s="180">
        <f t="shared" si="125"/>
        <v>2375</v>
      </c>
      <c r="Z96" s="180">
        <f t="shared" si="124"/>
        <v>2375</v>
      </c>
      <c r="AA96" s="181">
        <f t="shared" si="123"/>
        <v>2375</v>
      </c>
      <c r="AB96" s="134">
        <f t="shared" ref="AB96" si="127">IF(AND(AB60&lt;&gt;"",AB60&lt;&gt;0),ROUND(AB24/AB60,0),"")</f>
        <v>2582</v>
      </c>
    </row>
    <row r="97" spans="2:28" s="12" customFormat="1" ht="12.95" customHeight="1" outlineLevel="1" x14ac:dyDescent="0.2">
      <c r="B97" s="165" t="s">
        <v>35</v>
      </c>
      <c r="C97" s="194" t="str">
        <f t="shared" ref="C97" si="128">IF(AND(C61&lt;&gt;"",C61&lt;&gt;0),ROUND(C25/C61,0),"")</f>
        <v/>
      </c>
      <c r="D97" s="135">
        <f t="shared" ref="D97:AA97" si="129">IF(AND(D61&lt;&gt;"",D61&lt;&gt;0),ROUND(D25/D61,0),"")</f>
        <v>6699</v>
      </c>
      <c r="E97" s="135">
        <f t="shared" si="129"/>
        <v>5915</v>
      </c>
      <c r="F97" s="182">
        <f t="shared" si="129"/>
        <v>4649</v>
      </c>
      <c r="G97" s="182">
        <f t="shared" si="129"/>
        <v>3628</v>
      </c>
      <c r="H97" s="182">
        <f t="shared" si="129"/>
        <v>4398</v>
      </c>
      <c r="I97" s="182">
        <f t="shared" si="129"/>
        <v>3661</v>
      </c>
      <c r="J97" s="183">
        <f t="shared" si="129"/>
        <v>3769</v>
      </c>
      <c r="K97" s="183">
        <f t="shared" si="129"/>
        <v>4655</v>
      </c>
      <c r="L97" s="183">
        <f t="shared" si="129"/>
        <v>3660</v>
      </c>
      <c r="M97" s="183">
        <f t="shared" si="129"/>
        <v>3826</v>
      </c>
      <c r="N97" s="183">
        <f t="shared" si="129"/>
        <v>3827</v>
      </c>
      <c r="O97" s="183">
        <f t="shared" si="129"/>
        <v>3854</v>
      </c>
      <c r="P97" s="183" t="str">
        <f t="shared" si="129"/>
        <v/>
      </c>
      <c r="Q97" s="183" t="str">
        <f t="shared" si="129"/>
        <v/>
      </c>
      <c r="R97" s="183" t="str">
        <f t="shared" si="129"/>
        <v/>
      </c>
      <c r="S97" s="183" t="str">
        <f t="shared" ref="S97:Z97" si="130">IF(AND(S61&lt;&gt;"",S61&lt;&gt;0),ROUND(S25/S61,0),"")</f>
        <v/>
      </c>
      <c r="T97" s="183" t="str">
        <f t="shared" ref="T97:Y97" si="131">IF(AND(T61&lt;&gt;"",T61&lt;&gt;0),ROUND(T25/T61,0),"")</f>
        <v/>
      </c>
      <c r="U97" s="183" t="str">
        <f t="shared" si="131"/>
        <v/>
      </c>
      <c r="V97" s="183" t="str">
        <f t="shared" si="131"/>
        <v/>
      </c>
      <c r="W97" s="183" t="str">
        <f t="shared" ref="W97:X97" si="132">IF(AND(W61&lt;&gt;"",W61&lt;&gt;0),ROUND(W25/W61,0),"")</f>
        <v/>
      </c>
      <c r="X97" s="183" t="str">
        <f t="shared" si="132"/>
        <v/>
      </c>
      <c r="Y97" s="183" t="str">
        <f t="shared" si="131"/>
        <v/>
      </c>
      <c r="Z97" s="183" t="str">
        <f t="shared" si="130"/>
        <v/>
      </c>
      <c r="AA97" s="184" t="str">
        <f t="shared" si="129"/>
        <v/>
      </c>
      <c r="AB97" s="139" t="str">
        <f t="shared" ref="AB97" si="133">IF(AND(AB61&lt;&gt;"",AB61&lt;&gt;0),ROUND(AB25/AB61,0),"")</f>
        <v/>
      </c>
    </row>
    <row r="98" spans="2:28" s="12" customFormat="1" ht="12.95" customHeight="1" outlineLevel="1" x14ac:dyDescent="0.2">
      <c r="B98" s="164" t="s">
        <v>36</v>
      </c>
      <c r="C98" s="193" t="str">
        <f t="shared" ref="C98" si="134">IF(AND(C62&lt;&gt;"",C62&lt;&gt;0),ROUND(C26/C62,0),"")</f>
        <v/>
      </c>
      <c r="D98" s="130">
        <f t="shared" ref="D98:AA98" si="135">IF(AND(D62&lt;&gt;"",D62&lt;&gt;0),ROUND(D26/D62,0),"")</f>
        <v>6493</v>
      </c>
      <c r="E98" s="130">
        <f t="shared" si="135"/>
        <v>4627</v>
      </c>
      <c r="F98" s="179">
        <f t="shared" si="135"/>
        <v>3417</v>
      </c>
      <c r="G98" s="179">
        <f t="shared" si="135"/>
        <v>3712</v>
      </c>
      <c r="H98" s="179">
        <f t="shared" si="135"/>
        <v>4110</v>
      </c>
      <c r="I98" s="179">
        <f t="shared" si="135"/>
        <v>2846</v>
      </c>
      <c r="J98" s="180">
        <f t="shared" si="135"/>
        <v>3337</v>
      </c>
      <c r="K98" s="180">
        <f t="shared" si="135"/>
        <v>3493</v>
      </c>
      <c r="L98" s="180">
        <f t="shared" si="135"/>
        <v>3148</v>
      </c>
      <c r="M98" s="180">
        <f t="shared" si="135"/>
        <v>3295</v>
      </c>
      <c r="N98" s="180">
        <f t="shared" si="135"/>
        <v>3031</v>
      </c>
      <c r="O98" s="180">
        <f t="shared" si="135"/>
        <v>3092</v>
      </c>
      <c r="P98" s="180" t="str">
        <f t="shared" si="135"/>
        <v/>
      </c>
      <c r="Q98" s="180" t="str">
        <f t="shared" si="135"/>
        <v/>
      </c>
      <c r="R98" s="180" t="str">
        <f t="shared" si="135"/>
        <v/>
      </c>
      <c r="S98" s="180" t="str">
        <f t="shared" ref="S98:Z98" si="136">IF(AND(S62&lt;&gt;"",S62&lt;&gt;0),ROUND(S26/S62,0),"")</f>
        <v/>
      </c>
      <c r="T98" s="180" t="str">
        <f t="shared" ref="T98:Y98" si="137">IF(AND(T62&lt;&gt;"",T62&lt;&gt;0),ROUND(T26/T62,0),"")</f>
        <v/>
      </c>
      <c r="U98" s="180" t="str">
        <f t="shared" si="137"/>
        <v/>
      </c>
      <c r="V98" s="180" t="str">
        <f t="shared" si="137"/>
        <v/>
      </c>
      <c r="W98" s="180" t="str">
        <f t="shared" ref="W98:X98" si="138">IF(AND(W62&lt;&gt;"",W62&lt;&gt;0),ROUND(W26/W62,0),"")</f>
        <v/>
      </c>
      <c r="X98" s="180" t="str">
        <f t="shared" si="138"/>
        <v/>
      </c>
      <c r="Y98" s="180" t="str">
        <f t="shared" si="137"/>
        <v/>
      </c>
      <c r="Z98" s="180" t="str">
        <f t="shared" si="136"/>
        <v/>
      </c>
      <c r="AA98" s="181" t="str">
        <f t="shared" si="135"/>
        <v/>
      </c>
      <c r="AB98" s="134" t="str">
        <f t="shared" ref="AB98" si="139">IF(AND(AB62&lt;&gt;"",AB62&lt;&gt;0),ROUND(AB26/AB62,0),"")</f>
        <v/>
      </c>
    </row>
    <row r="99" spans="2:28" ht="12.95" customHeight="1" x14ac:dyDescent="0.2">
      <c r="B99" s="124" t="s">
        <v>21</v>
      </c>
      <c r="C99" s="194" t="str">
        <f t="shared" ref="C99" si="140">IF(AND(C63&lt;&gt;"",C63&lt;&gt;0),ROUND(C27/C63,0),"")</f>
        <v/>
      </c>
      <c r="D99" s="135">
        <f t="shared" ref="D99:AA99" si="141">IF(AND(D63&lt;&gt;"",D63&lt;&gt;0),ROUND(D27/D63,0),"")</f>
        <v>5159</v>
      </c>
      <c r="E99" s="135">
        <f t="shared" si="141"/>
        <v>2634</v>
      </c>
      <c r="F99" s="182">
        <f t="shared" si="141"/>
        <v>3121</v>
      </c>
      <c r="G99" s="182">
        <f t="shared" si="141"/>
        <v>3299</v>
      </c>
      <c r="H99" s="182">
        <f t="shared" si="141"/>
        <v>3894</v>
      </c>
      <c r="I99" s="182">
        <f t="shared" si="141"/>
        <v>3322</v>
      </c>
      <c r="J99" s="183">
        <f t="shared" si="141"/>
        <v>3484</v>
      </c>
      <c r="K99" s="183">
        <f t="shared" si="141"/>
        <v>3616</v>
      </c>
      <c r="L99" s="183">
        <f t="shared" si="141"/>
        <v>3956</v>
      </c>
      <c r="M99" s="183">
        <f t="shared" si="141"/>
        <v>4003</v>
      </c>
      <c r="N99" s="183">
        <f t="shared" si="141"/>
        <v>4033</v>
      </c>
      <c r="O99" s="183">
        <f t="shared" si="141"/>
        <v>4047</v>
      </c>
      <c r="P99" s="183">
        <f t="shared" si="141"/>
        <v>4022</v>
      </c>
      <c r="Q99" s="183">
        <f t="shared" si="141"/>
        <v>4242</v>
      </c>
      <c r="R99" s="183">
        <f t="shared" si="141"/>
        <v>4440</v>
      </c>
      <c r="S99" s="183">
        <f t="shared" ref="S99:Z99" si="142">IF(AND(S63&lt;&gt;"",S63&lt;&gt;0),ROUND(S27/S63,0),"")</f>
        <v>4493</v>
      </c>
      <c r="T99" s="183">
        <f t="shared" ref="T99:Y99" si="143">IF(AND(T63&lt;&gt;"",T63&lt;&gt;0),ROUND(T27/T63,0),"")</f>
        <v>4680</v>
      </c>
      <c r="U99" s="183">
        <f t="shared" si="143"/>
        <v>4680</v>
      </c>
      <c r="V99" s="183">
        <f t="shared" si="143"/>
        <v>4680</v>
      </c>
      <c r="W99" s="183">
        <f t="shared" ref="W99:X99" si="144">IF(AND(W63&lt;&gt;"",W63&lt;&gt;0),ROUND(W27/W63,0),"")</f>
        <v>4680</v>
      </c>
      <c r="X99" s="183">
        <f t="shared" si="144"/>
        <v>4680</v>
      </c>
      <c r="Y99" s="183">
        <f t="shared" si="143"/>
        <v>4680</v>
      </c>
      <c r="Z99" s="183">
        <f t="shared" si="142"/>
        <v>4680</v>
      </c>
      <c r="AA99" s="184">
        <f t="shared" si="141"/>
        <v>4680</v>
      </c>
      <c r="AB99" s="139">
        <f t="shared" ref="AB99" si="145">IF(AND(AB63&lt;&gt;"",AB63&lt;&gt;0),ROUND(AB27/AB63,0),"")</f>
        <v>4225</v>
      </c>
    </row>
    <row r="100" spans="2:28" ht="12.95" customHeight="1" x14ac:dyDescent="0.2">
      <c r="B100" s="123" t="s">
        <v>29</v>
      </c>
      <c r="C100" s="193" t="str">
        <f t="shared" ref="C100" si="146">IF(AND(C64&lt;&gt;"",C64&lt;&gt;0),ROUND(C28/C64,0),"")</f>
        <v/>
      </c>
      <c r="D100" s="130">
        <f t="shared" ref="D100:AA100" si="147">IF(AND(D64&lt;&gt;"",D64&lt;&gt;0),ROUND(D28/D64,0),"")</f>
        <v>8790</v>
      </c>
      <c r="E100" s="130">
        <f t="shared" si="147"/>
        <v>2960</v>
      </c>
      <c r="F100" s="179">
        <f t="shared" si="147"/>
        <v>4161</v>
      </c>
      <c r="G100" s="179">
        <f t="shared" si="147"/>
        <v>2087</v>
      </c>
      <c r="H100" s="179">
        <f t="shared" si="147"/>
        <v>2220</v>
      </c>
      <c r="I100" s="179">
        <f t="shared" si="147"/>
        <v>1936</v>
      </c>
      <c r="J100" s="180">
        <f t="shared" si="147"/>
        <v>1880</v>
      </c>
      <c r="K100" s="180">
        <f t="shared" si="147"/>
        <v>2058</v>
      </c>
      <c r="L100" s="180">
        <f t="shared" si="147"/>
        <v>1518</v>
      </c>
      <c r="M100" s="180">
        <f t="shared" si="147"/>
        <v>1836</v>
      </c>
      <c r="N100" s="180">
        <f t="shared" si="147"/>
        <v>1635</v>
      </c>
      <c r="O100" s="180">
        <f t="shared" si="147"/>
        <v>1417</v>
      </c>
      <c r="P100" s="180">
        <f t="shared" si="147"/>
        <v>1320</v>
      </c>
      <c r="Q100" s="180">
        <f t="shared" si="147"/>
        <v>1520</v>
      </c>
      <c r="R100" s="180">
        <f t="shared" si="147"/>
        <v>1553</v>
      </c>
      <c r="S100" s="180">
        <f t="shared" ref="S100:Z100" si="148">IF(AND(S64&lt;&gt;"",S64&lt;&gt;0),ROUND(S28/S64,0),"")</f>
        <v>2121</v>
      </c>
      <c r="T100" s="180">
        <f t="shared" ref="T100:Y100" si="149">IF(AND(T64&lt;&gt;"",T64&lt;&gt;0),ROUND(T28/T64,0),"")</f>
        <v>2048</v>
      </c>
      <c r="U100" s="180">
        <f t="shared" si="149"/>
        <v>2048</v>
      </c>
      <c r="V100" s="180">
        <f t="shared" si="149"/>
        <v>2048</v>
      </c>
      <c r="W100" s="180">
        <f t="shared" ref="W100:X100" si="150">IF(AND(W64&lt;&gt;"",W64&lt;&gt;0),ROUND(W28/W64,0),"")</f>
        <v>2048</v>
      </c>
      <c r="X100" s="180">
        <f t="shared" si="150"/>
        <v>2048</v>
      </c>
      <c r="Y100" s="180">
        <f t="shared" si="149"/>
        <v>2048</v>
      </c>
      <c r="Z100" s="180">
        <f t="shared" si="148"/>
        <v>2048</v>
      </c>
      <c r="AA100" s="181">
        <f t="shared" si="147"/>
        <v>2048</v>
      </c>
      <c r="AB100" s="134">
        <f t="shared" ref="AB100" si="151">IF(AND(AB64&lt;&gt;"",AB64&lt;&gt;0),ROUND(AB28/AB64,0),"")</f>
        <v>1894</v>
      </c>
    </row>
    <row r="101" spans="2:28" ht="12.95" customHeight="1" x14ac:dyDescent="0.2">
      <c r="B101" s="124" t="s">
        <v>27</v>
      </c>
      <c r="C101" s="194" t="str">
        <f t="shared" ref="C101" si="152">IF(AND(C65&lt;&gt;"",C65&lt;&gt;0),ROUND(C29/C65,0),"")</f>
        <v/>
      </c>
      <c r="D101" s="135">
        <f t="shared" ref="D101:AA101" si="153">IF(AND(D65&lt;&gt;"",D65&lt;&gt;0),ROUND(D29/D65,0),"")</f>
        <v>4904</v>
      </c>
      <c r="E101" s="135">
        <f t="shared" si="153"/>
        <v>4635</v>
      </c>
      <c r="F101" s="182">
        <f t="shared" si="153"/>
        <v>4654</v>
      </c>
      <c r="G101" s="182">
        <f t="shared" si="153"/>
        <v>5284</v>
      </c>
      <c r="H101" s="182">
        <f t="shared" si="153"/>
        <v>5934</v>
      </c>
      <c r="I101" s="182">
        <f t="shared" si="153"/>
        <v>5244</v>
      </c>
      <c r="J101" s="183">
        <f t="shared" si="153"/>
        <v>4944</v>
      </c>
      <c r="K101" s="183">
        <f t="shared" si="153"/>
        <v>4803</v>
      </c>
      <c r="L101" s="183">
        <f t="shared" si="153"/>
        <v>4741</v>
      </c>
      <c r="M101" s="183">
        <f t="shared" si="153"/>
        <v>4959</v>
      </c>
      <c r="N101" s="183">
        <f t="shared" si="153"/>
        <v>5106</v>
      </c>
      <c r="O101" s="183">
        <f t="shared" si="153"/>
        <v>5061</v>
      </c>
      <c r="P101" s="183">
        <f t="shared" si="153"/>
        <v>4965</v>
      </c>
      <c r="Q101" s="183">
        <f t="shared" si="153"/>
        <v>4780</v>
      </c>
      <c r="R101" s="183">
        <f t="shared" si="153"/>
        <v>4986</v>
      </c>
      <c r="S101" s="183">
        <f t="shared" ref="S101:Z101" si="154">IF(AND(S65&lt;&gt;"",S65&lt;&gt;0),ROUND(S29/S65,0),"")</f>
        <v>4960</v>
      </c>
      <c r="T101" s="183">
        <f t="shared" ref="T101:Y101" si="155">IF(AND(T65&lt;&gt;"",T65&lt;&gt;0),ROUND(T29/T65,0),"")</f>
        <v>4910</v>
      </c>
      <c r="U101" s="183">
        <f t="shared" si="155"/>
        <v>4910</v>
      </c>
      <c r="V101" s="183">
        <f t="shared" si="155"/>
        <v>4910</v>
      </c>
      <c r="W101" s="183">
        <f t="shared" ref="W101:X101" si="156">IF(AND(W65&lt;&gt;"",W65&lt;&gt;0),ROUND(W29/W65,0),"")</f>
        <v>4910</v>
      </c>
      <c r="X101" s="183">
        <f t="shared" si="156"/>
        <v>4910</v>
      </c>
      <c r="Y101" s="183">
        <f t="shared" si="155"/>
        <v>4910</v>
      </c>
      <c r="Z101" s="183">
        <f t="shared" si="154"/>
        <v>4910</v>
      </c>
      <c r="AA101" s="184">
        <f t="shared" si="153"/>
        <v>4910</v>
      </c>
      <c r="AB101" s="139">
        <f t="shared" ref="AB101" si="157">IF(AND(AB65&lt;&gt;"",AB65&lt;&gt;0),ROUND(AB29/AB65,0),"")</f>
        <v>4952</v>
      </c>
    </row>
    <row r="102" spans="2:28" s="12" customFormat="1" ht="12.95" customHeight="1" outlineLevel="1" x14ac:dyDescent="0.2">
      <c r="B102" s="164" t="s">
        <v>37</v>
      </c>
      <c r="C102" s="193" t="str">
        <f t="shared" ref="C102" si="158">IF(AND(C66&lt;&gt;"",C66&lt;&gt;0),ROUND(C30/C66,0),"")</f>
        <v/>
      </c>
      <c r="D102" s="130" t="str">
        <f t="shared" ref="D102:AA102" si="159">IF(AND(D66&lt;&gt;"",D66&lt;&gt;0),ROUND(D30/D66,0),"")</f>
        <v/>
      </c>
      <c r="E102" s="130">
        <f t="shared" si="159"/>
        <v>4771</v>
      </c>
      <c r="F102" s="179">
        <f t="shared" si="159"/>
        <v>4619</v>
      </c>
      <c r="G102" s="179">
        <f t="shared" si="159"/>
        <v>5254</v>
      </c>
      <c r="H102" s="179" t="str">
        <f t="shared" si="159"/>
        <v/>
      </c>
      <c r="I102" s="179" t="str">
        <f t="shared" si="159"/>
        <v/>
      </c>
      <c r="J102" s="180">
        <f t="shared" si="159"/>
        <v>5802</v>
      </c>
      <c r="K102" s="180">
        <f t="shared" si="159"/>
        <v>4990</v>
      </c>
      <c r="L102" s="180">
        <f t="shared" si="159"/>
        <v>4789</v>
      </c>
      <c r="M102" s="180">
        <f t="shared" si="159"/>
        <v>5021</v>
      </c>
      <c r="N102" s="180">
        <f t="shared" si="159"/>
        <v>5183</v>
      </c>
      <c r="O102" s="180">
        <f t="shared" si="159"/>
        <v>5179</v>
      </c>
      <c r="P102" s="180">
        <f t="shared" si="159"/>
        <v>5032</v>
      </c>
      <c r="Q102" s="180">
        <f t="shared" si="159"/>
        <v>4478</v>
      </c>
      <c r="R102" s="180">
        <f t="shared" si="159"/>
        <v>4759</v>
      </c>
      <c r="S102" s="180">
        <f t="shared" ref="S102:Z102" si="160">IF(AND(S66&lt;&gt;"",S66&lt;&gt;0),ROUND(S30/S66,0),"")</f>
        <v>4715</v>
      </c>
      <c r="T102" s="180">
        <f t="shared" ref="T102:Y102" si="161">IF(AND(T66&lt;&gt;"",T66&lt;&gt;0),ROUND(T30/T66,0),"")</f>
        <v>4889</v>
      </c>
      <c r="U102" s="180">
        <f t="shared" si="161"/>
        <v>4889</v>
      </c>
      <c r="V102" s="180">
        <f t="shared" si="161"/>
        <v>4889</v>
      </c>
      <c r="W102" s="180">
        <f t="shared" ref="W102:X102" si="162">IF(AND(W66&lt;&gt;"",W66&lt;&gt;0),ROUND(W30/W66,0),"")</f>
        <v>4889</v>
      </c>
      <c r="X102" s="180">
        <f t="shared" si="162"/>
        <v>4889</v>
      </c>
      <c r="Y102" s="180">
        <f t="shared" si="161"/>
        <v>4889</v>
      </c>
      <c r="Z102" s="180">
        <f t="shared" si="160"/>
        <v>4889</v>
      </c>
      <c r="AA102" s="181">
        <f t="shared" si="159"/>
        <v>4889</v>
      </c>
      <c r="AB102" s="134" t="str">
        <f t="shared" ref="AB102" si="163">IF(AND(AB66&lt;&gt;"",AB66&lt;&gt;0),ROUND(AB30/AB66,0),"")</f>
        <v/>
      </c>
    </row>
    <row r="103" spans="2:28" ht="12.95" customHeight="1" x14ac:dyDescent="0.2">
      <c r="B103" s="124" t="s">
        <v>22</v>
      </c>
      <c r="C103" s="194" t="str">
        <f t="shared" ref="C103" si="164">IF(AND(C67&lt;&gt;"",C67&lt;&gt;0),ROUND(C31/C67,0),"")</f>
        <v/>
      </c>
      <c r="D103" s="135">
        <f t="shared" ref="D103:AA103" si="165">IF(AND(D67&lt;&gt;"",D67&lt;&gt;0),ROUND(D31/D67,0),"")</f>
        <v>4591</v>
      </c>
      <c r="E103" s="135">
        <f t="shared" si="165"/>
        <v>4755</v>
      </c>
      <c r="F103" s="182">
        <f t="shared" si="165"/>
        <v>4647</v>
      </c>
      <c r="G103" s="182">
        <f t="shared" si="165"/>
        <v>4104</v>
      </c>
      <c r="H103" s="182">
        <f t="shared" si="165"/>
        <v>5974</v>
      </c>
      <c r="I103" s="182">
        <f t="shared" si="165"/>
        <v>4009</v>
      </c>
      <c r="J103" s="183">
        <f t="shared" si="165"/>
        <v>4043</v>
      </c>
      <c r="K103" s="183">
        <f t="shared" si="165"/>
        <v>4004</v>
      </c>
      <c r="L103" s="183">
        <f t="shared" si="165"/>
        <v>4281</v>
      </c>
      <c r="M103" s="183">
        <f t="shared" si="165"/>
        <v>4335</v>
      </c>
      <c r="N103" s="183">
        <f t="shared" si="165"/>
        <v>4315</v>
      </c>
      <c r="O103" s="183">
        <f t="shared" si="165"/>
        <v>4365</v>
      </c>
      <c r="P103" s="183">
        <f t="shared" si="165"/>
        <v>4501</v>
      </c>
      <c r="Q103" s="183">
        <f t="shared" si="165"/>
        <v>4738</v>
      </c>
      <c r="R103" s="183">
        <f t="shared" si="165"/>
        <v>4400</v>
      </c>
      <c r="S103" s="183">
        <f t="shared" ref="S103:Z103" si="166">IF(AND(S67&lt;&gt;"",S67&lt;&gt;0),ROUND(S31/S67,0),"")</f>
        <v>4178</v>
      </c>
      <c r="T103" s="183">
        <f t="shared" ref="T103:Y103" si="167">IF(AND(T67&lt;&gt;"",T67&lt;&gt;0),ROUND(T31/T67,0),"")</f>
        <v>3929</v>
      </c>
      <c r="U103" s="183">
        <f t="shared" si="167"/>
        <v>3929</v>
      </c>
      <c r="V103" s="183">
        <f t="shared" si="167"/>
        <v>3929</v>
      </c>
      <c r="W103" s="183">
        <f t="shared" ref="W103:X103" si="168">IF(AND(W67&lt;&gt;"",W67&lt;&gt;0),ROUND(W31/W67,0),"")</f>
        <v>3929</v>
      </c>
      <c r="X103" s="183">
        <f t="shared" si="168"/>
        <v>3929</v>
      </c>
      <c r="Y103" s="183">
        <f t="shared" si="167"/>
        <v>3929</v>
      </c>
      <c r="Z103" s="183">
        <f t="shared" si="166"/>
        <v>3929</v>
      </c>
      <c r="AA103" s="184">
        <f t="shared" si="165"/>
        <v>3929</v>
      </c>
      <c r="AB103" s="139">
        <f t="shared" ref="AB103" si="169">IF(AND(AB67&lt;&gt;"",AB67&lt;&gt;0),ROUND(AB31/AB67,0),"")</f>
        <v>4212</v>
      </c>
    </row>
    <row r="104" spans="2:28" ht="12.95" customHeight="1" x14ac:dyDescent="0.2">
      <c r="B104" s="123" t="s">
        <v>23</v>
      </c>
      <c r="C104" s="193" t="str">
        <f t="shared" ref="C104" si="170">IF(AND(C68&lt;&gt;"",C68&lt;&gt;0),ROUND(C32/C68,0),"")</f>
        <v/>
      </c>
      <c r="D104" s="130">
        <f t="shared" ref="D104:AA104" si="171">IF(AND(D68&lt;&gt;"",D68&lt;&gt;0),ROUND(D32/D68,0),"")</f>
        <v>1342</v>
      </c>
      <c r="E104" s="130">
        <f t="shared" si="171"/>
        <v>1711</v>
      </c>
      <c r="F104" s="179">
        <f t="shared" si="171"/>
        <v>2286</v>
      </c>
      <c r="G104" s="179">
        <f t="shared" si="171"/>
        <v>1995</v>
      </c>
      <c r="H104" s="179">
        <f t="shared" si="171"/>
        <v>3414</v>
      </c>
      <c r="I104" s="179">
        <f t="shared" si="171"/>
        <v>2851</v>
      </c>
      <c r="J104" s="180">
        <f t="shared" si="171"/>
        <v>3721</v>
      </c>
      <c r="K104" s="180">
        <f t="shared" si="171"/>
        <v>4438</v>
      </c>
      <c r="L104" s="180">
        <f t="shared" si="171"/>
        <v>3983</v>
      </c>
      <c r="M104" s="180">
        <f t="shared" si="171"/>
        <v>2570</v>
      </c>
      <c r="N104" s="180">
        <f t="shared" si="171"/>
        <v>2756</v>
      </c>
      <c r="O104" s="180">
        <f t="shared" si="171"/>
        <v>2762</v>
      </c>
      <c r="P104" s="180">
        <f t="shared" si="171"/>
        <v>2778</v>
      </c>
      <c r="Q104" s="180">
        <f t="shared" si="171"/>
        <v>3010</v>
      </c>
      <c r="R104" s="180">
        <f t="shared" si="171"/>
        <v>3582</v>
      </c>
      <c r="S104" s="180">
        <f t="shared" ref="S104:Z104" si="172">IF(AND(S68&lt;&gt;"",S68&lt;&gt;0),ROUND(S32/S68,0),"")</f>
        <v>3616</v>
      </c>
      <c r="T104" s="180">
        <f t="shared" ref="T104:Y104" si="173">IF(AND(T68&lt;&gt;"",T68&lt;&gt;0),ROUND(T32/T68,0),"")</f>
        <v>3196</v>
      </c>
      <c r="U104" s="180">
        <f t="shared" si="173"/>
        <v>3196</v>
      </c>
      <c r="V104" s="180">
        <f t="shared" si="173"/>
        <v>3196</v>
      </c>
      <c r="W104" s="180">
        <f t="shared" ref="W104:X104" si="174">IF(AND(W68&lt;&gt;"",W68&lt;&gt;0),ROUND(W32/W68,0),"")</f>
        <v>3196</v>
      </c>
      <c r="X104" s="180">
        <f t="shared" si="174"/>
        <v>3196</v>
      </c>
      <c r="Y104" s="180">
        <f t="shared" si="173"/>
        <v>3196</v>
      </c>
      <c r="Z104" s="180">
        <f t="shared" si="172"/>
        <v>3196</v>
      </c>
      <c r="AA104" s="181">
        <f t="shared" si="171"/>
        <v>3196</v>
      </c>
      <c r="AB104" s="134">
        <f t="shared" ref="AB104" si="175">IF(AND(AB68&lt;&gt;"",AB68&lt;&gt;0),ROUND(AB32/AB68,0),"")</f>
        <v>3083</v>
      </c>
    </row>
    <row r="105" spans="2:28" ht="12.95" customHeight="1" x14ac:dyDescent="0.2">
      <c r="B105" s="124" t="s">
        <v>24</v>
      </c>
      <c r="C105" s="194" t="str">
        <f t="shared" ref="C105" si="176">IF(AND(C69&lt;&gt;"",C69&lt;&gt;0),ROUND(C33/C69,0),"")</f>
        <v/>
      </c>
      <c r="D105" s="135">
        <f t="shared" ref="D105:AA105" si="177">IF(AND(D69&lt;&gt;"",D69&lt;&gt;0),ROUND(D33/D69,0),"")</f>
        <v>4896</v>
      </c>
      <c r="E105" s="135">
        <f t="shared" si="177"/>
        <v>3418</v>
      </c>
      <c r="F105" s="182">
        <f t="shared" si="177"/>
        <v>4332</v>
      </c>
      <c r="G105" s="182">
        <f t="shared" si="177"/>
        <v>4276</v>
      </c>
      <c r="H105" s="182">
        <f t="shared" si="177"/>
        <v>4617</v>
      </c>
      <c r="I105" s="182">
        <f t="shared" si="177"/>
        <v>4570</v>
      </c>
      <c r="J105" s="183">
        <f t="shared" si="177"/>
        <v>5144</v>
      </c>
      <c r="K105" s="183">
        <f t="shared" si="177"/>
        <v>4866</v>
      </c>
      <c r="L105" s="183">
        <f t="shared" si="177"/>
        <v>4870</v>
      </c>
      <c r="M105" s="183">
        <f t="shared" si="177"/>
        <v>5605</v>
      </c>
      <c r="N105" s="183">
        <f t="shared" si="177"/>
        <v>5532</v>
      </c>
      <c r="O105" s="183">
        <f t="shared" si="177"/>
        <v>4922</v>
      </c>
      <c r="P105" s="183">
        <f t="shared" si="177"/>
        <v>4247</v>
      </c>
      <c r="Q105" s="183">
        <f t="shared" si="177"/>
        <v>4475</v>
      </c>
      <c r="R105" s="183">
        <f t="shared" si="177"/>
        <v>3935</v>
      </c>
      <c r="S105" s="183">
        <f t="shared" ref="S105:Z105" si="178">IF(AND(S69&lt;&gt;"",S69&lt;&gt;0),ROUND(S33/S69,0),"")</f>
        <v>4262</v>
      </c>
      <c r="T105" s="183">
        <f t="shared" ref="T105:Y105" si="179">IF(AND(T69&lt;&gt;"",T69&lt;&gt;0),ROUND(T33/T69,0),"")</f>
        <v>4317</v>
      </c>
      <c r="U105" s="183">
        <f t="shared" si="179"/>
        <v>4317</v>
      </c>
      <c r="V105" s="183">
        <f t="shared" si="179"/>
        <v>4317</v>
      </c>
      <c r="W105" s="183">
        <f t="shared" ref="W105:X105" si="180">IF(AND(W69&lt;&gt;"",W69&lt;&gt;0),ROUND(W33/W69,0),"")</f>
        <v>4317</v>
      </c>
      <c r="X105" s="183">
        <f t="shared" si="180"/>
        <v>4317</v>
      </c>
      <c r="Y105" s="183">
        <f t="shared" si="179"/>
        <v>4317</v>
      </c>
      <c r="Z105" s="183">
        <f t="shared" si="178"/>
        <v>4317</v>
      </c>
      <c r="AA105" s="184">
        <f t="shared" si="177"/>
        <v>4317</v>
      </c>
      <c r="AB105" s="139">
        <f t="shared" ref="AB105" si="181">IF(AND(AB69&lt;&gt;"",AB69&lt;&gt;0),ROUND(AB33/AB69,0),"")</f>
        <v>4433</v>
      </c>
    </row>
    <row r="106" spans="2:28" s="12" customFormat="1" ht="12.95" customHeight="1" outlineLevel="1" x14ac:dyDescent="0.2">
      <c r="B106" s="164" t="s">
        <v>38</v>
      </c>
      <c r="C106" s="193" t="str">
        <f t="shared" ref="C106" si="182">IF(AND(C70&lt;&gt;"",C70&lt;&gt;0),ROUND(C34/C70,0),"")</f>
        <v/>
      </c>
      <c r="D106" s="130" t="str">
        <f t="shared" ref="D106:AA106" si="183">IF(AND(D70&lt;&gt;"",D70&lt;&gt;0),ROUND(D34/D70,0),"")</f>
        <v/>
      </c>
      <c r="E106" s="130">
        <f t="shared" si="183"/>
        <v>3942</v>
      </c>
      <c r="F106" s="179">
        <f t="shared" si="183"/>
        <v>4786</v>
      </c>
      <c r="G106" s="179">
        <f t="shared" si="183"/>
        <v>4332</v>
      </c>
      <c r="H106" s="179" t="str">
        <f t="shared" si="183"/>
        <v/>
      </c>
      <c r="I106" s="179" t="str">
        <f t="shared" si="183"/>
        <v/>
      </c>
      <c r="J106" s="180" t="str">
        <f t="shared" si="183"/>
        <v/>
      </c>
      <c r="K106" s="180" t="str">
        <f t="shared" si="183"/>
        <v/>
      </c>
      <c r="L106" s="180">
        <f t="shared" si="183"/>
        <v>5046</v>
      </c>
      <c r="M106" s="180">
        <f t="shared" si="183"/>
        <v>5232</v>
      </c>
      <c r="N106" s="180">
        <f t="shared" si="183"/>
        <v>4408</v>
      </c>
      <c r="O106" s="180">
        <f t="shared" si="183"/>
        <v>3740</v>
      </c>
      <c r="P106" s="180" t="str">
        <f t="shared" si="183"/>
        <v/>
      </c>
      <c r="Q106" s="180" t="str">
        <f t="shared" si="183"/>
        <v/>
      </c>
      <c r="R106" s="180" t="str">
        <f t="shared" si="183"/>
        <v/>
      </c>
      <c r="S106" s="180" t="str">
        <f t="shared" ref="S106:Z106" si="184">IF(AND(S70&lt;&gt;"",S70&lt;&gt;0),ROUND(S34/S70,0),"")</f>
        <v/>
      </c>
      <c r="T106" s="180" t="str">
        <f t="shared" ref="T106:Y106" si="185">IF(AND(T70&lt;&gt;"",T70&lt;&gt;0),ROUND(T34/T70,0),"")</f>
        <v/>
      </c>
      <c r="U106" s="180" t="str">
        <f t="shared" si="185"/>
        <v/>
      </c>
      <c r="V106" s="180" t="str">
        <f t="shared" si="185"/>
        <v/>
      </c>
      <c r="W106" s="180" t="str">
        <f t="shared" ref="W106:X106" si="186">IF(AND(W70&lt;&gt;"",W70&lt;&gt;0),ROUND(W34/W70,0),"")</f>
        <v/>
      </c>
      <c r="X106" s="180" t="str">
        <f t="shared" si="186"/>
        <v/>
      </c>
      <c r="Y106" s="180" t="str">
        <f t="shared" si="185"/>
        <v/>
      </c>
      <c r="Z106" s="180" t="str">
        <f t="shared" si="184"/>
        <v/>
      </c>
      <c r="AA106" s="181" t="str">
        <f t="shared" si="183"/>
        <v/>
      </c>
      <c r="AB106" s="134" t="str">
        <f t="shared" ref="AB106" si="187">IF(AND(AB70&lt;&gt;"",AB70&lt;&gt;0),ROUND(AB34/AB70,0),"")</f>
        <v/>
      </c>
    </row>
    <row r="107" spans="2:28" ht="12.95" customHeight="1" x14ac:dyDescent="0.2">
      <c r="B107" s="124" t="s">
        <v>25</v>
      </c>
      <c r="C107" s="194" t="str">
        <f t="shared" ref="C107" si="188">IF(AND(C71&lt;&gt;"",C71&lt;&gt;0),ROUND(C35/C71,0),"")</f>
        <v/>
      </c>
      <c r="D107" s="135">
        <f t="shared" ref="D107:AA107" si="189">IF(AND(D71&lt;&gt;"",D71&lt;&gt;0),ROUND(D35/D71,0),"")</f>
        <v>5841</v>
      </c>
      <c r="E107" s="135">
        <f t="shared" si="189"/>
        <v>5218</v>
      </c>
      <c r="F107" s="182">
        <f t="shared" si="189"/>
        <v>6565</v>
      </c>
      <c r="G107" s="182">
        <f t="shared" si="189"/>
        <v>5225</v>
      </c>
      <c r="H107" s="182">
        <f t="shared" si="189"/>
        <v>6000</v>
      </c>
      <c r="I107" s="182">
        <f t="shared" si="189"/>
        <v>5172</v>
      </c>
      <c r="J107" s="183">
        <f t="shared" si="189"/>
        <v>4906</v>
      </c>
      <c r="K107" s="183">
        <f t="shared" si="189"/>
        <v>4624</v>
      </c>
      <c r="L107" s="183">
        <f t="shared" si="189"/>
        <v>4865</v>
      </c>
      <c r="M107" s="183">
        <f t="shared" si="189"/>
        <v>5088</v>
      </c>
      <c r="N107" s="183">
        <f t="shared" si="189"/>
        <v>5145</v>
      </c>
      <c r="O107" s="183">
        <f t="shared" si="189"/>
        <v>4911</v>
      </c>
      <c r="P107" s="183">
        <f t="shared" si="189"/>
        <v>5376</v>
      </c>
      <c r="Q107" s="183">
        <f t="shared" si="189"/>
        <v>4729</v>
      </c>
      <c r="R107" s="183">
        <f t="shared" si="189"/>
        <v>5063</v>
      </c>
      <c r="S107" s="183">
        <f t="shared" ref="S107:Z107" si="190">IF(AND(S71&lt;&gt;"",S71&lt;&gt;0),ROUND(S35/S71,0),"")</f>
        <v>5041</v>
      </c>
      <c r="T107" s="183">
        <f t="shared" ref="T107:Y107" si="191">IF(AND(T71&lt;&gt;"",T71&lt;&gt;0),ROUND(T35/T71,0),"")</f>
        <v>4592</v>
      </c>
      <c r="U107" s="183">
        <f t="shared" si="191"/>
        <v>4592</v>
      </c>
      <c r="V107" s="183">
        <f t="shared" si="191"/>
        <v>4592</v>
      </c>
      <c r="W107" s="183">
        <f t="shared" ref="W107:X107" si="192">IF(AND(W71&lt;&gt;"",W71&lt;&gt;0),ROUND(W35/W71,0),"")</f>
        <v>4592</v>
      </c>
      <c r="X107" s="183">
        <f t="shared" si="192"/>
        <v>4592</v>
      </c>
      <c r="Y107" s="183">
        <f t="shared" si="191"/>
        <v>4592</v>
      </c>
      <c r="Z107" s="183">
        <f t="shared" si="190"/>
        <v>4592</v>
      </c>
      <c r="AA107" s="184">
        <f t="shared" si="189"/>
        <v>4592</v>
      </c>
      <c r="AB107" s="139">
        <f t="shared" ref="AB107" si="193">IF(AND(AB71&lt;&gt;"",AB71&lt;&gt;0),ROUND(AB35/AB71,0),"")</f>
        <v>4859</v>
      </c>
    </row>
    <row r="108" spans="2:28" ht="12.95" customHeight="1" x14ac:dyDescent="0.2">
      <c r="B108" s="123" t="s">
        <v>31</v>
      </c>
      <c r="C108" s="193" t="str">
        <f t="shared" ref="C108" si="194">IF(AND(C72&lt;&gt;"",C72&lt;&gt;0),ROUND(C36/C72,0),"")</f>
        <v/>
      </c>
      <c r="D108" s="130" t="str">
        <f t="shared" ref="D108:AA108" si="195">IF(AND(D72&lt;&gt;"",D72&lt;&gt;0),ROUND(D36/D72,0),"")</f>
        <v/>
      </c>
      <c r="E108" s="130">
        <f t="shared" si="195"/>
        <v>1986</v>
      </c>
      <c r="F108" s="179">
        <f t="shared" si="195"/>
        <v>2771</v>
      </c>
      <c r="G108" s="179">
        <f t="shared" si="195"/>
        <v>2741</v>
      </c>
      <c r="H108" s="179" t="str">
        <f t="shared" si="195"/>
        <v/>
      </c>
      <c r="I108" s="179">
        <f t="shared" si="195"/>
        <v>2464</v>
      </c>
      <c r="J108" s="180">
        <f t="shared" si="195"/>
        <v>3773</v>
      </c>
      <c r="K108" s="180">
        <f t="shared" si="195"/>
        <v>3380</v>
      </c>
      <c r="L108" s="180">
        <f t="shared" si="195"/>
        <v>4384</v>
      </c>
      <c r="M108" s="180">
        <f t="shared" si="195"/>
        <v>4991</v>
      </c>
      <c r="N108" s="180">
        <f t="shared" si="195"/>
        <v>4545</v>
      </c>
      <c r="O108" s="180">
        <f t="shared" si="195"/>
        <v>3802</v>
      </c>
      <c r="P108" s="180">
        <f t="shared" si="195"/>
        <v>4099</v>
      </c>
      <c r="Q108" s="180">
        <f t="shared" si="195"/>
        <v>4611</v>
      </c>
      <c r="R108" s="180">
        <f t="shared" si="195"/>
        <v>3259</v>
      </c>
      <c r="S108" s="180">
        <f t="shared" ref="S108:Z108" si="196">IF(AND(S72&lt;&gt;"",S72&lt;&gt;0),ROUND(S36/S72,0),"")</f>
        <v>3492</v>
      </c>
      <c r="T108" s="180">
        <f t="shared" ref="T108:Y108" si="197">IF(AND(T72&lt;&gt;"",T72&lt;&gt;0),ROUND(T36/T72,0),"")</f>
        <v>3124</v>
      </c>
      <c r="U108" s="180">
        <f t="shared" si="197"/>
        <v>3124</v>
      </c>
      <c r="V108" s="180">
        <f t="shared" si="197"/>
        <v>3124</v>
      </c>
      <c r="W108" s="180">
        <f t="shared" ref="W108:X108" si="198">IF(AND(W72&lt;&gt;"",W72&lt;&gt;0),ROUND(W36/W72,0),"")</f>
        <v>3124</v>
      </c>
      <c r="X108" s="180">
        <f t="shared" si="198"/>
        <v>3124</v>
      </c>
      <c r="Y108" s="180">
        <f t="shared" si="197"/>
        <v>3124</v>
      </c>
      <c r="Z108" s="180">
        <f t="shared" si="196"/>
        <v>3124</v>
      </c>
      <c r="AA108" s="181">
        <f t="shared" si="195"/>
        <v>3124</v>
      </c>
      <c r="AB108" s="134">
        <f t="shared" ref="AB108" si="199">IF(AND(AB72&lt;&gt;"",AB72&lt;&gt;0),ROUND(AB36/AB72,0),"")</f>
        <v>3389</v>
      </c>
    </row>
    <row r="109" spans="2:28" ht="12.95" customHeight="1" thickBot="1" x14ac:dyDescent="0.25">
      <c r="B109" s="125" t="s">
        <v>30</v>
      </c>
      <c r="C109" s="195" t="str">
        <f t="shared" ref="C109" si="200">IF(AND(C73&lt;&gt;"",C73&lt;&gt;0),ROUND(C37/C73,0),"")</f>
        <v/>
      </c>
      <c r="D109" s="140">
        <f t="shared" ref="D109:AA109" si="201">IF(AND(D73&lt;&gt;"",D73&lt;&gt;0),ROUND(D37/D73,0),"")</f>
        <v>3908</v>
      </c>
      <c r="E109" s="140">
        <f t="shared" si="201"/>
        <v>3260</v>
      </c>
      <c r="F109" s="185">
        <f t="shared" si="201"/>
        <v>3652</v>
      </c>
      <c r="G109" s="185">
        <f t="shared" si="201"/>
        <v>3743</v>
      </c>
      <c r="H109" s="185">
        <f t="shared" si="201"/>
        <v>3824</v>
      </c>
      <c r="I109" s="185">
        <f t="shared" si="201"/>
        <v>3905</v>
      </c>
      <c r="J109" s="186">
        <f t="shared" si="201"/>
        <v>4100</v>
      </c>
      <c r="K109" s="186">
        <f t="shared" si="201"/>
        <v>4259</v>
      </c>
      <c r="L109" s="186">
        <f t="shared" si="201"/>
        <v>4280</v>
      </c>
      <c r="M109" s="186">
        <f t="shared" si="201"/>
        <v>4413</v>
      </c>
      <c r="N109" s="186">
        <f t="shared" si="201"/>
        <v>4358</v>
      </c>
      <c r="O109" s="186">
        <f t="shared" si="201"/>
        <v>4378</v>
      </c>
      <c r="P109" s="186">
        <f t="shared" si="201"/>
        <v>4244</v>
      </c>
      <c r="Q109" s="186">
        <f t="shared" si="201"/>
        <v>4561</v>
      </c>
      <c r="R109" s="186">
        <f t="shared" si="201"/>
        <v>4582</v>
      </c>
      <c r="S109" s="186">
        <f t="shared" ref="S109:Z109" si="202">IF(AND(S73&lt;&gt;"",S73&lt;&gt;0),ROUND(S37/S73,0),"")</f>
        <v>4656</v>
      </c>
      <c r="T109" s="186">
        <f t="shared" ref="T109:Y109" si="203">IF(AND(T73&lt;&gt;"",T73&lt;&gt;0),ROUND(T37/T73,0),"")</f>
        <v>4717</v>
      </c>
      <c r="U109" s="186">
        <f t="shared" si="203"/>
        <v>4717</v>
      </c>
      <c r="V109" s="186">
        <f t="shared" si="203"/>
        <v>4717</v>
      </c>
      <c r="W109" s="186">
        <f t="shared" ref="W109:X109" si="204">IF(AND(W73&lt;&gt;"",W73&lt;&gt;0),ROUND(W37/W73,0),"")</f>
        <v>4717</v>
      </c>
      <c r="X109" s="186">
        <f t="shared" si="204"/>
        <v>4717</v>
      </c>
      <c r="Y109" s="186">
        <f t="shared" si="203"/>
        <v>4717</v>
      </c>
      <c r="Z109" s="186">
        <f t="shared" si="202"/>
        <v>4717</v>
      </c>
      <c r="AA109" s="187">
        <f t="shared" si="201"/>
        <v>4717</v>
      </c>
      <c r="AB109" s="141">
        <f t="shared" ref="AB109" si="205">IF(AND(AB73&lt;&gt;"",AB73&lt;&gt;0),ROUND(AB37/AB73,0),"")</f>
        <v>4410</v>
      </c>
    </row>
    <row r="110" spans="2:28" ht="13.5" thickBot="1" x14ac:dyDescent="0.25">
      <c r="B110" s="162" t="s">
        <v>118</v>
      </c>
      <c r="C110" s="205" t="str">
        <f t="shared" ref="C110:AB110" si="206">IF(AND(C74&lt;&gt;"",C74&lt;&gt;0),ROUND(C38/C74,0),"")</f>
        <v/>
      </c>
      <c r="D110" s="188">
        <f t="shared" si="206"/>
        <v>3608</v>
      </c>
      <c r="E110" s="188">
        <f t="shared" si="206"/>
        <v>3371</v>
      </c>
      <c r="F110" s="188">
        <f t="shared" si="206"/>
        <v>3877</v>
      </c>
      <c r="G110" s="188">
        <f t="shared" si="206"/>
        <v>3788</v>
      </c>
      <c r="H110" s="188">
        <f t="shared" si="206"/>
        <v>4247</v>
      </c>
      <c r="I110" s="188">
        <f t="shared" si="206"/>
        <v>3856</v>
      </c>
      <c r="J110" s="189">
        <f t="shared" si="206"/>
        <v>3982</v>
      </c>
      <c r="K110" s="189">
        <f t="shared" si="206"/>
        <v>3983</v>
      </c>
      <c r="L110" s="189">
        <f t="shared" si="206"/>
        <v>4109</v>
      </c>
      <c r="M110" s="189">
        <f t="shared" si="206"/>
        <v>4114</v>
      </c>
      <c r="N110" s="189">
        <f t="shared" si="206"/>
        <v>4124</v>
      </c>
      <c r="O110" s="189">
        <f t="shared" ref="O110:Z110" si="207">IF(AND(O74&lt;&gt;"",O74&lt;&gt;0),ROUND(O38/O74,0),"")</f>
        <v>4071</v>
      </c>
      <c r="P110" s="189">
        <f t="shared" si="207"/>
        <v>4003</v>
      </c>
      <c r="Q110" s="189">
        <f t="shared" si="207"/>
        <v>3902</v>
      </c>
      <c r="R110" s="189">
        <f t="shared" si="207"/>
        <v>4021</v>
      </c>
      <c r="S110" s="189">
        <f t="shared" si="207"/>
        <v>4011</v>
      </c>
      <c r="T110" s="189">
        <f t="shared" ref="T110:Y110" si="208">IF(AND(T74&lt;&gt;"",T74&lt;&gt;0),ROUND(T38/T74,0),"")</f>
        <v>3960</v>
      </c>
      <c r="U110" s="189">
        <f t="shared" si="208"/>
        <v>3960</v>
      </c>
      <c r="V110" s="189">
        <f t="shared" si="208"/>
        <v>3960</v>
      </c>
      <c r="W110" s="189">
        <f t="shared" ref="W110:X110" si="209">IF(AND(W74&lt;&gt;"",W74&lt;&gt;0),ROUND(W38/W74,0),"")</f>
        <v>3960</v>
      </c>
      <c r="X110" s="189">
        <f t="shared" si="209"/>
        <v>3960</v>
      </c>
      <c r="Y110" s="189">
        <f t="shared" si="208"/>
        <v>3960</v>
      </c>
      <c r="Z110" s="189">
        <f t="shared" si="207"/>
        <v>3960</v>
      </c>
      <c r="AA110" s="190">
        <f t="shared" si="206"/>
        <v>3960</v>
      </c>
      <c r="AB110" s="191">
        <f t="shared" si="206"/>
        <v>3970</v>
      </c>
    </row>
  </sheetData>
  <mergeCells count="1">
    <mergeCell ref="B2:AB2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B2:AB68"/>
  <sheetViews>
    <sheetView showGridLines="0" zoomScale="85" workbookViewId="0">
      <pane xSplit="2" topLeftCell="K1" activePane="topRight" state="frozen"/>
      <selection pane="topRight" activeCell="AA25" activeCellId="1" sqref="AA23 AA25"/>
    </sheetView>
  </sheetViews>
  <sheetFormatPr defaultRowHeight="12.75" outlineLevelRow="1" x14ac:dyDescent="0.2"/>
  <cols>
    <col min="1" max="1" width="3.28515625" style="1" customWidth="1"/>
    <col min="2" max="2" width="33.5703125" style="1" customWidth="1"/>
    <col min="3" max="27" width="11.5703125" style="1" customWidth="1"/>
    <col min="28" max="28" width="12.7109375" style="1" bestFit="1" customWidth="1"/>
    <col min="29" max="16384" width="9.140625" style="1"/>
  </cols>
  <sheetData>
    <row r="2" spans="2:28" ht="18" x14ac:dyDescent="0.25">
      <c r="B2" s="288" t="s">
        <v>251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</row>
    <row r="4" spans="2:28" x14ac:dyDescent="0.2">
      <c r="B4" s="10" t="s">
        <v>122</v>
      </c>
    </row>
    <row r="5" spans="2:28" ht="13.5" thickBot="1" x14ac:dyDescent="0.25"/>
    <row r="6" spans="2:28" s="2" customFormat="1" ht="13.5" thickBot="1" x14ac:dyDescent="0.25">
      <c r="B6" s="166" t="s">
        <v>73</v>
      </c>
      <c r="C6" s="170" t="s">
        <v>151</v>
      </c>
      <c r="D6" s="171" t="s">
        <v>152</v>
      </c>
      <c r="E6" s="171" t="s">
        <v>153</v>
      </c>
      <c r="F6" s="171" t="s">
        <v>154</v>
      </c>
      <c r="G6" s="171" t="s">
        <v>155</v>
      </c>
      <c r="H6" s="171" t="s">
        <v>156</v>
      </c>
      <c r="I6" s="171" t="s">
        <v>157</v>
      </c>
      <c r="J6" s="171" t="s">
        <v>158</v>
      </c>
      <c r="K6" s="171" t="s">
        <v>159</v>
      </c>
      <c r="L6" s="171" t="s">
        <v>160</v>
      </c>
      <c r="M6" s="171" t="s">
        <v>161</v>
      </c>
      <c r="N6" s="171" t="s">
        <v>162</v>
      </c>
      <c r="O6" s="171" t="s">
        <v>163</v>
      </c>
      <c r="P6" s="171" t="s">
        <v>164</v>
      </c>
      <c r="Q6" s="171" t="s">
        <v>165</v>
      </c>
      <c r="R6" s="171" t="s">
        <v>166</v>
      </c>
      <c r="S6" s="279" t="s">
        <v>167</v>
      </c>
      <c r="T6" s="279" t="s">
        <v>175</v>
      </c>
      <c r="U6" s="279" t="s">
        <v>178</v>
      </c>
      <c r="V6" s="279" t="s">
        <v>183</v>
      </c>
      <c r="W6" s="279" t="s">
        <v>192</v>
      </c>
      <c r="X6" s="279" t="s">
        <v>206</v>
      </c>
      <c r="Y6" s="279" t="s">
        <v>207</v>
      </c>
      <c r="Z6" s="279" t="s">
        <v>216</v>
      </c>
      <c r="AA6" s="172" t="s">
        <v>249</v>
      </c>
      <c r="AB6" s="167" t="s">
        <v>10</v>
      </c>
    </row>
    <row r="7" spans="2:28" x14ac:dyDescent="0.2">
      <c r="B7" s="253" t="s">
        <v>139</v>
      </c>
      <c r="C7" s="104"/>
      <c r="D7" s="105"/>
      <c r="E7" s="105">
        <v>8009.9</v>
      </c>
      <c r="F7" s="106">
        <v>9306.4</v>
      </c>
      <c r="G7" s="105">
        <v>8674.5</v>
      </c>
      <c r="H7" s="105">
        <v>10301.5</v>
      </c>
      <c r="I7" s="105">
        <v>10205.5</v>
      </c>
      <c r="J7" s="105">
        <v>10399</v>
      </c>
      <c r="K7" s="105">
        <v>11075</v>
      </c>
      <c r="L7" s="105">
        <v>12067.5</v>
      </c>
      <c r="M7" s="105">
        <v>12714</v>
      </c>
      <c r="N7" s="105">
        <v>11726</v>
      </c>
      <c r="O7" s="105">
        <v>14104</v>
      </c>
      <c r="P7" s="105">
        <v>12662</v>
      </c>
      <c r="Q7" s="105">
        <v>14050</v>
      </c>
      <c r="R7" s="105">
        <v>13229</v>
      </c>
      <c r="S7" s="105">
        <v>17635</v>
      </c>
      <c r="T7" s="105">
        <v>16182</v>
      </c>
      <c r="U7" s="289">
        <v>15711</v>
      </c>
      <c r="V7" s="289">
        <v>21168</v>
      </c>
      <c r="W7" s="289">
        <v>19733</v>
      </c>
      <c r="X7" s="289">
        <v>10912</v>
      </c>
      <c r="Y7" s="289">
        <v>19687</v>
      </c>
      <c r="Z7" s="289">
        <v>26056</v>
      </c>
      <c r="AA7" s="107">
        <v>24907</v>
      </c>
      <c r="AB7" s="254">
        <f t="shared" ref="AB7:AB22" si="0">SUM(D7:AA7)</f>
        <v>330515.3</v>
      </c>
    </row>
    <row r="8" spans="2:28" x14ac:dyDescent="0.2">
      <c r="B8" s="255" t="s">
        <v>100</v>
      </c>
      <c r="C8" s="116"/>
      <c r="D8" s="117">
        <v>26402.1</v>
      </c>
      <c r="E8" s="117">
        <v>29239.4</v>
      </c>
      <c r="F8" s="118">
        <v>28891.3</v>
      </c>
      <c r="G8" s="118">
        <v>27358.5</v>
      </c>
      <c r="H8" s="118">
        <v>39465.5</v>
      </c>
      <c r="I8" s="118">
        <v>33974.5</v>
      </c>
      <c r="J8" s="119">
        <v>31865</v>
      </c>
      <c r="K8" s="119">
        <v>57802.5</v>
      </c>
      <c r="L8" s="119">
        <v>60530</v>
      </c>
      <c r="M8" s="119">
        <v>71948</v>
      </c>
      <c r="N8" s="119">
        <v>66860</v>
      </c>
      <c r="O8" s="119">
        <v>72863</v>
      </c>
      <c r="P8" s="119">
        <v>74144</v>
      </c>
      <c r="Q8" s="119">
        <v>81381</v>
      </c>
      <c r="R8" s="119">
        <v>92540</v>
      </c>
      <c r="S8" s="119">
        <v>97687</v>
      </c>
      <c r="T8" s="119">
        <v>91081</v>
      </c>
      <c r="U8" s="290">
        <v>112385</v>
      </c>
      <c r="V8" s="290">
        <v>124230</v>
      </c>
      <c r="W8" s="290">
        <v>127478</v>
      </c>
      <c r="X8" s="290">
        <v>40364</v>
      </c>
      <c r="Y8" s="290">
        <v>136441</v>
      </c>
      <c r="Z8" s="290">
        <v>177466</v>
      </c>
      <c r="AA8" s="120">
        <v>183222</v>
      </c>
      <c r="AB8" s="256">
        <f t="shared" si="0"/>
        <v>1885618.8</v>
      </c>
    </row>
    <row r="9" spans="2:28" x14ac:dyDescent="0.2">
      <c r="B9" s="257" t="s">
        <v>40</v>
      </c>
      <c r="C9" s="108"/>
      <c r="D9" s="109"/>
      <c r="E9" s="109">
        <v>6542.5</v>
      </c>
      <c r="F9" s="110">
        <v>6822.2</v>
      </c>
      <c r="G9" s="110">
        <v>7190</v>
      </c>
      <c r="H9" s="110">
        <v>8002</v>
      </c>
      <c r="I9" s="110">
        <v>8036</v>
      </c>
      <c r="J9" s="111">
        <v>8634</v>
      </c>
      <c r="K9" s="111">
        <v>8855</v>
      </c>
      <c r="L9" s="111">
        <v>9721</v>
      </c>
      <c r="M9" s="111">
        <v>10298</v>
      </c>
      <c r="N9" s="111">
        <v>10933</v>
      </c>
      <c r="O9" s="111">
        <v>11582</v>
      </c>
      <c r="P9" s="111">
        <v>11626</v>
      </c>
      <c r="Q9" s="111">
        <v>11320</v>
      </c>
      <c r="R9" s="111">
        <v>12615</v>
      </c>
      <c r="S9" s="111">
        <v>13193</v>
      </c>
      <c r="T9" s="111">
        <v>14610</v>
      </c>
      <c r="U9" s="291">
        <v>15322</v>
      </c>
      <c r="V9" s="291">
        <v>16212</v>
      </c>
      <c r="W9" s="291">
        <v>15990</v>
      </c>
      <c r="X9" s="291"/>
      <c r="Y9" s="291">
        <v>19099</v>
      </c>
      <c r="Z9" s="291">
        <v>22935</v>
      </c>
      <c r="AA9" s="112">
        <v>22713</v>
      </c>
      <c r="AB9" s="258">
        <f t="shared" si="0"/>
        <v>272250.7</v>
      </c>
    </row>
    <row r="10" spans="2:28" x14ac:dyDescent="0.2">
      <c r="B10" s="259" t="s">
        <v>145</v>
      </c>
      <c r="C10" s="116"/>
      <c r="D10" s="117">
        <v>7230</v>
      </c>
      <c r="E10" s="117">
        <v>10924.7</v>
      </c>
      <c r="F10" s="118">
        <v>8876</v>
      </c>
      <c r="G10" s="118">
        <v>8248</v>
      </c>
      <c r="H10" s="118">
        <v>13923</v>
      </c>
      <c r="I10" s="118">
        <v>14227</v>
      </c>
      <c r="J10" s="119">
        <v>29839.5</v>
      </c>
      <c r="K10" s="119">
        <v>33165.5</v>
      </c>
      <c r="L10" s="119">
        <v>38214.5</v>
      </c>
      <c r="M10" s="119">
        <v>44634</v>
      </c>
      <c r="N10" s="119">
        <v>49612</v>
      </c>
      <c r="O10" s="119">
        <v>44741</v>
      </c>
      <c r="P10" s="119">
        <v>47806</v>
      </c>
      <c r="Q10" s="119">
        <f>50039+2521</f>
        <v>52560</v>
      </c>
      <c r="R10" s="119">
        <f>58433+2609</f>
        <v>61042</v>
      </c>
      <c r="S10" s="119">
        <v>63958</v>
      </c>
      <c r="T10" s="119">
        <v>52242</v>
      </c>
      <c r="U10" s="290">
        <v>80837</v>
      </c>
      <c r="V10" s="290">
        <v>78675</v>
      </c>
      <c r="W10" s="290">
        <v>100521</v>
      </c>
      <c r="X10" s="290">
        <v>14624</v>
      </c>
      <c r="Y10" s="290">
        <v>103844</v>
      </c>
      <c r="Z10" s="290">
        <v>114882</v>
      </c>
      <c r="AA10" s="120">
        <v>130625</v>
      </c>
      <c r="AB10" s="256">
        <f t="shared" si="0"/>
        <v>1205251.2</v>
      </c>
    </row>
    <row r="11" spans="2:28" x14ac:dyDescent="0.2">
      <c r="B11" s="257" t="s">
        <v>101</v>
      </c>
      <c r="C11" s="108"/>
      <c r="D11" s="109"/>
      <c r="E11" s="109">
        <v>25386.7</v>
      </c>
      <c r="F11" s="110">
        <v>27825.200000000001</v>
      </c>
      <c r="G11" s="110">
        <v>25297.5</v>
      </c>
      <c r="H11" s="110">
        <v>28296</v>
      </c>
      <c r="I11" s="110">
        <v>26105.5</v>
      </c>
      <c r="J11" s="111">
        <v>26897.5</v>
      </c>
      <c r="K11" s="111">
        <v>25995</v>
      </c>
      <c r="L11" s="111">
        <v>27871</v>
      </c>
      <c r="M11" s="111">
        <v>27323</v>
      </c>
      <c r="N11" s="111">
        <v>33318</v>
      </c>
      <c r="O11" s="111">
        <v>34469</v>
      </c>
      <c r="P11" s="111">
        <v>31076</v>
      </c>
      <c r="Q11" s="111">
        <v>30651</v>
      </c>
      <c r="R11" s="111">
        <v>33187</v>
      </c>
      <c r="S11" s="111">
        <v>37182</v>
      </c>
      <c r="T11" s="111">
        <v>36780</v>
      </c>
      <c r="U11" s="291">
        <v>37699</v>
      </c>
      <c r="V11" s="291">
        <v>39457</v>
      </c>
      <c r="W11" s="291">
        <v>43002</v>
      </c>
      <c r="X11" s="291">
        <v>4610</v>
      </c>
      <c r="Y11" s="291">
        <v>4920</v>
      </c>
      <c r="Z11" s="291">
        <v>33487</v>
      </c>
      <c r="AA11" s="112">
        <v>44426</v>
      </c>
      <c r="AB11" s="258">
        <f t="shared" si="0"/>
        <v>685261.4</v>
      </c>
    </row>
    <row r="12" spans="2:28" x14ac:dyDescent="0.2">
      <c r="B12" s="255" t="s">
        <v>102</v>
      </c>
      <c r="C12" s="116"/>
      <c r="D12" s="117">
        <v>32391.1</v>
      </c>
      <c r="E12" s="117">
        <v>46196.6</v>
      </c>
      <c r="F12" s="118">
        <v>63908.3</v>
      </c>
      <c r="G12" s="118">
        <v>56012</v>
      </c>
      <c r="H12" s="118">
        <v>72678</v>
      </c>
      <c r="I12" s="118">
        <v>72272</v>
      </c>
      <c r="J12" s="119">
        <v>85869.5</v>
      </c>
      <c r="K12" s="119">
        <v>85711.5</v>
      </c>
      <c r="L12" s="119">
        <v>106109</v>
      </c>
      <c r="M12" s="119">
        <v>109644</v>
      </c>
      <c r="N12" s="119">
        <v>117276</v>
      </c>
      <c r="O12" s="119">
        <v>113365</v>
      </c>
      <c r="P12" s="119">
        <v>117568</v>
      </c>
      <c r="Q12" s="119">
        <v>105146</v>
      </c>
      <c r="R12" s="119">
        <v>132585</v>
      </c>
      <c r="S12" s="119">
        <v>140458</v>
      </c>
      <c r="T12" s="119">
        <v>125662</v>
      </c>
      <c r="U12" s="290">
        <v>146426</v>
      </c>
      <c r="V12" s="290">
        <v>150889</v>
      </c>
      <c r="W12" s="290">
        <v>171523</v>
      </c>
      <c r="X12" s="290">
        <v>28025</v>
      </c>
      <c r="Y12" s="290">
        <v>186269</v>
      </c>
      <c r="Z12" s="290">
        <v>217690</v>
      </c>
      <c r="AA12" s="120">
        <v>242193</v>
      </c>
      <c r="AB12" s="256">
        <f t="shared" si="0"/>
        <v>2725867</v>
      </c>
    </row>
    <row r="13" spans="2:28" x14ac:dyDescent="0.2">
      <c r="B13" s="257" t="s">
        <v>41</v>
      </c>
      <c r="C13" s="108"/>
      <c r="D13" s="109"/>
      <c r="E13" s="109">
        <v>14940.5</v>
      </c>
      <c r="F13" s="110">
        <v>18009.599999999999</v>
      </c>
      <c r="G13" s="110">
        <v>18890</v>
      </c>
      <c r="H13" s="110">
        <v>22193</v>
      </c>
      <c r="I13" s="110">
        <v>20962.5</v>
      </c>
      <c r="J13" s="111">
        <v>20887</v>
      </c>
      <c r="K13" s="111">
        <v>21660.5</v>
      </c>
      <c r="L13" s="111">
        <v>23665</v>
      </c>
      <c r="M13" s="111">
        <v>19784</v>
      </c>
      <c r="N13" s="111">
        <v>23371</v>
      </c>
      <c r="O13" s="111">
        <v>27010</v>
      </c>
      <c r="P13" s="111">
        <v>22350</v>
      </c>
      <c r="Q13" s="111">
        <v>21352</v>
      </c>
      <c r="R13" s="111">
        <v>22103</v>
      </c>
      <c r="S13" s="111">
        <v>23546</v>
      </c>
      <c r="T13" s="111">
        <v>28827</v>
      </c>
      <c r="U13" s="291">
        <v>26002</v>
      </c>
      <c r="V13" s="291">
        <v>28603</v>
      </c>
      <c r="W13" s="291">
        <v>33757</v>
      </c>
      <c r="X13" s="291"/>
      <c r="Y13" s="291">
        <v>37504</v>
      </c>
      <c r="Z13" s="291">
        <v>47573</v>
      </c>
      <c r="AA13" s="112">
        <v>45331</v>
      </c>
      <c r="AB13" s="258">
        <f t="shared" si="0"/>
        <v>568321.1</v>
      </c>
    </row>
    <row r="14" spans="2:28" x14ac:dyDescent="0.2">
      <c r="B14" s="255" t="s">
        <v>103</v>
      </c>
      <c r="C14" s="116"/>
      <c r="D14" s="117"/>
      <c r="E14" s="117">
        <v>12455</v>
      </c>
      <c r="F14" s="118">
        <v>11491.7</v>
      </c>
      <c r="G14" s="118">
        <v>21011.5</v>
      </c>
      <c r="H14" s="118">
        <v>33100</v>
      </c>
      <c r="I14" s="118">
        <v>32943.5</v>
      </c>
      <c r="J14" s="119">
        <v>32251</v>
      </c>
      <c r="K14" s="119">
        <v>28336</v>
      </c>
      <c r="L14" s="119">
        <v>23598</v>
      </c>
      <c r="M14" s="119">
        <v>30404</v>
      </c>
      <c r="N14" s="119">
        <v>20204</v>
      </c>
      <c r="O14" s="119">
        <v>0</v>
      </c>
      <c r="P14" s="119">
        <v>19449</v>
      </c>
      <c r="Q14" s="119">
        <v>20408</v>
      </c>
      <c r="R14" s="119">
        <v>27631</v>
      </c>
      <c r="S14" s="119">
        <v>34416</v>
      </c>
      <c r="T14" s="119">
        <v>37422</v>
      </c>
      <c r="U14" s="290">
        <v>38200</v>
      </c>
      <c r="V14" s="290">
        <v>40765</v>
      </c>
      <c r="W14" s="290">
        <v>44254</v>
      </c>
      <c r="X14" s="290"/>
      <c r="Y14" s="290">
        <v>25792</v>
      </c>
      <c r="Z14" s="290">
        <v>24734</v>
      </c>
      <c r="AA14" s="120">
        <v>58902</v>
      </c>
      <c r="AB14" s="256">
        <f t="shared" si="0"/>
        <v>617767.69999999995</v>
      </c>
    </row>
    <row r="15" spans="2:28" x14ac:dyDescent="0.2">
      <c r="B15" s="257" t="s">
        <v>104</v>
      </c>
      <c r="C15" s="108"/>
      <c r="D15" s="109">
        <v>132862.5</v>
      </c>
      <c r="E15" s="109">
        <v>130074.8</v>
      </c>
      <c r="F15" s="110">
        <v>150298.29999999999</v>
      </c>
      <c r="G15" s="110">
        <v>160211.5</v>
      </c>
      <c r="H15" s="110">
        <v>181255.5</v>
      </c>
      <c r="I15" s="110">
        <v>161521</v>
      </c>
      <c r="J15" s="111">
        <v>173723.5</v>
      </c>
      <c r="K15" s="111">
        <v>145323</v>
      </c>
      <c r="L15" s="111">
        <v>145234</v>
      </c>
      <c r="M15" s="111">
        <v>136551</v>
      </c>
      <c r="N15" s="111">
        <v>122127</v>
      </c>
      <c r="O15" s="111">
        <v>136309</v>
      </c>
      <c r="P15" s="111">
        <v>139366</v>
      </c>
      <c r="Q15" s="111">
        <v>154300</v>
      </c>
      <c r="R15" s="111">
        <v>195866</v>
      </c>
      <c r="S15" s="111">
        <v>204857</v>
      </c>
      <c r="T15" s="111">
        <v>197989</v>
      </c>
      <c r="U15" s="291">
        <v>226630</v>
      </c>
      <c r="V15" s="291">
        <v>213999</v>
      </c>
      <c r="W15" s="291">
        <v>239960</v>
      </c>
      <c r="X15" s="291">
        <v>36074</v>
      </c>
      <c r="Y15" s="291">
        <v>225774</v>
      </c>
      <c r="Z15" s="291">
        <v>301549</v>
      </c>
      <c r="AA15" s="112">
        <v>340139</v>
      </c>
      <c r="AB15" s="258">
        <f t="shared" si="0"/>
        <v>4251994.0999999996</v>
      </c>
    </row>
    <row r="16" spans="2:28" x14ac:dyDescent="0.2">
      <c r="B16" s="255" t="s">
        <v>105</v>
      </c>
      <c r="C16" s="116"/>
      <c r="D16" s="117">
        <v>12132.6</v>
      </c>
      <c r="E16" s="117">
        <v>18522.900000000001</v>
      </c>
      <c r="F16" s="118">
        <v>17708</v>
      </c>
      <c r="G16" s="118">
        <v>22130</v>
      </c>
      <c r="H16" s="118">
        <v>32088.5</v>
      </c>
      <c r="I16" s="118">
        <v>30117.5</v>
      </c>
      <c r="J16" s="119">
        <v>28515.5</v>
      </c>
      <c r="K16" s="119">
        <v>26512</v>
      </c>
      <c r="L16" s="119">
        <v>29222</v>
      </c>
      <c r="M16" s="119">
        <v>22841</v>
      </c>
      <c r="N16" s="119">
        <v>27215</v>
      </c>
      <c r="O16" s="119">
        <v>24536</v>
      </c>
      <c r="P16" s="119">
        <v>26726</v>
      </c>
      <c r="Q16" s="119">
        <v>28766</v>
      </c>
      <c r="R16" s="119">
        <v>35321</v>
      </c>
      <c r="S16" s="119">
        <v>37181</v>
      </c>
      <c r="T16" s="119">
        <v>35278</v>
      </c>
      <c r="U16" s="290">
        <v>46394</v>
      </c>
      <c r="V16" s="290">
        <v>43082</v>
      </c>
      <c r="W16" s="290">
        <v>47062</v>
      </c>
      <c r="X16" s="290">
        <v>36024</v>
      </c>
      <c r="Y16" s="290">
        <v>53064</v>
      </c>
      <c r="Z16" s="290">
        <v>68345</v>
      </c>
      <c r="AA16" s="120">
        <v>65029</v>
      </c>
      <c r="AB16" s="256">
        <f t="shared" si="0"/>
        <v>813813</v>
      </c>
    </row>
    <row r="17" spans="2:28" x14ac:dyDescent="0.2">
      <c r="B17" s="257" t="s">
        <v>106</v>
      </c>
      <c r="C17" s="108"/>
      <c r="D17" s="109">
        <v>40064</v>
      </c>
      <c r="E17" s="109">
        <v>28470.2</v>
      </c>
      <c r="F17" s="110">
        <v>49868.4</v>
      </c>
      <c r="G17" s="110">
        <v>55295.5</v>
      </c>
      <c r="H17" s="110">
        <v>79128</v>
      </c>
      <c r="I17" s="110">
        <v>77661</v>
      </c>
      <c r="J17" s="111">
        <v>81756.5</v>
      </c>
      <c r="K17" s="111">
        <v>79133.5</v>
      </c>
      <c r="L17" s="111">
        <v>84017</v>
      </c>
      <c r="M17" s="111">
        <v>92650</v>
      </c>
      <c r="N17" s="111">
        <v>98214</v>
      </c>
      <c r="O17" s="111">
        <v>95874</v>
      </c>
      <c r="P17" s="111">
        <v>97217</v>
      </c>
      <c r="Q17" s="111">
        <v>100255</v>
      </c>
      <c r="R17" s="111">
        <v>117239</v>
      </c>
      <c r="S17" s="111">
        <v>114388</v>
      </c>
      <c r="T17" s="111">
        <v>119092</v>
      </c>
      <c r="U17" s="291">
        <v>142527</v>
      </c>
      <c r="V17" s="291">
        <v>137640</v>
      </c>
      <c r="W17" s="291">
        <v>158525</v>
      </c>
      <c r="X17" s="291">
        <v>18610</v>
      </c>
      <c r="Y17" s="291">
        <v>148348</v>
      </c>
      <c r="Z17" s="291">
        <v>198381</v>
      </c>
      <c r="AA17" s="112">
        <v>195052</v>
      </c>
      <c r="AB17" s="258">
        <f t="shared" si="0"/>
        <v>2409406.1</v>
      </c>
    </row>
    <row r="18" spans="2:28" outlineLevel="1" x14ac:dyDescent="0.2">
      <c r="B18" s="300" t="s">
        <v>193</v>
      </c>
      <c r="C18" s="116"/>
      <c r="D18" s="117"/>
      <c r="E18" s="117"/>
      <c r="F18" s="118"/>
      <c r="G18" s="118">
        <v>5369.5</v>
      </c>
      <c r="H18" s="118">
        <v>8574.5</v>
      </c>
      <c r="I18" s="118">
        <v>7350</v>
      </c>
      <c r="J18" s="119">
        <v>7962.5</v>
      </c>
      <c r="K18" s="119">
        <v>9122.5</v>
      </c>
      <c r="L18" s="119">
        <v>10152.5</v>
      </c>
      <c r="M18" s="119">
        <v>10360</v>
      </c>
      <c r="N18" s="119">
        <v>11549</v>
      </c>
      <c r="O18" s="119">
        <v>11873</v>
      </c>
      <c r="P18" s="119">
        <v>9746</v>
      </c>
      <c r="Q18" s="119">
        <v>9522</v>
      </c>
      <c r="R18" s="119">
        <v>10615</v>
      </c>
      <c r="S18" s="119">
        <v>10611</v>
      </c>
      <c r="T18" s="119">
        <v>11158</v>
      </c>
      <c r="U18" s="290">
        <v>11504</v>
      </c>
      <c r="V18" s="290">
        <v>14716</v>
      </c>
      <c r="W18" s="290"/>
      <c r="X18" s="290"/>
      <c r="Y18" s="290">
        <v>12611</v>
      </c>
      <c r="Z18" s="290">
        <v>15503</v>
      </c>
      <c r="AA18" s="120">
        <v>14398</v>
      </c>
      <c r="AB18" s="256"/>
    </row>
    <row r="19" spans="2:28" x14ac:dyDescent="0.2">
      <c r="B19" s="257" t="s">
        <v>70</v>
      </c>
      <c r="C19" s="108"/>
      <c r="D19" s="109"/>
      <c r="E19" s="109"/>
      <c r="F19" s="110"/>
      <c r="G19" s="110"/>
      <c r="H19" s="110"/>
      <c r="I19" s="110"/>
      <c r="J19" s="111"/>
      <c r="K19" s="111"/>
      <c r="L19" s="111"/>
      <c r="M19" s="111"/>
      <c r="N19" s="111"/>
      <c r="O19" s="111"/>
      <c r="P19" s="111">
        <v>4553</v>
      </c>
      <c r="Q19" s="111">
        <v>7098</v>
      </c>
      <c r="R19" s="111">
        <v>15836</v>
      </c>
      <c r="S19" s="111">
        <v>16652</v>
      </c>
      <c r="T19" s="111">
        <v>17697</v>
      </c>
      <c r="U19" s="291">
        <v>18679</v>
      </c>
      <c r="V19" s="291">
        <v>22462</v>
      </c>
      <c r="W19" s="291">
        <v>27426</v>
      </c>
      <c r="X19" s="291">
        <v>6389</v>
      </c>
      <c r="Y19" s="291">
        <v>32933</v>
      </c>
      <c r="Z19" s="291">
        <v>37827</v>
      </c>
      <c r="AA19" s="112">
        <v>36918</v>
      </c>
      <c r="AB19" s="258">
        <f t="shared" si="0"/>
        <v>244470</v>
      </c>
    </row>
    <row r="20" spans="2:28" x14ac:dyDescent="0.2">
      <c r="B20" s="259" t="s">
        <v>107</v>
      </c>
      <c r="C20" s="116"/>
      <c r="D20" s="117"/>
      <c r="E20" s="117">
        <v>16728.900000000001</v>
      </c>
      <c r="F20" s="118">
        <v>17103.2</v>
      </c>
      <c r="G20" s="118">
        <v>20518.5</v>
      </c>
      <c r="H20" s="118">
        <v>28017.5</v>
      </c>
      <c r="I20" s="118">
        <v>27279</v>
      </c>
      <c r="J20" s="119">
        <v>34162.5</v>
      </c>
      <c r="K20" s="119">
        <v>33516</v>
      </c>
      <c r="L20" s="119">
        <v>36223.5</v>
      </c>
      <c r="M20" s="119">
        <v>29945</v>
      </c>
      <c r="N20" s="119">
        <v>38224</v>
      </c>
      <c r="O20" s="119">
        <v>36787</v>
      </c>
      <c r="P20" s="119">
        <v>34172</v>
      </c>
      <c r="Q20" s="119">
        <v>34128</v>
      </c>
      <c r="R20" s="119">
        <v>41373</v>
      </c>
      <c r="S20" s="119">
        <v>36443</v>
      </c>
      <c r="T20" s="119">
        <v>40770</v>
      </c>
      <c r="U20" s="290">
        <v>48151</v>
      </c>
      <c r="V20" s="290"/>
      <c r="W20" s="290">
        <v>49966</v>
      </c>
      <c r="X20" s="290">
        <v>10872</v>
      </c>
      <c r="Y20" s="290">
        <v>47505</v>
      </c>
      <c r="Z20" s="290">
        <v>47905</v>
      </c>
      <c r="AA20" s="120">
        <v>60739</v>
      </c>
      <c r="AB20" s="256">
        <f t="shared" si="0"/>
        <v>770529.1</v>
      </c>
    </row>
    <row r="21" spans="2:28" x14ac:dyDescent="0.2">
      <c r="B21" s="257" t="s">
        <v>43</v>
      </c>
      <c r="C21" s="108"/>
      <c r="D21" s="109">
        <v>4464</v>
      </c>
      <c r="E21" s="109">
        <v>21677</v>
      </c>
      <c r="F21" s="110">
        <v>21422.1</v>
      </c>
      <c r="G21" s="110">
        <v>24952.5</v>
      </c>
      <c r="H21" s="110">
        <v>33245.5</v>
      </c>
      <c r="I21" s="110">
        <v>30675.5</v>
      </c>
      <c r="J21" s="111">
        <v>29447.5</v>
      </c>
      <c r="K21" s="111">
        <v>21427.5</v>
      </c>
      <c r="L21" s="111">
        <v>27358</v>
      </c>
      <c r="M21" s="111">
        <v>38139</v>
      </c>
      <c r="N21" s="111">
        <v>38797</v>
      </c>
      <c r="O21" s="111">
        <v>38266</v>
      </c>
      <c r="P21" s="111">
        <v>39360</v>
      </c>
      <c r="Q21" s="111">
        <v>41493</v>
      </c>
      <c r="R21" s="111">
        <v>49187</v>
      </c>
      <c r="S21" s="111">
        <v>45714</v>
      </c>
      <c r="T21" s="111">
        <v>46257</v>
      </c>
      <c r="U21" s="291">
        <v>54121</v>
      </c>
      <c r="V21" s="291">
        <v>54340</v>
      </c>
      <c r="W21" s="291">
        <v>61979</v>
      </c>
      <c r="X21" s="291">
        <v>19772</v>
      </c>
      <c r="Y21" s="291">
        <v>71287</v>
      </c>
      <c r="Z21" s="291">
        <v>83118</v>
      </c>
      <c r="AA21" s="112">
        <v>86566</v>
      </c>
      <c r="AB21" s="258">
        <f t="shared" si="0"/>
        <v>983065.59999999998</v>
      </c>
    </row>
    <row r="22" spans="2:28" ht="13.5" thickBot="1" x14ac:dyDescent="0.25">
      <c r="B22" s="259" t="s">
        <v>44</v>
      </c>
      <c r="C22" s="116"/>
      <c r="D22" s="117"/>
      <c r="E22" s="117"/>
      <c r="F22" s="118"/>
      <c r="G22" s="118"/>
      <c r="H22" s="118"/>
      <c r="I22" s="118"/>
      <c r="J22" s="119">
        <v>7653.5</v>
      </c>
      <c r="K22" s="119">
        <v>6583</v>
      </c>
      <c r="L22" s="119">
        <v>5943</v>
      </c>
      <c r="M22" s="119">
        <v>6213</v>
      </c>
      <c r="N22" s="119">
        <v>6711</v>
      </c>
      <c r="O22" s="119">
        <v>5808</v>
      </c>
      <c r="P22" s="119">
        <v>5350</v>
      </c>
      <c r="Q22" s="119">
        <v>6958</v>
      </c>
      <c r="R22" s="119">
        <v>7289</v>
      </c>
      <c r="S22" s="119">
        <v>6191</v>
      </c>
      <c r="T22" s="119">
        <v>8473</v>
      </c>
      <c r="U22" s="290">
        <v>8432</v>
      </c>
      <c r="V22" s="290">
        <v>8488</v>
      </c>
      <c r="W22" s="290">
        <v>10418</v>
      </c>
      <c r="X22" s="290"/>
      <c r="Y22" s="290"/>
      <c r="Z22" s="290" t="s">
        <v>218</v>
      </c>
      <c r="AA22" s="120" t="s">
        <v>218</v>
      </c>
      <c r="AB22" s="256">
        <f t="shared" si="0"/>
        <v>100510.5</v>
      </c>
    </row>
    <row r="23" spans="2:28" s="2" customFormat="1" ht="13.5" customHeight="1" thickBot="1" x14ac:dyDescent="0.25">
      <c r="B23" s="166" t="s">
        <v>117</v>
      </c>
      <c r="C23" s="295">
        <f t="shared" ref="C23:U23" si="1">SUM(C7:C17)+SUM(C19:C22)</f>
        <v>0</v>
      </c>
      <c r="D23" s="296">
        <f t="shared" si="1"/>
        <v>255546.30000000002</v>
      </c>
      <c r="E23" s="296">
        <f t="shared" si="1"/>
        <v>369169.10000000003</v>
      </c>
      <c r="F23" s="296">
        <f t="shared" si="1"/>
        <v>431530.7</v>
      </c>
      <c r="G23" s="296">
        <f t="shared" si="1"/>
        <v>455790</v>
      </c>
      <c r="H23" s="296">
        <f t="shared" si="1"/>
        <v>581694</v>
      </c>
      <c r="I23" s="296">
        <f t="shared" si="1"/>
        <v>545980.5</v>
      </c>
      <c r="J23" s="297">
        <f t="shared" si="1"/>
        <v>601901.5</v>
      </c>
      <c r="K23" s="297">
        <f t="shared" si="1"/>
        <v>585096</v>
      </c>
      <c r="L23" s="297">
        <f t="shared" si="1"/>
        <v>629773.5</v>
      </c>
      <c r="M23" s="297">
        <f t="shared" si="1"/>
        <v>653088</v>
      </c>
      <c r="N23" s="297">
        <f t="shared" si="1"/>
        <v>664588</v>
      </c>
      <c r="O23" s="297">
        <f t="shared" si="1"/>
        <v>655714</v>
      </c>
      <c r="P23" s="297">
        <f t="shared" si="1"/>
        <v>683425</v>
      </c>
      <c r="Q23" s="297">
        <f t="shared" si="1"/>
        <v>709866</v>
      </c>
      <c r="R23" s="297">
        <f t="shared" si="1"/>
        <v>857043</v>
      </c>
      <c r="S23" s="297">
        <f t="shared" si="1"/>
        <v>889501</v>
      </c>
      <c r="T23" s="297">
        <f t="shared" si="1"/>
        <v>868362</v>
      </c>
      <c r="U23" s="297">
        <f t="shared" si="1"/>
        <v>1017516</v>
      </c>
      <c r="V23" s="297">
        <f>SUM(V7:V17)+SUM(V19:V22)</f>
        <v>980010</v>
      </c>
      <c r="W23" s="297">
        <f t="shared" ref="W23:X23" si="2">SUM(W7:W17)+SUM(W19:W22)</f>
        <v>1151594</v>
      </c>
      <c r="X23" s="297">
        <f t="shared" si="2"/>
        <v>226276</v>
      </c>
      <c r="Y23" s="297">
        <f t="shared" ref="Y23" si="3">SUM(Y7:Y17)+SUM(Y19:Y22)</f>
        <v>1112467</v>
      </c>
      <c r="Z23" s="297">
        <v>1401948</v>
      </c>
      <c r="AA23" s="298">
        <f t="shared" ref="AA23:AB23" si="4">SUM(AA7:AA17)+SUM(AA19:AA22)</f>
        <v>1536762</v>
      </c>
      <c r="AB23" s="299">
        <f t="shared" si="4"/>
        <v>17864641.600000001</v>
      </c>
    </row>
    <row r="24" spans="2:28" x14ac:dyDescent="0.2">
      <c r="B24" s="21"/>
      <c r="C24" s="22"/>
      <c r="D24" s="22"/>
      <c r="E24" s="22"/>
      <c r="F24" s="23"/>
      <c r="G24" s="23"/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5" t="s">
        <v>179</v>
      </c>
      <c r="T24" s="24">
        <v>554</v>
      </c>
      <c r="U24" s="24">
        <v>919</v>
      </c>
      <c r="V24" s="24"/>
      <c r="W24" s="25" t="s">
        <v>208</v>
      </c>
      <c r="X24" s="24">
        <v>104184</v>
      </c>
      <c r="Y24" s="24">
        <f>13050+3700</f>
        <v>16750</v>
      </c>
      <c r="Z24" s="24">
        <v>7200</v>
      </c>
      <c r="AA24" s="24">
        <v>20450</v>
      </c>
      <c r="AB24" s="24"/>
    </row>
    <row r="25" spans="2:28" x14ac:dyDescent="0.2">
      <c r="B25" s="10" t="s">
        <v>110</v>
      </c>
      <c r="C25" s="22"/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317" t="s">
        <v>217</v>
      </c>
      <c r="Z25" s="317">
        <v>353976</v>
      </c>
      <c r="AA25" s="24">
        <v>333690</v>
      </c>
      <c r="AB25" s="24"/>
    </row>
    <row r="26" spans="2:28" ht="13.5" thickBot="1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2:28" s="2" customFormat="1" ht="13.5" thickBot="1" x14ac:dyDescent="0.25">
      <c r="B27" s="166" t="s">
        <v>73</v>
      </c>
      <c r="C27" s="170">
        <v>2000</v>
      </c>
      <c r="D27" s="171">
        <v>2001</v>
      </c>
      <c r="E27" s="171">
        <v>2002</v>
      </c>
      <c r="F27" s="171">
        <v>2003</v>
      </c>
      <c r="G27" s="171">
        <v>2004</v>
      </c>
      <c r="H27" s="171">
        <v>2005</v>
      </c>
      <c r="I27" s="171">
        <v>2006</v>
      </c>
      <c r="J27" s="171">
        <v>2007</v>
      </c>
      <c r="K27" s="171">
        <v>2008</v>
      </c>
      <c r="L27" s="171">
        <v>2009</v>
      </c>
      <c r="M27" s="171">
        <v>2010</v>
      </c>
      <c r="N27" s="171">
        <v>2011</v>
      </c>
      <c r="O27" s="171">
        <v>2012</v>
      </c>
      <c r="P27" s="171">
        <v>2013</v>
      </c>
      <c r="Q27" s="171">
        <v>2014</v>
      </c>
      <c r="R27" s="171">
        <v>2015</v>
      </c>
      <c r="S27" s="171">
        <v>2016</v>
      </c>
      <c r="T27" s="171" t="str">
        <f>T6</f>
        <v>2017</v>
      </c>
      <c r="U27" s="171" t="str">
        <f>U6</f>
        <v>2018</v>
      </c>
      <c r="V27" s="171" t="str">
        <f>V6</f>
        <v>2019</v>
      </c>
      <c r="W27" s="171" t="str">
        <f t="shared" ref="W27:X27" si="5">W6</f>
        <v>2020</v>
      </c>
      <c r="X27" s="171" t="str">
        <f t="shared" si="5"/>
        <v>2021</v>
      </c>
      <c r="Y27" s="171" t="str">
        <f>Y6</f>
        <v>2022</v>
      </c>
      <c r="Z27" s="171" t="s">
        <v>216</v>
      </c>
      <c r="AA27" s="172" t="str">
        <f>AA6</f>
        <v>2024</v>
      </c>
      <c r="AB27" s="167" t="s">
        <v>10</v>
      </c>
    </row>
    <row r="28" spans="2:28" x14ac:dyDescent="0.2">
      <c r="B28" s="122" t="s">
        <v>139</v>
      </c>
      <c r="C28" s="113"/>
      <c r="D28" s="126"/>
      <c r="E28" s="126">
        <v>2</v>
      </c>
      <c r="F28" s="127">
        <v>2</v>
      </c>
      <c r="G28" s="126">
        <v>2</v>
      </c>
      <c r="H28" s="126">
        <v>2</v>
      </c>
      <c r="I28" s="126">
        <v>3</v>
      </c>
      <c r="J28" s="126">
        <v>3</v>
      </c>
      <c r="K28" s="126">
        <v>4</v>
      </c>
      <c r="L28" s="126">
        <v>4</v>
      </c>
      <c r="M28" s="126">
        <v>3</v>
      </c>
      <c r="N28" s="126">
        <v>3</v>
      </c>
      <c r="O28" s="126">
        <v>4</v>
      </c>
      <c r="P28" s="126">
        <v>4</v>
      </c>
      <c r="Q28" s="126">
        <v>4</v>
      </c>
      <c r="R28" s="126">
        <v>4</v>
      </c>
      <c r="S28" s="126">
        <v>4</v>
      </c>
      <c r="T28" s="126">
        <v>4</v>
      </c>
      <c r="U28" s="280">
        <v>4</v>
      </c>
      <c r="V28" s="280">
        <v>4</v>
      </c>
      <c r="W28" s="280">
        <v>4</v>
      </c>
      <c r="X28" s="280">
        <v>1</v>
      </c>
      <c r="Y28" s="280">
        <v>4</v>
      </c>
      <c r="Z28" s="280">
        <v>4</v>
      </c>
      <c r="AA28" s="128">
        <v>4</v>
      </c>
      <c r="AB28" s="129">
        <f t="shared" ref="AB28:AB43" si="6">SUM(D28:AA28)</f>
        <v>77</v>
      </c>
    </row>
    <row r="29" spans="2:28" x14ac:dyDescent="0.2">
      <c r="B29" s="123" t="s">
        <v>100</v>
      </c>
      <c r="C29" s="121"/>
      <c r="D29" s="130">
        <v>5</v>
      </c>
      <c r="E29" s="130">
        <v>6</v>
      </c>
      <c r="F29" s="131">
        <v>6</v>
      </c>
      <c r="G29" s="131">
        <v>5</v>
      </c>
      <c r="H29" s="131">
        <v>7</v>
      </c>
      <c r="I29" s="131">
        <v>7</v>
      </c>
      <c r="J29" s="132">
        <v>6</v>
      </c>
      <c r="K29" s="132">
        <v>13</v>
      </c>
      <c r="L29" s="132">
        <v>11</v>
      </c>
      <c r="M29" s="132">
        <v>15</v>
      </c>
      <c r="N29" s="132">
        <v>13</v>
      </c>
      <c r="O29" s="132">
        <v>13</v>
      </c>
      <c r="P29" s="132">
        <v>13</v>
      </c>
      <c r="Q29" s="132">
        <v>14</v>
      </c>
      <c r="R29" s="132">
        <v>14</v>
      </c>
      <c r="S29" s="132">
        <v>18</v>
      </c>
      <c r="T29" s="132">
        <v>18</v>
      </c>
      <c r="U29" s="292">
        <v>18</v>
      </c>
      <c r="V29" s="292">
        <v>18</v>
      </c>
      <c r="W29" s="292">
        <v>20</v>
      </c>
      <c r="X29" s="292">
        <v>7</v>
      </c>
      <c r="Y29" s="292">
        <v>16</v>
      </c>
      <c r="Z29" s="292">
        <v>20</v>
      </c>
      <c r="AA29" s="133">
        <v>20</v>
      </c>
      <c r="AB29" s="134">
        <f t="shared" si="6"/>
        <v>303</v>
      </c>
    </row>
    <row r="30" spans="2:28" x14ac:dyDescent="0.2">
      <c r="B30" s="124" t="s">
        <v>40</v>
      </c>
      <c r="C30" s="114"/>
      <c r="D30" s="135"/>
      <c r="E30" s="135">
        <v>3</v>
      </c>
      <c r="F30" s="136">
        <v>3</v>
      </c>
      <c r="G30" s="136">
        <v>3</v>
      </c>
      <c r="H30" s="136">
        <v>3</v>
      </c>
      <c r="I30" s="136">
        <v>3</v>
      </c>
      <c r="J30" s="137">
        <v>3</v>
      </c>
      <c r="K30" s="137">
        <v>3</v>
      </c>
      <c r="L30" s="137">
        <v>3</v>
      </c>
      <c r="M30" s="137">
        <v>3</v>
      </c>
      <c r="N30" s="137">
        <v>3</v>
      </c>
      <c r="O30" s="137">
        <v>3</v>
      </c>
      <c r="P30" s="137">
        <v>3</v>
      </c>
      <c r="Q30" s="137">
        <v>3</v>
      </c>
      <c r="R30" s="137">
        <v>3</v>
      </c>
      <c r="S30" s="137">
        <v>3</v>
      </c>
      <c r="T30" s="137">
        <v>3</v>
      </c>
      <c r="U30" s="293">
        <v>3</v>
      </c>
      <c r="V30" s="293">
        <v>3</v>
      </c>
      <c r="W30" s="293">
        <v>3</v>
      </c>
      <c r="X30" s="293"/>
      <c r="Y30" s="293">
        <v>3</v>
      </c>
      <c r="Z30" s="293">
        <v>3</v>
      </c>
      <c r="AA30" s="138">
        <v>3</v>
      </c>
      <c r="AB30" s="139">
        <f t="shared" si="6"/>
        <v>66</v>
      </c>
    </row>
    <row r="31" spans="2:28" x14ac:dyDescent="0.2">
      <c r="B31" s="123" t="s">
        <v>145</v>
      </c>
      <c r="C31" s="121"/>
      <c r="D31" s="130">
        <v>2</v>
      </c>
      <c r="E31" s="130">
        <v>3</v>
      </c>
      <c r="F31" s="131">
        <v>2</v>
      </c>
      <c r="G31" s="131">
        <v>3</v>
      </c>
      <c r="H31" s="131">
        <v>3</v>
      </c>
      <c r="I31" s="131">
        <v>4</v>
      </c>
      <c r="J31" s="132">
        <v>5</v>
      </c>
      <c r="K31" s="132">
        <v>6</v>
      </c>
      <c r="L31" s="132">
        <v>7</v>
      </c>
      <c r="M31" s="132">
        <v>8</v>
      </c>
      <c r="N31" s="132">
        <v>8</v>
      </c>
      <c r="O31" s="132">
        <v>9</v>
      </c>
      <c r="P31" s="132">
        <v>9</v>
      </c>
      <c r="Q31" s="132">
        <f>9+2</f>
        <v>11</v>
      </c>
      <c r="R31" s="132">
        <f>12+2</f>
        <v>14</v>
      </c>
      <c r="S31" s="132">
        <v>17</v>
      </c>
      <c r="T31" s="132">
        <v>16</v>
      </c>
      <c r="U31" s="292">
        <v>17</v>
      </c>
      <c r="V31" s="292">
        <v>16</v>
      </c>
      <c r="W31" s="292">
        <v>19</v>
      </c>
      <c r="X31" s="292">
        <v>3</v>
      </c>
      <c r="Y31" s="292">
        <v>18</v>
      </c>
      <c r="Z31" s="292">
        <v>24</v>
      </c>
      <c r="AA31" s="133">
        <v>28</v>
      </c>
      <c r="AB31" s="134">
        <f t="shared" si="6"/>
        <v>252</v>
      </c>
    </row>
    <row r="32" spans="2:28" x14ac:dyDescent="0.2">
      <c r="B32" s="124" t="s">
        <v>101</v>
      </c>
      <c r="C32" s="114"/>
      <c r="D32" s="135"/>
      <c r="E32" s="135">
        <v>9</v>
      </c>
      <c r="F32" s="136">
        <v>9</v>
      </c>
      <c r="G32" s="136">
        <v>9</v>
      </c>
      <c r="H32" s="136">
        <v>8</v>
      </c>
      <c r="I32" s="136">
        <v>8</v>
      </c>
      <c r="J32" s="137">
        <v>8</v>
      </c>
      <c r="K32" s="137">
        <v>8</v>
      </c>
      <c r="L32" s="137">
        <v>5</v>
      </c>
      <c r="M32" s="137">
        <v>10</v>
      </c>
      <c r="N32" s="137">
        <v>10</v>
      </c>
      <c r="O32" s="137">
        <v>10</v>
      </c>
      <c r="P32" s="137">
        <v>9</v>
      </c>
      <c r="Q32" s="137">
        <v>8</v>
      </c>
      <c r="R32" s="137">
        <v>8</v>
      </c>
      <c r="S32" s="137">
        <v>8</v>
      </c>
      <c r="T32" s="137">
        <v>8</v>
      </c>
      <c r="U32" s="293">
        <v>9</v>
      </c>
      <c r="V32" s="293">
        <v>9</v>
      </c>
      <c r="W32" s="293">
        <v>9</v>
      </c>
      <c r="X32" s="293">
        <v>1</v>
      </c>
      <c r="Y32" s="293">
        <v>1</v>
      </c>
      <c r="Z32" s="293">
        <v>4</v>
      </c>
      <c r="AA32" s="138">
        <v>7</v>
      </c>
      <c r="AB32" s="139">
        <f t="shared" si="6"/>
        <v>175</v>
      </c>
    </row>
    <row r="33" spans="2:28" x14ac:dyDescent="0.2">
      <c r="B33" s="123" t="s">
        <v>102</v>
      </c>
      <c r="C33" s="121"/>
      <c r="D33" s="130">
        <v>9</v>
      </c>
      <c r="E33" s="130">
        <v>11</v>
      </c>
      <c r="F33" s="131">
        <v>13</v>
      </c>
      <c r="G33" s="131">
        <v>10</v>
      </c>
      <c r="H33" s="131">
        <v>10</v>
      </c>
      <c r="I33" s="131">
        <v>11</v>
      </c>
      <c r="J33" s="132">
        <v>13</v>
      </c>
      <c r="K33" s="132">
        <v>16</v>
      </c>
      <c r="L33" s="132">
        <v>16</v>
      </c>
      <c r="M33" s="132">
        <v>15</v>
      </c>
      <c r="N33" s="132">
        <v>16</v>
      </c>
      <c r="O33" s="132">
        <v>16</v>
      </c>
      <c r="P33" s="132">
        <v>16</v>
      </c>
      <c r="Q33" s="132">
        <v>14</v>
      </c>
      <c r="R33" s="132">
        <v>17</v>
      </c>
      <c r="S33" s="132">
        <v>20</v>
      </c>
      <c r="T33" s="132">
        <v>18</v>
      </c>
      <c r="U33" s="292">
        <v>18</v>
      </c>
      <c r="V33" s="292">
        <v>19</v>
      </c>
      <c r="W33" s="292">
        <v>20</v>
      </c>
      <c r="X33" s="292">
        <v>1</v>
      </c>
      <c r="Y33" s="292">
        <v>20</v>
      </c>
      <c r="Z33" s="292">
        <v>20</v>
      </c>
      <c r="AA33" s="133">
        <v>21</v>
      </c>
      <c r="AB33" s="134">
        <f t="shared" si="6"/>
        <v>360</v>
      </c>
    </row>
    <row r="34" spans="2:28" x14ac:dyDescent="0.2">
      <c r="B34" s="124" t="s">
        <v>41</v>
      </c>
      <c r="C34" s="114"/>
      <c r="D34" s="135"/>
      <c r="E34" s="135">
        <v>1</v>
      </c>
      <c r="F34" s="136">
        <v>2</v>
      </c>
      <c r="G34" s="136">
        <v>2</v>
      </c>
      <c r="H34" s="136">
        <v>2</v>
      </c>
      <c r="I34" s="136">
        <v>2</v>
      </c>
      <c r="J34" s="137">
        <v>3</v>
      </c>
      <c r="K34" s="137">
        <v>4</v>
      </c>
      <c r="L34" s="137">
        <v>4</v>
      </c>
      <c r="M34" s="137">
        <v>5</v>
      </c>
      <c r="N34" s="137">
        <v>5</v>
      </c>
      <c r="O34" s="137">
        <v>5</v>
      </c>
      <c r="P34" s="137">
        <v>5</v>
      </c>
      <c r="Q34" s="137">
        <v>5</v>
      </c>
      <c r="R34" s="137">
        <v>5</v>
      </c>
      <c r="S34" s="137">
        <v>5</v>
      </c>
      <c r="T34" s="137">
        <v>5</v>
      </c>
      <c r="U34" s="293">
        <v>5</v>
      </c>
      <c r="V34" s="293">
        <v>6</v>
      </c>
      <c r="W34" s="293">
        <v>5</v>
      </c>
      <c r="X34" s="293"/>
      <c r="Y34" s="293">
        <v>6</v>
      </c>
      <c r="Z34" s="293">
        <v>6</v>
      </c>
      <c r="AA34" s="138">
        <v>6</v>
      </c>
      <c r="AB34" s="139">
        <f t="shared" si="6"/>
        <v>94</v>
      </c>
    </row>
    <row r="35" spans="2:28" x14ac:dyDescent="0.2">
      <c r="B35" s="123" t="s">
        <v>103</v>
      </c>
      <c r="C35" s="121"/>
      <c r="D35" s="130"/>
      <c r="E35" s="130">
        <v>2</v>
      </c>
      <c r="F35" s="131">
        <v>4</v>
      </c>
      <c r="G35" s="131">
        <v>6</v>
      </c>
      <c r="H35" s="131">
        <v>10</v>
      </c>
      <c r="I35" s="131">
        <v>9</v>
      </c>
      <c r="J35" s="132">
        <v>8</v>
      </c>
      <c r="K35" s="132">
        <v>8</v>
      </c>
      <c r="L35" s="132">
        <v>7</v>
      </c>
      <c r="M35" s="132">
        <v>9</v>
      </c>
      <c r="N35" s="132">
        <v>8</v>
      </c>
      <c r="O35" s="132">
        <v>0</v>
      </c>
      <c r="P35" s="132">
        <v>5</v>
      </c>
      <c r="Q35" s="132">
        <v>5</v>
      </c>
      <c r="R35" s="132">
        <v>8</v>
      </c>
      <c r="S35" s="132">
        <v>10</v>
      </c>
      <c r="T35" s="132">
        <v>10</v>
      </c>
      <c r="U35" s="292">
        <v>10</v>
      </c>
      <c r="V35" s="292">
        <v>10</v>
      </c>
      <c r="W35" s="292">
        <v>10</v>
      </c>
      <c r="X35" s="292"/>
      <c r="Y35" s="292">
        <v>4</v>
      </c>
      <c r="Z35" s="292">
        <v>5</v>
      </c>
      <c r="AA35" s="133">
        <v>12</v>
      </c>
      <c r="AB35" s="134">
        <f t="shared" si="6"/>
        <v>160</v>
      </c>
    </row>
    <row r="36" spans="2:28" x14ac:dyDescent="0.2">
      <c r="B36" s="124" t="s">
        <v>104</v>
      </c>
      <c r="C36" s="114"/>
      <c r="D36" s="135">
        <v>42</v>
      </c>
      <c r="E36" s="135">
        <v>46</v>
      </c>
      <c r="F36" s="136">
        <v>36</v>
      </c>
      <c r="G36" s="136">
        <v>44</v>
      </c>
      <c r="H36" s="136">
        <v>42</v>
      </c>
      <c r="I36" s="136">
        <v>43</v>
      </c>
      <c r="J36" s="137">
        <v>42</v>
      </c>
      <c r="K36" s="137">
        <v>35</v>
      </c>
      <c r="L36" s="137">
        <v>32</v>
      </c>
      <c r="M36" s="137">
        <v>36</v>
      </c>
      <c r="N36" s="137">
        <v>29</v>
      </c>
      <c r="O36" s="137">
        <v>30</v>
      </c>
      <c r="P36" s="137">
        <v>29</v>
      </c>
      <c r="Q36" s="137">
        <v>33</v>
      </c>
      <c r="R36" s="137">
        <v>38</v>
      </c>
      <c r="S36" s="137">
        <v>41</v>
      </c>
      <c r="T36" s="137">
        <v>49</v>
      </c>
      <c r="U36" s="293">
        <v>52</v>
      </c>
      <c r="V36" s="293">
        <v>50</v>
      </c>
      <c r="W36" s="293">
        <v>50</v>
      </c>
      <c r="X36" s="293">
        <v>9</v>
      </c>
      <c r="Y36" s="293">
        <v>46</v>
      </c>
      <c r="Z36" s="293">
        <v>48</v>
      </c>
      <c r="AA36" s="138">
        <v>49</v>
      </c>
      <c r="AB36" s="139">
        <f t="shared" si="6"/>
        <v>951</v>
      </c>
    </row>
    <row r="37" spans="2:28" x14ac:dyDescent="0.2">
      <c r="B37" s="123" t="s">
        <v>105</v>
      </c>
      <c r="C37" s="121"/>
      <c r="D37" s="130">
        <v>6</v>
      </c>
      <c r="E37" s="130">
        <v>7</v>
      </c>
      <c r="F37" s="131">
        <v>6</v>
      </c>
      <c r="G37" s="131">
        <v>8</v>
      </c>
      <c r="H37" s="131">
        <v>8</v>
      </c>
      <c r="I37" s="131">
        <v>7</v>
      </c>
      <c r="J37" s="132">
        <v>7</v>
      </c>
      <c r="K37" s="132">
        <v>8</v>
      </c>
      <c r="L37" s="132">
        <v>8</v>
      </c>
      <c r="M37" s="132">
        <v>7</v>
      </c>
      <c r="N37" s="132">
        <v>8</v>
      </c>
      <c r="O37" s="132">
        <v>9</v>
      </c>
      <c r="P37" s="132">
        <v>9</v>
      </c>
      <c r="Q37" s="132">
        <v>9</v>
      </c>
      <c r="R37" s="132">
        <v>9</v>
      </c>
      <c r="S37" s="132">
        <v>9</v>
      </c>
      <c r="T37" s="132">
        <v>9</v>
      </c>
      <c r="U37" s="292">
        <v>9</v>
      </c>
      <c r="V37" s="292">
        <v>9</v>
      </c>
      <c r="W37" s="292">
        <v>9</v>
      </c>
      <c r="X37" s="292">
        <v>2</v>
      </c>
      <c r="Y37" s="292">
        <v>9</v>
      </c>
      <c r="Z37" s="292">
        <v>9</v>
      </c>
      <c r="AA37" s="133">
        <v>10</v>
      </c>
      <c r="AB37" s="134">
        <f t="shared" si="6"/>
        <v>191</v>
      </c>
    </row>
    <row r="38" spans="2:28" x14ac:dyDescent="0.2">
      <c r="B38" s="124" t="s">
        <v>106</v>
      </c>
      <c r="C38" s="114"/>
      <c r="D38" s="135">
        <v>8</v>
      </c>
      <c r="E38" s="135">
        <v>6</v>
      </c>
      <c r="F38" s="136">
        <v>9</v>
      </c>
      <c r="G38" s="136">
        <v>10</v>
      </c>
      <c r="H38" s="136">
        <v>13</v>
      </c>
      <c r="I38" s="136">
        <v>14</v>
      </c>
      <c r="J38" s="137">
        <v>14</v>
      </c>
      <c r="K38" s="137">
        <v>16</v>
      </c>
      <c r="L38" s="137">
        <v>12</v>
      </c>
      <c r="M38" s="137">
        <v>21</v>
      </c>
      <c r="N38" s="137">
        <v>20</v>
      </c>
      <c r="O38" s="137">
        <v>23</v>
      </c>
      <c r="P38" s="137">
        <v>27</v>
      </c>
      <c r="Q38" s="137">
        <v>26</v>
      </c>
      <c r="R38" s="137">
        <v>27</v>
      </c>
      <c r="S38" s="137">
        <v>27</v>
      </c>
      <c r="T38" s="137">
        <v>26</v>
      </c>
      <c r="U38" s="293">
        <v>28</v>
      </c>
      <c r="V38" s="293">
        <v>28</v>
      </c>
      <c r="W38" s="293">
        <v>31</v>
      </c>
      <c r="X38" s="293">
        <v>2</v>
      </c>
      <c r="Y38" s="293">
        <v>32</v>
      </c>
      <c r="Z38" s="293">
        <v>34</v>
      </c>
      <c r="AA38" s="138">
        <v>35</v>
      </c>
      <c r="AB38" s="139">
        <f t="shared" si="6"/>
        <v>489</v>
      </c>
    </row>
    <row r="39" spans="2:28" outlineLevel="1" x14ac:dyDescent="0.2">
      <c r="B39" s="164" t="s">
        <v>193</v>
      </c>
      <c r="C39" s="121"/>
      <c r="D39" s="130"/>
      <c r="E39" s="130"/>
      <c r="F39" s="131"/>
      <c r="G39" s="131">
        <v>1</v>
      </c>
      <c r="H39" s="131">
        <v>1</v>
      </c>
      <c r="I39" s="131">
        <v>1</v>
      </c>
      <c r="J39" s="132">
        <v>1</v>
      </c>
      <c r="K39" s="132">
        <v>2</v>
      </c>
      <c r="L39" s="132">
        <v>2</v>
      </c>
      <c r="M39" s="132">
        <v>2</v>
      </c>
      <c r="N39" s="132">
        <v>2</v>
      </c>
      <c r="O39" s="132">
        <v>2</v>
      </c>
      <c r="P39" s="132">
        <v>2</v>
      </c>
      <c r="Q39" s="132">
        <v>2</v>
      </c>
      <c r="R39" s="132">
        <v>2</v>
      </c>
      <c r="S39" s="132">
        <v>2</v>
      </c>
      <c r="T39" s="132">
        <v>2</v>
      </c>
      <c r="U39" s="292">
        <v>3</v>
      </c>
      <c r="V39" s="292">
        <v>3</v>
      </c>
      <c r="W39" s="292"/>
      <c r="X39" s="292"/>
      <c r="Y39" s="292">
        <v>3</v>
      </c>
      <c r="Z39" s="292">
        <v>3</v>
      </c>
      <c r="AA39" s="133">
        <v>3</v>
      </c>
      <c r="AB39" s="134"/>
    </row>
    <row r="40" spans="2:28" x14ac:dyDescent="0.2">
      <c r="B40" s="124" t="s">
        <v>70</v>
      </c>
      <c r="C40" s="114"/>
      <c r="D40" s="135"/>
      <c r="E40" s="135"/>
      <c r="F40" s="136"/>
      <c r="G40" s="136"/>
      <c r="H40" s="136"/>
      <c r="I40" s="136"/>
      <c r="J40" s="137"/>
      <c r="K40" s="137"/>
      <c r="L40" s="137"/>
      <c r="M40" s="137"/>
      <c r="N40" s="137"/>
      <c r="O40" s="137"/>
      <c r="P40" s="137">
        <v>1</v>
      </c>
      <c r="Q40" s="137">
        <v>2</v>
      </c>
      <c r="R40" s="137">
        <v>3</v>
      </c>
      <c r="S40" s="137">
        <v>3</v>
      </c>
      <c r="T40" s="137">
        <v>3</v>
      </c>
      <c r="U40" s="293">
        <v>3</v>
      </c>
      <c r="V40" s="293">
        <v>3</v>
      </c>
      <c r="W40" s="293">
        <v>4</v>
      </c>
      <c r="X40" s="293">
        <v>1</v>
      </c>
      <c r="Y40" s="293">
        <v>4</v>
      </c>
      <c r="Z40" s="293">
        <v>4</v>
      </c>
      <c r="AA40" s="138">
        <v>4</v>
      </c>
      <c r="AB40" s="139">
        <f t="shared" si="6"/>
        <v>35</v>
      </c>
    </row>
    <row r="41" spans="2:28" x14ac:dyDescent="0.2">
      <c r="B41" s="123" t="s">
        <v>107</v>
      </c>
      <c r="C41" s="121"/>
      <c r="D41" s="130"/>
      <c r="E41" s="130">
        <v>7</v>
      </c>
      <c r="F41" s="131">
        <v>7</v>
      </c>
      <c r="G41" s="131">
        <v>6</v>
      </c>
      <c r="H41" s="131">
        <v>9</v>
      </c>
      <c r="I41" s="131">
        <v>10</v>
      </c>
      <c r="J41" s="132">
        <v>12</v>
      </c>
      <c r="K41" s="132">
        <v>12</v>
      </c>
      <c r="L41" s="132">
        <v>12</v>
      </c>
      <c r="M41" s="132">
        <v>10</v>
      </c>
      <c r="N41" s="132">
        <v>10</v>
      </c>
      <c r="O41" s="132">
        <v>10</v>
      </c>
      <c r="P41" s="132">
        <v>11</v>
      </c>
      <c r="Q41" s="132">
        <v>10</v>
      </c>
      <c r="R41" s="132">
        <v>11</v>
      </c>
      <c r="S41" s="132">
        <v>12</v>
      </c>
      <c r="T41" s="132">
        <v>12</v>
      </c>
      <c r="U41" s="292">
        <v>12</v>
      </c>
      <c r="V41" s="292"/>
      <c r="W41" s="292">
        <v>10</v>
      </c>
      <c r="X41" s="292">
        <v>3</v>
      </c>
      <c r="Y41" s="292">
        <v>10</v>
      </c>
      <c r="Z41" s="292">
        <v>10</v>
      </c>
      <c r="AA41" s="133">
        <v>10</v>
      </c>
      <c r="AB41" s="134">
        <f t="shared" si="6"/>
        <v>216</v>
      </c>
    </row>
    <row r="42" spans="2:28" x14ac:dyDescent="0.2">
      <c r="B42" s="124" t="s">
        <v>43</v>
      </c>
      <c r="C42" s="114"/>
      <c r="D42" s="135">
        <v>2</v>
      </c>
      <c r="E42" s="135">
        <v>7</v>
      </c>
      <c r="F42" s="136">
        <v>7</v>
      </c>
      <c r="G42" s="136">
        <v>7</v>
      </c>
      <c r="H42" s="136">
        <v>7</v>
      </c>
      <c r="I42" s="136">
        <v>6</v>
      </c>
      <c r="J42" s="137">
        <v>6</v>
      </c>
      <c r="K42" s="137">
        <v>4</v>
      </c>
      <c r="L42" s="137">
        <v>5</v>
      </c>
      <c r="M42" s="137">
        <v>8</v>
      </c>
      <c r="N42" s="137">
        <v>7</v>
      </c>
      <c r="O42" s="137">
        <v>7</v>
      </c>
      <c r="P42" s="137">
        <v>9</v>
      </c>
      <c r="Q42" s="137">
        <v>10</v>
      </c>
      <c r="R42" s="137">
        <v>9</v>
      </c>
      <c r="S42" s="137">
        <v>9</v>
      </c>
      <c r="T42" s="137">
        <v>9</v>
      </c>
      <c r="U42" s="293">
        <v>9</v>
      </c>
      <c r="V42" s="293">
        <v>10</v>
      </c>
      <c r="W42" s="293">
        <v>12</v>
      </c>
      <c r="X42" s="293">
        <v>1</v>
      </c>
      <c r="Y42" s="293">
        <v>12</v>
      </c>
      <c r="Z42" s="293">
        <v>12</v>
      </c>
      <c r="AA42" s="138">
        <v>13</v>
      </c>
      <c r="AB42" s="139">
        <f t="shared" si="6"/>
        <v>188</v>
      </c>
    </row>
    <row r="43" spans="2:28" ht="13.5" thickBot="1" x14ac:dyDescent="0.25">
      <c r="B43" s="197" t="s">
        <v>44</v>
      </c>
      <c r="C43" s="249"/>
      <c r="D43" s="199"/>
      <c r="E43" s="199"/>
      <c r="F43" s="250"/>
      <c r="G43" s="250"/>
      <c r="H43" s="250"/>
      <c r="I43" s="250"/>
      <c r="J43" s="251">
        <v>4</v>
      </c>
      <c r="K43" s="251">
        <v>3</v>
      </c>
      <c r="L43" s="251">
        <v>3</v>
      </c>
      <c r="M43" s="251">
        <v>3</v>
      </c>
      <c r="N43" s="251">
        <v>3</v>
      </c>
      <c r="O43" s="251">
        <v>3</v>
      </c>
      <c r="P43" s="251">
        <v>3</v>
      </c>
      <c r="Q43" s="251">
        <v>3</v>
      </c>
      <c r="R43" s="251">
        <v>3</v>
      </c>
      <c r="S43" s="251">
        <v>3</v>
      </c>
      <c r="T43" s="251">
        <v>3</v>
      </c>
      <c r="U43" s="294">
        <v>3</v>
      </c>
      <c r="V43" s="294">
        <v>3</v>
      </c>
      <c r="W43" s="294">
        <v>3</v>
      </c>
      <c r="X43" s="294"/>
      <c r="Y43" s="294"/>
      <c r="Z43" s="294"/>
      <c r="AA43" s="252"/>
      <c r="AB43" s="203">
        <f t="shared" si="6"/>
        <v>43</v>
      </c>
    </row>
    <row r="44" spans="2:28" s="2" customFormat="1" ht="13.5" thickBot="1" x14ac:dyDescent="0.25">
      <c r="B44" s="168" t="s">
        <v>117</v>
      </c>
      <c r="C44" s="245">
        <f t="shared" ref="C44:U44" si="7">SUM(C28:C38)+SUM(C40:C43)</f>
        <v>0</v>
      </c>
      <c r="D44" s="246">
        <f t="shared" si="7"/>
        <v>74</v>
      </c>
      <c r="E44" s="246">
        <f t="shared" si="7"/>
        <v>110</v>
      </c>
      <c r="F44" s="246">
        <f t="shared" si="7"/>
        <v>106</v>
      </c>
      <c r="G44" s="246">
        <f t="shared" si="7"/>
        <v>115</v>
      </c>
      <c r="H44" s="246">
        <f t="shared" si="7"/>
        <v>124</v>
      </c>
      <c r="I44" s="246">
        <f t="shared" si="7"/>
        <v>127</v>
      </c>
      <c r="J44" s="247">
        <f t="shared" si="7"/>
        <v>134</v>
      </c>
      <c r="K44" s="247">
        <f t="shared" si="7"/>
        <v>140</v>
      </c>
      <c r="L44" s="247">
        <f t="shared" si="7"/>
        <v>129</v>
      </c>
      <c r="M44" s="247">
        <f t="shared" si="7"/>
        <v>153</v>
      </c>
      <c r="N44" s="247">
        <f t="shared" si="7"/>
        <v>143</v>
      </c>
      <c r="O44" s="247">
        <f t="shared" si="7"/>
        <v>142</v>
      </c>
      <c r="P44" s="247">
        <f t="shared" si="7"/>
        <v>153</v>
      </c>
      <c r="Q44" s="247">
        <f t="shared" si="7"/>
        <v>157</v>
      </c>
      <c r="R44" s="247">
        <f t="shared" si="7"/>
        <v>173</v>
      </c>
      <c r="S44" s="247">
        <f t="shared" si="7"/>
        <v>189</v>
      </c>
      <c r="T44" s="247">
        <f t="shared" si="7"/>
        <v>193</v>
      </c>
      <c r="U44" s="247">
        <f t="shared" si="7"/>
        <v>200</v>
      </c>
      <c r="V44" s="247">
        <f>SUM(V28:V38)+SUM(V40:V43)</f>
        <v>188</v>
      </c>
      <c r="W44" s="247">
        <f t="shared" ref="W44:X44" si="8">SUM(W28:W38)+SUM(W40:W43)</f>
        <v>209</v>
      </c>
      <c r="X44" s="247">
        <f t="shared" si="8"/>
        <v>31</v>
      </c>
      <c r="Y44" s="247">
        <f t="shared" ref="Y44:Z44" si="9">SUM(Y28:Y38)+SUM(Y40:Y43)</f>
        <v>185</v>
      </c>
      <c r="Z44" s="247">
        <f t="shared" si="9"/>
        <v>203</v>
      </c>
      <c r="AA44" s="248">
        <f t="shared" ref="AA44:AB44" si="10">SUM(AA28:AA38)+SUM(AA40:AA43)</f>
        <v>222</v>
      </c>
      <c r="AB44" s="169">
        <f t="shared" si="10"/>
        <v>3600</v>
      </c>
    </row>
    <row r="45" spans="2:28" x14ac:dyDescent="0.2">
      <c r="B45" s="21"/>
      <c r="C45" s="22"/>
      <c r="D45" s="22"/>
      <c r="E45" s="22"/>
      <c r="F45" s="23"/>
      <c r="G45" s="23"/>
      <c r="H45" s="23"/>
      <c r="I45" s="23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317" t="s">
        <v>217</v>
      </c>
      <c r="Z45" s="322">
        <v>49</v>
      </c>
      <c r="AA45" s="243">
        <v>53</v>
      </c>
      <c r="AB45" s="25"/>
    </row>
    <row r="46" spans="2:28" x14ac:dyDescent="0.2">
      <c r="B46" s="10" t="s">
        <v>121</v>
      </c>
      <c r="C46" s="22"/>
      <c r="D46" s="22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3"/>
    </row>
    <row r="47" spans="2:28" ht="13.5" thickBot="1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1"/>
    </row>
    <row r="48" spans="2:28" s="2" customFormat="1" ht="13.5" thickBot="1" x14ac:dyDescent="0.25">
      <c r="B48" s="166" t="s">
        <v>73</v>
      </c>
      <c r="C48" s="170">
        <v>2000</v>
      </c>
      <c r="D48" s="171">
        <v>2001</v>
      </c>
      <c r="E48" s="171">
        <v>2002</v>
      </c>
      <c r="F48" s="171">
        <v>2003</v>
      </c>
      <c r="G48" s="171">
        <v>2004</v>
      </c>
      <c r="H48" s="171">
        <v>2005</v>
      </c>
      <c r="I48" s="171">
        <v>2006</v>
      </c>
      <c r="J48" s="171">
        <v>2007</v>
      </c>
      <c r="K48" s="171">
        <v>2008</v>
      </c>
      <c r="L48" s="171">
        <v>2009</v>
      </c>
      <c r="M48" s="171">
        <v>2010</v>
      </c>
      <c r="N48" s="171">
        <v>2011</v>
      </c>
      <c r="O48" s="171">
        <v>2012</v>
      </c>
      <c r="P48" s="171">
        <v>2013</v>
      </c>
      <c r="Q48" s="171" t="str">
        <f t="shared" ref="Q48:AA48" si="11">Q6</f>
        <v>2014</v>
      </c>
      <c r="R48" s="171" t="str">
        <f t="shared" si="11"/>
        <v>2015</v>
      </c>
      <c r="S48" s="171" t="str">
        <f t="shared" si="11"/>
        <v>2016</v>
      </c>
      <c r="T48" s="171" t="str">
        <f t="shared" si="11"/>
        <v>2017</v>
      </c>
      <c r="U48" s="171" t="str">
        <f t="shared" si="11"/>
        <v>2018</v>
      </c>
      <c r="V48" s="171" t="str">
        <f t="shared" si="11"/>
        <v>2019</v>
      </c>
      <c r="W48" s="171" t="str">
        <f t="shared" si="11"/>
        <v>2020</v>
      </c>
      <c r="X48" s="171" t="str">
        <f t="shared" si="11"/>
        <v>2021</v>
      </c>
      <c r="Y48" s="171" t="str">
        <f t="shared" ref="Y48:Z48" si="12">Y6</f>
        <v>2022</v>
      </c>
      <c r="Z48" s="171" t="str">
        <f t="shared" si="12"/>
        <v>2023</v>
      </c>
      <c r="AA48" s="172" t="str">
        <f t="shared" si="11"/>
        <v>2024</v>
      </c>
      <c r="AB48" s="167" t="s">
        <v>10</v>
      </c>
    </row>
    <row r="49" spans="2:28" x14ac:dyDescent="0.2">
      <c r="B49" s="122" t="s">
        <v>139</v>
      </c>
      <c r="C49" s="113" t="str">
        <f t="shared" ref="C49:AB49" si="13">IF(AND(C28&lt;&gt;"",C28&lt;&gt;0),ROUND(C7/C28,0),"")</f>
        <v/>
      </c>
      <c r="D49" s="126" t="str">
        <f t="shared" si="13"/>
        <v/>
      </c>
      <c r="E49" s="126">
        <f t="shared" si="13"/>
        <v>4005</v>
      </c>
      <c r="F49" s="127">
        <f t="shared" si="13"/>
        <v>4653</v>
      </c>
      <c r="G49" s="126">
        <f t="shared" si="13"/>
        <v>4337</v>
      </c>
      <c r="H49" s="126">
        <f t="shared" si="13"/>
        <v>5151</v>
      </c>
      <c r="I49" s="126">
        <f t="shared" si="13"/>
        <v>3402</v>
      </c>
      <c r="J49" s="126">
        <f t="shared" si="13"/>
        <v>3466</v>
      </c>
      <c r="K49" s="126">
        <f t="shared" si="13"/>
        <v>2769</v>
      </c>
      <c r="L49" s="126">
        <f t="shared" si="13"/>
        <v>3017</v>
      </c>
      <c r="M49" s="126">
        <f t="shared" si="13"/>
        <v>4238</v>
      </c>
      <c r="N49" s="126">
        <f t="shared" si="13"/>
        <v>3909</v>
      </c>
      <c r="O49" s="126">
        <f t="shared" si="13"/>
        <v>3526</v>
      </c>
      <c r="P49" s="126">
        <f t="shared" si="13"/>
        <v>3166</v>
      </c>
      <c r="Q49" s="126">
        <f t="shared" si="13"/>
        <v>3513</v>
      </c>
      <c r="R49" s="126">
        <f t="shared" si="13"/>
        <v>3307</v>
      </c>
      <c r="S49" s="126">
        <f t="shared" si="13"/>
        <v>4409</v>
      </c>
      <c r="T49" s="126">
        <f t="shared" si="13"/>
        <v>4046</v>
      </c>
      <c r="U49" s="126">
        <f t="shared" si="13"/>
        <v>3928</v>
      </c>
      <c r="V49" s="126">
        <f t="shared" si="13"/>
        <v>5292</v>
      </c>
      <c r="W49" s="126">
        <f t="shared" ref="W49:Y49" si="14">IF(AND(W28&lt;&gt;"",W28&lt;&gt;0),ROUND(W7/W28,0),"")</f>
        <v>4933</v>
      </c>
      <c r="X49" s="126">
        <f t="shared" si="14"/>
        <v>10912</v>
      </c>
      <c r="Y49" s="126">
        <f t="shared" si="14"/>
        <v>4922</v>
      </c>
      <c r="Z49" s="126">
        <f t="shared" ref="Z49" si="15">IF(AND(Z28&lt;&gt;"",Z28&lt;&gt;0),ROUND(Z7/Z28,0),"")</f>
        <v>6514</v>
      </c>
      <c r="AA49" s="128">
        <f t="shared" si="13"/>
        <v>6227</v>
      </c>
      <c r="AB49" s="129">
        <f t="shared" si="13"/>
        <v>4292</v>
      </c>
    </row>
    <row r="50" spans="2:28" x14ac:dyDescent="0.2">
      <c r="B50" s="123" t="s">
        <v>100</v>
      </c>
      <c r="C50" s="121" t="str">
        <f t="shared" ref="C50:AB50" si="16">IF(AND(C29&lt;&gt;"",C29&lt;&gt;0),ROUND(C8/C29,0),"")</f>
        <v/>
      </c>
      <c r="D50" s="130">
        <f t="shared" si="16"/>
        <v>5280</v>
      </c>
      <c r="E50" s="130">
        <f t="shared" si="16"/>
        <v>4873</v>
      </c>
      <c r="F50" s="131">
        <f t="shared" si="16"/>
        <v>4815</v>
      </c>
      <c r="G50" s="131">
        <f t="shared" si="16"/>
        <v>5472</v>
      </c>
      <c r="H50" s="131">
        <f t="shared" si="16"/>
        <v>5638</v>
      </c>
      <c r="I50" s="131">
        <f t="shared" si="16"/>
        <v>4854</v>
      </c>
      <c r="J50" s="132">
        <f t="shared" si="16"/>
        <v>5311</v>
      </c>
      <c r="K50" s="132">
        <f t="shared" si="16"/>
        <v>4446</v>
      </c>
      <c r="L50" s="132">
        <f t="shared" si="16"/>
        <v>5503</v>
      </c>
      <c r="M50" s="132">
        <f t="shared" si="16"/>
        <v>4797</v>
      </c>
      <c r="N50" s="132">
        <f t="shared" si="16"/>
        <v>5143</v>
      </c>
      <c r="O50" s="132">
        <f t="shared" si="16"/>
        <v>5605</v>
      </c>
      <c r="P50" s="132">
        <f t="shared" si="16"/>
        <v>5703</v>
      </c>
      <c r="Q50" s="132">
        <f t="shared" si="16"/>
        <v>5813</v>
      </c>
      <c r="R50" s="132">
        <f t="shared" si="16"/>
        <v>6610</v>
      </c>
      <c r="S50" s="132">
        <f t="shared" si="16"/>
        <v>5427</v>
      </c>
      <c r="T50" s="132">
        <f t="shared" si="16"/>
        <v>5060</v>
      </c>
      <c r="U50" s="132">
        <f t="shared" si="16"/>
        <v>6244</v>
      </c>
      <c r="V50" s="132">
        <f t="shared" si="16"/>
        <v>6902</v>
      </c>
      <c r="W50" s="132">
        <f t="shared" ref="W50:Y50" si="17">IF(AND(W29&lt;&gt;"",W29&lt;&gt;0),ROUND(W8/W29,0),"")</f>
        <v>6374</v>
      </c>
      <c r="X50" s="132">
        <f t="shared" si="17"/>
        <v>5766</v>
      </c>
      <c r="Y50" s="132">
        <f t="shared" si="17"/>
        <v>8528</v>
      </c>
      <c r="Z50" s="132">
        <f t="shared" ref="Z50" si="18">IF(AND(Z29&lt;&gt;"",Z29&lt;&gt;0),ROUND(Z8/Z29,0),"")</f>
        <v>8873</v>
      </c>
      <c r="AA50" s="133">
        <f t="shared" si="16"/>
        <v>9161</v>
      </c>
      <c r="AB50" s="134">
        <f t="shared" si="16"/>
        <v>6223</v>
      </c>
    </row>
    <row r="51" spans="2:28" x14ac:dyDescent="0.2">
      <c r="B51" s="124" t="s">
        <v>40</v>
      </c>
      <c r="C51" s="114" t="str">
        <f t="shared" ref="C51:AB51" si="19">IF(AND(C30&lt;&gt;"",C30&lt;&gt;0),ROUND(C9/C30,0),"")</f>
        <v/>
      </c>
      <c r="D51" s="135" t="str">
        <f t="shared" si="19"/>
        <v/>
      </c>
      <c r="E51" s="135">
        <f t="shared" si="19"/>
        <v>2181</v>
      </c>
      <c r="F51" s="136">
        <f t="shared" si="19"/>
        <v>2274</v>
      </c>
      <c r="G51" s="136">
        <f t="shared" si="19"/>
        <v>2397</v>
      </c>
      <c r="H51" s="136">
        <f t="shared" si="19"/>
        <v>2667</v>
      </c>
      <c r="I51" s="136">
        <f t="shared" si="19"/>
        <v>2679</v>
      </c>
      <c r="J51" s="137">
        <f t="shared" si="19"/>
        <v>2878</v>
      </c>
      <c r="K51" s="137">
        <f t="shared" si="19"/>
        <v>2952</v>
      </c>
      <c r="L51" s="137">
        <f t="shared" si="19"/>
        <v>3240</v>
      </c>
      <c r="M51" s="137">
        <f t="shared" si="19"/>
        <v>3433</v>
      </c>
      <c r="N51" s="137">
        <f t="shared" si="19"/>
        <v>3644</v>
      </c>
      <c r="O51" s="137">
        <f t="shared" si="19"/>
        <v>3861</v>
      </c>
      <c r="P51" s="137">
        <f t="shared" si="19"/>
        <v>3875</v>
      </c>
      <c r="Q51" s="137">
        <f t="shared" si="19"/>
        <v>3773</v>
      </c>
      <c r="R51" s="137">
        <f t="shared" si="19"/>
        <v>4205</v>
      </c>
      <c r="S51" s="137">
        <f t="shared" si="19"/>
        <v>4398</v>
      </c>
      <c r="T51" s="137">
        <f t="shared" si="19"/>
        <v>4870</v>
      </c>
      <c r="U51" s="137">
        <f t="shared" si="19"/>
        <v>5107</v>
      </c>
      <c r="V51" s="137">
        <f t="shared" si="19"/>
        <v>5404</v>
      </c>
      <c r="W51" s="137">
        <f t="shared" ref="W51:Y51" si="20">IF(AND(W30&lt;&gt;"",W30&lt;&gt;0),ROUND(W9/W30,0),"")</f>
        <v>5330</v>
      </c>
      <c r="X51" s="137" t="str">
        <f t="shared" si="20"/>
        <v/>
      </c>
      <c r="Y51" s="137">
        <f t="shared" si="20"/>
        <v>6366</v>
      </c>
      <c r="Z51" s="137">
        <f t="shared" ref="Z51" si="21">IF(AND(Z30&lt;&gt;"",Z30&lt;&gt;0),ROUND(Z9/Z30,0),"")</f>
        <v>7645</v>
      </c>
      <c r="AA51" s="138">
        <f t="shared" si="19"/>
        <v>7571</v>
      </c>
      <c r="AB51" s="139">
        <f t="shared" si="19"/>
        <v>4125</v>
      </c>
    </row>
    <row r="52" spans="2:28" x14ac:dyDescent="0.2">
      <c r="B52" s="123" t="s">
        <v>145</v>
      </c>
      <c r="C52" s="121" t="str">
        <f t="shared" ref="C52:AB52" si="22">IF(AND(C31&lt;&gt;"",C31&lt;&gt;0),ROUND(C10/C31,0),"")</f>
        <v/>
      </c>
      <c r="D52" s="130">
        <f t="shared" si="22"/>
        <v>3615</v>
      </c>
      <c r="E52" s="130">
        <f t="shared" si="22"/>
        <v>3642</v>
      </c>
      <c r="F52" s="131">
        <f t="shared" si="22"/>
        <v>4438</v>
      </c>
      <c r="G52" s="131">
        <f t="shared" si="22"/>
        <v>2749</v>
      </c>
      <c r="H52" s="131">
        <f t="shared" si="22"/>
        <v>4641</v>
      </c>
      <c r="I52" s="131">
        <f t="shared" si="22"/>
        <v>3557</v>
      </c>
      <c r="J52" s="132">
        <f t="shared" si="22"/>
        <v>5968</v>
      </c>
      <c r="K52" s="132">
        <f t="shared" si="22"/>
        <v>5528</v>
      </c>
      <c r="L52" s="132">
        <f t="shared" si="22"/>
        <v>5459</v>
      </c>
      <c r="M52" s="132">
        <f t="shared" si="22"/>
        <v>5579</v>
      </c>
      <c r="N52" s="132">
        <f t="shared" si="22"/>
        <v>6202</v>
      </c>
      <c r="O52" s="132">
        <f t="shared" si="22"/>
        <v>4971</v>
      </c>
      <c r="P52" s="132">
        <f t="shared" si="22"/>
        <v>5312</v>
      </c>
      <c r="Q52" s="132">
        <f t="shared" si="22"/>
        <v>4778</v>
      </c>
      <c r="R52" s="132">
        <f t="shared" si="22"/>
        <v>4360</v>
      </c>
      <c r="S52" s="132">
        <f t="shared" si="22"/>
        <v>3762</v>
      </c>
      <c r="T52" s="132">
        <f t="shared" si="22"/>
        <v>3265</v>
      </c>
      <c r="U52" s="132">
        <f t="shared" si="22"/>
        <v>4755</v>
      </c>
      <c r="V52" s="132">
        <f t="shared" si="22"/>
        <v>4917</v>
      </c>
      <c r="W52" s="132">
        <f t="shared" ref="W52:Y52" si="23">IF(AND(W31&lt;&gt;"",W31&lt;&gt;0),ROUND(W10/W31,0),"")</f>
        <v>5291</v>
      </c>
      <c r="X52" s="132">
        <f t="shared" si="23"/>
        <v>4875</v>
      </c>
      <c r="Y52" s="132">
        <f t="shared" si="23"/>
        <v>5769</v>
      </c>
      <c r="Z52" s="132">
        <f t="shared" ref="Z52" si="24">IF(AND(Z31&lt;&gt;"",Z31&lt;&gt;0),ROUND(Z10/Z31,0),"")</f>
        <v>4787</v>
      </c>
      <c r="AA52" s="133">
        <f t="shared" si="22"/>
        <v>4665</v>
      </c>
      <c r="AB52" s="134">
        <f t="shared" si="22"/>
        <v>4783</v>
      </c>
    </row>
    <row r="53" spans="2:28" x14ac:dyDescent="0.2">
      <c r="B53" s="124" t="s">
        <v>101</v>
      </c>
      <c r="C53" s="114" t="str">
        <f t="shared" ref="C53:AB53" si="25">IF(AND(C32&lt;&gt;"",C32&lt;&gt;0),ROUND(C11/C32,0),"")</f>
        <v/>
      </c>
      <c r="D53" s="135" t="str">
        <f t="shared" si="25"/>
        <v/>
      </c>
      <c r="E53" s="135">
        <f t="shared" si="25"/>
        <v>2821</v>
      </c>
      <c r="F53" s="136">
        <f t="shared" si="25"/>
        <v>3092</v>
      </c>
      <c r="G53" s="136">
        <f t="shared" si="25"/>
        <v>2811</v>
      </c>
      <c r="H53" s="136">
        <f t="shared" si="25"/>
        <v>3537</v>
      </c>
      <c r="I53" s="136">
        <f t="shared" si="25"/>
        <v>3263</v>
      </c>
      <c r="J53" s="137">
        <f t="shared" si="25"/>
        <v>3362</v>
      </c>
      <c r="K53" s="137">
        <f t="shared" si="25"/>
        <v>3249</v>
      </c>
      <c r="L53" s="137">
        <f t="shared" si="25"/>
        <v>5574</v>
      </c>
      <c r="M53" s="137">
        <f t="shared" si="25"/>
        <v>2732</v>
      </c>
      <c r="N53" s="137">
        <f t="shared" si="25"/>
        <v>3332</v>
      </c>
      <c r="O53" s="137">
        <f t="shared" si="25"/>
        <v>3447</v>
      </c>
      <c r="P53" s="137">
        <f t="shared" si="25"/>
        <v>3453</v>
      </c>
      <c r="Q53" s="137">
        <f t="shared" si="25"/>
        <v>3831</v>
      </c>
      <c r="R53" s="137">
        <f t="shared" si="25"/>
        <v>4148</v>
      </c>
      <c r="S53" s="137">
        <f t="shared" si="25"/>
        <v>4648</v>
      </c>
      <c r="T53" s="137">
        <f t="shared" si="25"/>
        <v>4598</v>
      </c>
      <c r="U53" s="137">
        <f t="shared" si="25"/>
        <v>4189</v>
      </c>
      <c r="V53" s="137">
        <f t="shared" si="25"/>
        <v>4384</v>
      </c>
      <c r="W53" s="137">
        <f t="shared" ref="W53:Y53" si="26">IF(AND(W32&lt;&gt;"",W32&lt;&gt;0),ROUND(W11/W32,0),"")</f>
        <v>4778</v>
      </c>
      <c r="X53" s="137">
        <f t="shared" si="26"/>
        <v>4610</v>
      </c>
      <c r="Y53" s="137">
        <f t="shared" si="26"/>
        <v>4920</v>
      </c>
      <c r="Z53" s="137">
        <f t="shared" ref="Z53" si="27">IF(AND(Z32&lt;&gt;"",Z32&lt;&gt;0),ROUND(Z11/Z32,0),"")</f>
        <v>8372</v>
      </c>
      <c r="AA53" s="138">
        <f t="shared" si="25"/>
        <v>6347</v>
      </c>
      <c r="AB53" s="139">
        <f t="shared" si="25"/>
        <v>3916</v>
      </c>
    </row>
    <row r="54" spans="2:28" x14ac:dyDescent="0.2">
      <c r="B54" s="123" t="s">
        <v>102</v>
      </c>
      <c r="C54" s="121" t="str">
        <f t="shared" ref="C54:AB54" si="28">IF(AND(C33&lt;&gt;"",C33&lt;&gt;0),ROUND(C12/C33,0),"")</f>
        <v/>
      </c>
      <c r="D54" s="130">
        <f t="shared" si="28"/>
        <v>3599</v>
      </c>
      <c r="E54" s="130">
        <f t="shared" si="28"/>
        <v>4200</v>
      </c>
      <c r="F54" s="131">
        <f t="shared" si="28"/>
        <v>4916</v>
      </c>
      <c r="G54" s="131">
        <f t="shared" si="28"/>
        <v>5601</v>
      </c>
      <c r="H54" s="131">
        <f t="shared" si="28"/>
        <v>7268</v>
      </c>
      <c r="I54" s="131">
        <f t="shared" si="28"/>
        <v>6570</v>
      </c>
      <c r="J54" s="132">
        <f t="shared" si="28"/>
        <v>6605</v>
      </c>
      <c r="K54" s="132">
        <f t="shared" si="28"/>
        <v>5357</v>
      </c>
      <c r="L54" s="132">
        <f t="shared" si="28"/>
        <v>6632</v>
      </c>
      <c r="M54" s="132">
        <f t="shared" si="28"/>
        <v>7310</v>
      </c>
      <c r="N54" s="132">
        <f t="shared" si="28"/>
        <v>7330</v>
      </c>
      <c r="O54" s="132">
        <f t="shared" si="28"/>
        <v>7085</v>
      </c>
      <c r="P54" s="132">
        <f t="shared" si="28"/>
        <v>7348</v>
      </c>
      <c r="Q54" s="132">
        <f t="shared" si="28"/>
        <v>7510</v>
      </c>
      <c r="R54" s="132">
        <f t="shared" si="28"/>
        <v>7799</v>
      </c>
      <c r="S54" s="132">
        <f t="shared" si="28"/>
        <v>7023</v>
      </c>
      <c r="T54" s="132">
        <f t="shared" si="28"/>
        <v>6981</v>
      </c>
      <c r="U54" s="132">
        <f t="shared" si="28"/>
        <v>8135</v>
      </c>
      <c r="V54" s="132">
        <f t="shared" si="28"/>
        <v>7942</v>
      </c>
      <c r="W54" s="132">
        <f t="shared" ref="W54:Y54" si="29">IF(AND(W33&lt;&gt;"",W33&lt;&gt;0),ROUND(W12/W33,0),"")</f>
        <v>8576</v>
      </c>
      <c r="X54" s="132">
        <f t="shared" si="29"/>
        <v>28025</v>
      </c>
      <c r="Y54" s="132">
        <f t="shared" si="29"/>
        <v>9313</v>
      </c>
      <c r="Z54" s="132">
        <f t="shared" ref="Z54" si="30">IF(AND(Z33&lt;&gt;"",Z33&lt;&gt;0),ROUND(Z12/Z33,0),"")</f>
        <v>10885</v>
      </c>
      <c r="AA54" s="133">
        <f t="shared" si="28"/>
        <v>11533</v>
      </c>
      <c r="AB54" s="134">
        <f t="shared" si="28"/>
        <v>7572</v>
      </c>
    </row>
    <row r="55" spans="2:28" x14ac:dyDescent="0.2">
      <c r="B55" s="124" t="s">
        <v>41</v>
      </c>
      <c r="C55" s="114" t="str">
        <f t="shared" ref="C55:AB55" si="31">IF(AND(C34&lt;&gt;"",C34&lt;&gt;0),ROUND(C13/C34,0),"")</f>
        <v/>
      </c>
      <c r="D55" s="135" t="str">
        <f t="shared" si="31"/>
        <v/>
      </c>
      <c r="E55" s="135">
        <f t="shared" si="31"/>
        <v>14941</v>
      </c>
      <c r="F55" s="136">
        <f t="shared" si="31"/>
        <v>9005</v>
      </c>
      <c r="G55" s="136">
        <f t="shared" si="31"/>
        <v>9445</v>
      </c>
      <c r="H55" s="136">
        <f t="shared" si="31"/>
        <v>11097</v>
      </c>
      <c r="I55" s="136">
        <f t="shared" si="31"/>
        <v>10481</v>
      </c>
      <c r="J55" s="137">
        <f t="shared" si="31"/>
        <v>6962</v>
      </c>
      <c r="K55" s="137">
        <f t="shared" si="31"/>
        <v>5415</v>
      </c>
      <c r="L55" s="137">
        <f t="shared" si="31"/>
        <v>5916</v>
      </c>
      <c r="M55" s="137">
        <f t="shared" si="31"/>
        <v>3957</v>
      </c>
      <c r="N55" s="137">
        <f t="shared" si="31"/>
        <v>4674</v>
      </c>
      <c r="O55" s="137">
        <f t="shared" si="31"/>
        <v>5402</v>
      </c>
      <c r="P55" s="137">
        <f t="shared" si="31"/>
        <v>4470</v>
      </c>
      <c r="Q55" s="137">
        <f t="shared" si="31"/>
        <v>4270</v>
      </c>
      <c r="R55" s="137">
        <f t="shared" si="31"/>
        <v>4421</v>
      </c>
      <c r="S55" s="137">
        <f t="shared" si="31"/>
        <v>4709</v>
      </c>
      <c r="T55" s="137">
        <f t="shared" si="31"/>
        <v>5765</v>
      </c>
      <c r="U55" s="137">
        <f t="shared" si="31"/>
        <v>5200</v>
      </c>
      <c r="V55" s="137">
        <f t="shared" si="31"/>
        <v>4767</v>
      </c>
      <c r="W55" s="137">
        <f t="shared" ref="W55:Y55" si="32">IF(AND(W34&lt;&gt;"",W34&lt;&gt;0),ROUND(W13/W34,0),"")</f>
        <v>6751</v>
      </c>
      <c r="X55" s="137" t="str">
        <f t="shared" si="32"/>
        <v/>
      </c>
      <c r="Y55" s="137">
        <f t="shared" si="32"/>
        <v>6251</v>
      </c>
      <c r="Z55" s="137">
        <f t="shared" ref="Z55" si="33">IF(AND(Z34&lt;&gt;"",Z34&lt;&gt;0),ROUND(Z13/Z34,0),"")</f>
        <v>7929</v>
      </c>
      <c r="AA55" s="138">
        <f t="shared" si="31"/>
        <v>7555</v>
      </c>
      <c r="AB55" s="139">
        <f t="shared" si="31"/>
        <v>6046</v>
      </c>
    </row>
    <row r="56" spans="2:28" x14ac:dyDescent="0.2">
      <c r="B56" s="123" t="s">
        <v>103</v>
      </c>
      <c r="C56" s="121" t="str">
        <f t="shared" ref="C56:AB56" si="34">IF(AND(C35&lt;&gt;"",C35&lt;&gt;0),ROUND(C14/C35,0),"")</f>
        <v/>
      </c>
      <c r="D56" s="130" t="str">
        <f t="shared" si="34"/>
        <v/>
      </c>
      <c r="E56" s="130">
        <f t="shared" si="34"/>
        <v>6228</v>
      </c>
      <c r="F56" s="131">
        <f t="shared" si="34"/>
        <v>2873</v>
      </c>
      <c r="G56" s="131">
        <f t="shared" si="34"/>
        <v>3502</v>
      </c>
      <c r="H56" s="131">
        <f t="shared" si="34"/>
        <v>3310</v>
      </c>
      <c r="I56" s="131">
        <f t="shared" si="34"/>
        <v>3660</v>
      </c>
      <c r="J56" s="132">
        <f t="shared" si="34"/>
        <v>4031</v>
      </c>
      <c r="K56" s="132">
        <f t="shared" si="34"/>
        <v>3542</v>
      </c>
      <c r="L56" s="132">
        <f t="shared" si="34"/>
        <v>3371</v>
      </c>
      <c r="M56" s="132">
        <f t="shared" si="34"/>
        <v>3378</v>
      </c>
      <c r="N56" s="132">
        <f t="shared" si="34"/>
        <v>2526</v>
      </c>
      <c r="O56" s="132" t="str">
        <f t="shared" si="34"/>
        <v/>
      </c>
      <c r="P56" s="132">
        <f t="shared" si="34"/>
        <v>3890</v>
      </c>
      <c r="Q56" s="132">
        <f t="shared" si="34"/>
        <v>4082</v>
      </c>
      <c r="R56" s="132">
        <f t="shared" si="34"/>
        <v>3454</v>
      </c>
      <c r="S56" s="132">
        <f t="shared" si="34"/>
        <v>3442</v>
      </c>
      <c r="T56" s="132">
        <f t="shared" si="34"/>
        <v>3742</v>
      </c>
      <c r="U56" s="132">
        <f t="shared" si="34"/>
        <v>3820</v>
      </c>
      <c r="V56" s="132">
        <f t="shared" si="34"/>
        <v>4077</v>
      </c>
      <c r="W56" s="132">
        <f t="shared" ref="W56:Y56" si="35">IF(AND(W35&lt;&gt;"",W35&lt;&gt;0),ROUND(W14/W35,0),"")</f>
        <v>4425</v>
      </c>
      <c r="X56" s="132" t="str">
        <f t="shared" si="35"/>
        <v/>
      </c>
      <c r="Y56" s="132">
        <f t="shared" si="35"/>
        <v>6448</v>
      </c>
      <c r="Z56" s="132">
        <f t="shared" ref="Z56" si="36">IF(AND(Z35&lt;&gt;"",Z35&lt;&gt;0),ROUND(Z14/Z35,0),"")</f>
        <v>4947</v>
      </c>
      <c r="AA56" s="133">
        <f t="shared" si="34"/>
        <v>4909</v>
      </c>
      <c r="AB56" s="134">
        <f t="shared" si="34"/>
        <v>3861</v>
      </c>
    </row>
    <row r="57" spans="2:28" x14ac:dyDescent="0.2">
      <c r="B57" s="124" t="s">
        <v>104</v>
      </c>
      <c r="C57" s="114" t="str">
        <f t="shared" ref="C57:AB57" si="37">IF(AND(C36&lt;&gt;"",C36&lt;&gt;0),ROUND(C15/C36,0),"")</f>
        <v/>
      </c>
      <c r="D57" s="135">
        <f t="shared" si="37"/>
        <v>3163</v>
      </c>
      <c r="E57" s="135">
        <f t="shared" si="37"/>
        <v>2828</v>
      </c>
      <c r="F57" s="136">
        <f t="shared" si="37"/>
        <v>4175</v>
      </c>
      <c r="G57" s="136">
        <f t="shared" si="37"/>
        <v>3641</v>
      </c>
      <c r="H57" s="136">
        <f t="shared" si="37"/>
        <v>4316</v>
      </c>
      <c r="I57" s="136">
        <f t="shared" si="37"/>
        <v>3756</v>
      </c>
      <c r="J57" s="137">
        <f t="shared" si="37"/>
        <v>4136</v>
      </c>
      <c r="K57" s="137">
        <f t="shared" si="37"/>
        <v>4152</v>
      </c>
      <c r="L57" s="137">
        <f t="shared" si="37"/>
        <v>4539</v>
      </c>
      <c r="M57" s="137">
        <f t="shared" si="37"/>
        <v>3793</v>
      </c>
      <c r="N57" s="137">
        <f t="shared" si="37"/>
        <v>4211</v>
      </c>
      <c r="O57" s="137">
        <f t="shared" si="37"/>
        <v>4544</v>
      </c>
      <c r="P57" s="137">
        <f t="shared" si="37"/>
        <v>4806</v>
      </c>
      <c r="Q57" s="137">
        <f t="shared" si="37"/>
        <v>4676</v>
      </c>
      <c r="R57" s="137">
        <f t="shared" si="37"/>
        <v>5154</v>
      </c>
      <c r="S57" s="137">
        <f t="shared" si="37"/>
        <v>4997</v>
      </c>
      <c r="T57" s="137">
        <f t="shared" si="37"/>
        <v>4041</v>
      </c>
      <c r="U57" s="137">
        <f t="shared" si="37"/>
        <v>4358</v>
      </c>
      <c r="V57" s="137">
        <f t="shared" si="37"/>
        <v>4280</v>
      </c>
      <c r="W57" s="137">
        <f t="shared" ref="W57:Y57" si="38">IF(AND(W36&lt;&gt;"",W36&lt;&gt;0),ROUND(W15/W36,0),"")</f>
        <v>4799</v>
      </c>
      <c r="X57" s="137">
        <f t="shared" si="38"/>
        <v>4008</v>
      </c>
      <c r="Y57" s="137">
        <f t="shared" si="38"/>
        <v>4908</v>
      </c>
      <c r="Z57" s="137">
        <f t="shared" ref="Z57" si="39">IF(AND(Z36&lt;&gt;"",Z36&lt;&gt;0),ROUND(Z15/Z36,0),"")</f>
        <v>6282</v>
      </c>
      <c r="AA57" s="138">
        <f t="shared" si="37"/>
        <v>6942</v>
      </c>
      <c r="AB57" s="139">
        <f t="shared" si="37"/>
        <v>4471</v>
      </c>
    </row>
    <row r="58" spans="2:28" x14ac:dyDescent="0.2">
      <c r="B58" s="123" t="s">
        <v>105</v>
      </c>
      <c r="C58" s="121" t="str">
        <f t="shared" ref="C58:AB58" si="40">IF(AND(C37&lt;&gt;"",C37&lt;&gt;0),ROUND(C16/C37,0),"")</f>
        <v/>
      </c>
      <c r="D58" s="130">
        <f t="shared" si="40"/>
        <v>2022</v>
      </c>
      <c r="E58" s="130">
        <f t="shared" si="40"/>
        <v>2646</v>
      </c>
      <c r="F58" s="131">
        <f t="shared" si="40"/>
        <v>2951</v>
      </c>
      <c r="G58" s="131">
        <f t="shared" si="40"/>
        <v>2766</v>
      </c>
      <c r="H58" s="131">
        <f t="shared" si="40"/>
        <v>4011</v>
      </c>
      <c r="I58" s="131">
        <f t="shared" si="40"/>
        <v>4303</v>
      </c>
      <c r="J58" s="132">
        <f t="shared" si="40"/>
        <v>4074</v>
      </c>
      <c r="K58" s="132">
        <f t="shared" si="40"/>
        <v>3314</v>
      </c>
      <c r="L58" s="132">
        <f t="shared" si="40"/>
        <v>3653</v>
      </c>
      <c r="M58" s="132">
        <f t="shared" si="40"/>
        <v>3263</v>
      </c>
      <c r="N58" s="132">
        <f t="shared" si="40"/>
        <v>3402</v>
      </c>
      <c r="O58" s="132">
        <f t="shared" si="40"/>
        <v>2726</v>
      </c>
      <c r="P58" s="132">
        <f t="shared" si="40"/>
        <v>2970</v>
      </c>
      <c r="Q58" s="132">
        <f t="shared" si="40"/>
        <v>3196</v>
      </c>
      <c r="R58" s="132">
        <f t="shared" si="40"/>
        <v>3925</v>
      </c>
      <c r="S58" s="132">
        <f t="shared" si="40"/>
        <v>4131</v>
      </c>
      <c r="T58" s="132">
        <f t="shared" si="40"/>
        <v>3920</v>
      </c>
      <c r="U58" s="132">
        <f t="shared" si="40"/>
        <v>5155</v>
      </c>
      <c r="V58" s="132">
        <f t="shared" si="40"/>
        <v>4787</v>
      </c>
      <c r="W58" s="132">
        <f t="shared" ref="W58:Y58" si="41">IF(AND(W37&lt;&gt;"",W37&lt;&gt;0),ROUND(W16/W37,0),"")</f>
        <v>5229</v>
      </c>
      <c r="X58" s="132">
        <f t="shared" si="41"/>
        <v>18012</v>
      </c>
      <c r="Y58" s="132">
        <f t="shared" si="41"/>
        <v>5896</v>
      </c>
      <c r="Z58" s="132">
        <f t="shared" ref="Z58" si="42">IF(AND(Z37&lt;&gt;"",Z37&lt;&gt;0),ROUND(Z16/Z37,0),"")</f>
        <v>7594</v>
      </c>
      <c r="AA58" s="133">
        <f t="shared" si="40"/>
        <v>6503</v>
      </c>
      <c r="AB58" s="134">
        <f t="shared" si="40"/>
        <v>4261</v>
      </c>
    </row>
    <row r="59" spans="2:28" x14ac:dyDescent="0.2">
      <c r="B59" s="124" t="s">
        <v>106</v>
      </c>
      <c r="C59" s="114" t="str">
        <f t="shared" ref="C59:AB59" si="43">IF(AND(C38&lt;&gt;"",C38&lt;&gt;0),ROUND(C17/C38,0),"")</f>
        <v/>
      </c>
      <c r="D59" s="135">
        <f t="shared" si="43"/>
        <v>5008</v>
      </c>
      <c r="E59" s="135">
        <f t="shared" si="43"/>
        <v>4745</v>
      </c>
      <c r="F59" s="136">
        <f t="shared" si="43"/>
        <v>5541</v>
      </c>
      <c r="G59" s="136">
        <f t="shared" si="43"/>
        <v>5530</v>
      </c>
      <c r="H59" s="136">
        <f t="shared" si="43"/>
        <v>6087</v>
      </c>
      <c r="I59" s="136">
        <f t="shared" si="43"/>
        <v>5547</v>
      </c>
      <c r="J59" s="137">
        <f t="shared" si="43"/>
        <v>5840</v>
      </c>
      <c r="K59" s="137">
        <f t="shared" si="43"/>
        <v>4946</v>
      </c>
      <c r="L59" s="137">
        <f t="shared" si="43"/>
        <v>7001</v>
      </c>
      <c r="M59" s="137">
        <f t="shared" si="43"/>
        <v>4412</v>
      </c>
      <c r="N59" s="137">
        <f t="shared" si="43"/>
        <v>4911</v>
      </c>
      <c r="O59" s="137">
        <f t="shared" si="43"/>
        <v>4168</v>
      </c>
      <c r="P59" s="137">
        <f t="shared" si="43"/>
        <v>3601</v>
      </c>
      <c r="Q59" s="137">
        <f t="shared" si="43"/>
        <v>3856</v>
      </c>
      <c r="R59" s="137">
        <f t="shared" si="43"/>
        <v>4342</v>
      </c>
      <c r="S59" s="137">
        <f t="shared" si="43"/>
        <v>4237</v>
      </c>
      <c r="T59" s="137">
        <f t="shared" si="43"/>
        <v>4580</v>
      </c>
      <c r="U59" s="137">
        <f t="shared" si="43"/>
        <v>5090</v>
      </c>
      <c r="V59" s="137">
        <f t="shared" si="43"/>
        <v>4916</v>
      </c>
      <c r="W59" s="137">
        <f t="shared" ref="W59:Y59" si="44">IF(AND(W38&lt;&gt;"",W38&lt;&gt;0),ROUND(W17/W38,0),"")</f>
        <v>5114</v>
      </c>
      <c r="X59" s="137">
        <f t="shared" si="44"/>
        <v>9305</v>
      </c>
      <c r="Y59" s="137">
        <f t="shared" si="44"/>
        <v>4636</v>
      </c>
      <c r="Z59" s="137">
        <f t="shared" ref="Z59" si="45">IF(AND(Z38&lt;&gt;"",Z38&lt;&gt;0),ROUND(Z17/Z38,0),"")</f>
        <v>5835</v>
      </c>
      <c r="AA59" s="138">
        <f t="shared" si="43"/>
        <v>5573</v>
      </c>
      <c r="AB59" s="139">
        <f t="shared" si="43"/>
        <v>4927</v>
      </c>
    </row>
    <row r="60" spans="2:28" outlineLevel="1" x14ac:dyDescent="0.2">
      <c r="B60" s="164" t="s">
        <v>193</v>
      </c>
      <c r="C60" s="121" t="str">
        <f t="shared" ref="C60:AB60" si="46">IF(AND(C39&lt;&gt;"",C39&lt;&gt;0),ROUND(C18/C39,0),"")</f>
        <v/>
      </c>
      <c r="D60" s="130" t="str">
        <f t="shared" si="46"/>
        <v/>
      </c>
      <c r="E60" s="130" t="str">
        <f t="shared" si="46"/>
        <v/>
      </c>
      <c r="F60" s="131" t="str">
        <f t="shared" si="46"/>
        <v/>
      </c>
      <c r="G60" s="131">
        <f t="shared" si="46"/>
        <v>5370</v>
      </c>
      <c r="H60" s="131">
        <f t="shared" si="46"/>
        <v>8575</v>
      </c>
      <c r="I60" s="131">
        <f t="shared" si="46"/>
        <v>7350</v>
      </c>
      <c r="J60" s="132">
        <f t="shared" si="46"/>
        <v>7963</v>
      </c>
      <c r="K60" s="132">
        <f t="shared" si="46"/>
        <v>4561</v>
      </c>
      <c r="L60" s="132">
        <f t="shared" si="46"/>
        <v>5076</v>
      </c>
      <c r="M60" s="132">
        <f t="shared" si="46"/>
        <v>5180</v>
      </c>
      <c r="N60" s="132">
        <f t="shared" si="46"/>
        <v>5775</v>
      </c>
      <c r="O60" s="132">
        <f t="shared" si="46"/>
        <v>5937</v>
      </c>
      <c r="P60" s="132">
        <f t="shared" si="46"/>
        <v>4873</v>
      </c>
      <c r="Q60" s="132">
        <f t="shared" si="46"/>
        <v>4761</v>
      </c>
      <c r="R60" s="132">
        <f t="shared" si="46"/>
        <v>5308</v>
      </c>
      <c r="S60" s="132">
        <f t="shared" si="46"/>
        <v>5306</v>
      </c>
      <c r="T60" s="132">
        <f t="shared" si="46"/>
        <v>5579</v>
      </c>
      <c r="U60" s="132">
        <f t="shared" si="46"/>
        <v>3835</v>
      </c>
      <c r="V60" s="132">
        <f t="shared" si="46"/>
        <v>4905</v>
      </c>
      <c r="W60" s="132" t="str">
        <f t="shared" ref="W60:Y60" si="47">IF(AND(W39&lt;&gt;"",W39&lt;&gt;0),ROUND(W18/W39,0),"")</f>
        <v/>
      </c>
      <c r="X60" s="132" t="str">
        <f t="shared" si="47"/>
        <v/>
      </c>
      <c r="Y60" s="132">
        <f t="shared" si="47"/>
        <v>4204</v>
      </c>
      <c r="Z60" s="132">
        <f t="shared" ref="Z60" si="48">IF(AND(Z39&lt;&gt;"",Z39&lt;&gt;0),ROUND(Z18/Z39,0),"")</f>
        <v>5168</v>
      </c>
      <c r="AA60" s="133">
        <f t="shared" si="46"/>
        <v>4799</v>
      </c>
      <c r="AB60" s="134" t="str">
        <f t="shared" si="46"/>
        <v/>
      </c>
    </row>
    <row r="61" spans="2:28" x14ac:dyDescent="0.2">
      <c r="B61" s="124" t="s">
        <v>70</v>
      </c>
      <c r="C61" s="114" t="str">
        <f t="shared" ref="C61:AB61" si="49">IF(AND(C40&lt;&gt;"",C40&lt;&gt;0),ROUND(C19/C40,0),"")</f>
        <v/>
      </c>
      <c r="D61" s="135" t="str">
        <f t="shared" si="49"/>
        <v/>
      </c>
      <c r="E61" s="135" t="str">
        <f t="shared" si="49"/>
        <v/>
      </c>
      <c r="F61" s="136" t="str">
        <f t="shared" si="49"/>
        <v/>
      </c>
      <c r="G61" s="136" t="str">
        <f t="shared" si="49"/>
        <v/>
      </c>
      <c r="H61" s="136" t="str">
        <f t="shared" si="49"/>
        <v/>
      </c>
      <c r="I61" s="136" t="str">
        <f t="shared" si="49"/>
        <v/>
      </c>
      <c r="J61" s="137" t="str">
        <f t="shared" si="49"/>
        <v/>
      </c>
      <c r="K61" s="137" t="str">
        <f t="shared" si="49"/>
        <v/>
      </c>
      <c r="L61" s="137" t="str">
        <f t="shared" si="49"/>
        <v/>
      </c>
      <c r="M61" s="137" t="str">
        <f t="shared" si="49"/>
        <v/>
      </c>
      <c r="N61" s="137" t="str">
        <f t="shared" si="49"/>
        <v/>
      </c>
      <c r="O61" s="137" t="str">
        <f t="shared" si="49"/>
        <v/>
      </c>
      <c r="P61" s="137">
        <f t="shared" si="49"/>
        <v>4553</v>
      </c>
      <c r="Q61" s="137">
        <f t="shared" si="49"/>
        <v>3549</v>
      </c>
      <c r="R61" s="137">
        <f t="shared" si="49"/>
        <v>5279</v>
      </c>
      <c r="S61" s="137">
        <f t="shared" si="49"/>
        <v>5551</v>
      </c>
      <c r="T61" s="137">
        <f t="shared" si="49"/>
        <v>5899</v>
      </c>
      <c r="U61" s="137">
        <f t="shared" si="49"/>
        <v>6226</v>
      </c>
      <c r="V61" s="137">
        <f t="shared" si="49"/>
        <v>7487</v>
      </c>
      <c r="W61" s="137">
        <f t="shared" ref="W61:Y61" si="50">IF(AND(W40&lt;&gt;"",W40&lt;&gt;0),ROUND(W19/W40,0),"")</f>
        <v>6857</v>
      </c>
      <c r="X61" s="137">
        <f t="shared" si="50"/>
        <v>6389</v>
      </c>
      <c r="Y61" s="137">
        <f t="shared" si="50"/>
        <v>8233</v>
      </c>
      <c r="Z61" s="137">
        <f t="shared" ref="Z61" si="51">IF(AND(Z40&lt;&gt;"",Z40&lt;&gt;0),ROUND(Z19/Z40,0),"")</f>
        <v>9457</v>
      </c>
      <c r="AA61" s="138">
        <f t="shared" si="49"/>
        <v>9230</v>
      </c>
      <c r="AB61" s="139">
        <f t="shared" si="49"/>
        <v>6985</v>
      </c>
    </row>
    <row r="62" spans="2:28" x14ac:dyDescent="0.2">
      <c r="B62" s="123" t="s">
        <v>107</v>
      </c>
      <c r="C62" s="121" t="str">
        <f t="shared" ref="C62:AB62" si="52">IF(AND(C41&lt;&gt;"",C41&lt;&gt;0),ROUND(C20/C41,0),"")</f>
        <v/>
      </c>
      <c r="D62" s="130" t="str">
        <f t="shared" si="52"/>
        <v/>
      </c>
      <c r="E62" s="130">
        <f t="shared" si="52"/>
        <v>2390</v>
      </c>
      <c r="F62" s="131">
        <f t="shared" si="52"/>
        <v>2443</v>
      </c>
      <c r="G62" s="131">
        <f t="shared" si="52"/>
        <v>3420</v>
      </c>
      <c r="H62" s="131">
        <f t="shared" si="52"/>
        <v>3113</v>
      </c>
      <c r="I62" s="131">
        <f t="shared" si="52"/>
        <v>2728</v>
      </c>
      <c r="J62" s="132">
        <f t="shared" si="52"/>
        <v>2847</v>
      </c>
      <c r="K62" s="132">
        <f t="shared" si="52"/>
        <v>2793</v>
      </c>
      <c r="L62" s="132">
        <f t="shared" si="52"/>
        <v>3019</v>
      </c>
      <c r="M62" s="132">
        <f t="shared" si="52"/>
        <v>2995</v>
      </c>
      <c r="N62" s="132">
        <f t="shared" si="52"/>
        <v>3822</v>
      </c>
      <c r="O62" s="132">
        <f t="shared" si="52"/>
        <v>3679</v>
      </c>
      <c r="P62" s="132">
        <f t="shared" si="52"/>
        <v>3107</v>
      </c>
      <c r="Q62" s="132">
        <f t="shared" si="52"/>
        <v>3413</v>
      </c>
      <c r="R62" s="132">
        <f t="shared" si="52"/>
        <v>3761</v>
      </c>
      <c r="S62" s="132">
        <f t="shared" si="52"/>
        <v>3037</v>
      </c>
      <c r="T62" s="132">
        <f t="shared" si="52"/>
        <v>3398</v>
      </c>
      <c r="U62" s="132">
        <f t="shared" si="52"/>
        <v>4013</v>
      </c>
      <c r="V62" s="132" t="str">
        <f t="shared" si="52"/>
        <v/>
      </c>
      <c r="W62" s="132">
        <f t="shared" ref="W62:Y62" si="53">IF(AND(W41&lt;&gt;"",W41&lt;&gt;0),ROUND(W20/W41,0),"")</f>
        <v>4997</v>
      </c>
      <c r="X62" s="132">
        <f t="shared" si="53"/>
        <v>3624</v>
      </c>
      <c r="Y62" s="132">
        <f t="shared" si="53"/>
        <v>4751</v>
      </c>
      <c r="Z62" s="132">
        <f t="shared" ref="Z62" si="54">IF(AND(Z41&lt;&gt;"",Z41&lt;&gt;0),ROUND(Z20/Z41,0),"")</f>
        <v>4791</v>
      </c>
      <c r="AA62" s="133">
        <f t="shared" si="52"/>
        <v>6074</v>
      </c>
      <c r="AB62" s="134">
        <f t="shared" si="52"/>
        <v>3567</v>
      </c>
    </row>
    <row r="63" spans="2:28" x14ac:dyDescent="0.2">
      <c r="B63" s="124" t="s">
        <v>43</v>
      </c>
      <c r="C63" s="114" t="str">
        <f t="shared" ref="C63:AB63" si="55">IF(AND(C42&lt;&gt;"",C42&lt;&gt;0),ROUND(C21/C42,0),"")</f>
        <v/>
      </c>
      <c r="D63" s="135">
        <f t="shared" si="55"/>
        <v>2232</v>
      </c>
      <c r="E63" s="135">
        <f t="shared" si="55"/>
        <v>3097</v>
      </c>
      <c r="F63" s="136">
        <f t="shared" si="55"/>
        <v>3060</v>
      </c>
      <c r="G63" s="136">
        <f t="shared" si="55"/>
        <v>3565</v>
      </c>
      <c r="H63" s="136">
        <f t="shared" si="55"/>
        <v>4749</v>
      </c>
      <c r="I63" s="136">
        <f t="shared" si="55"/>
        <v>5113</v>
      </c>
      <c r="J63" s="137">
        <f t="shared" si="55"/>
        <v>4908</v>
      </c>
      <c r="K63" s="137">
        <f t="shared" si="55"/>
        <v>5357</v>
      </c>
      <c r="L63" s="137">
        <f t="shared" si="55"/>
        <v>5472</v>
      </c>
      <c r="M63" s="137">
        <f t="shared" si="55"/>
        <v>4767</v>
      </c>
      <c r="N63" s="137">
        <f t="shared" si="55"/>
        <v>5542</v>
      </c>
      <c r="O63" s="137">
        <f t="shared" si="55"/>
        <v>5467</v>
      </c>
      <c r="P63" s="137">
        <f t="shared" si="55"/>
        <v>4373</v>
      </c>
      <c r="Q63" s="137">
        <f t="shared" si="55"/>
        <v>4149</v>
      </c>
      <c r="R63" s="137">
        <f t="shared" si="55"/>
        <v>5465</v>
      </c>
      <c r="S63" s="137">
        <f t="shared" si="55"/>
        <v>5079</v>
      </c>
      <c r="T63" s="137">
        <f t="shared" si="55"/>
        <v>5140</v>
      </c>
      <c r="U63" s="137">
        <f t="shared" si="55"/>
        <v>6013</v>
      </c>
      <c r="V63" s="137">
        <f t="shared" si="55"/>
        <v>5434</v>
      </c>
      <c r="W63" s="137">
        <f t="shared" ref="W63:Y63" si="56">IF(AND(W42&lt;&gt;"",W42&lt;&gt;0),ROUND(W21/W42,0),"")</f>
        <v>5165</v>
      </c>
      <c r="X63" s="137">
        <f t="shared" si="56"/>
        <v>19772</v>
      </c>
      <c r="Y63" s="137">
        <f t="shared" si="56"/>
        <v>5941</v>
      </c>
      <c r="Z63" s="137">
        <f t="shared" ref="Z63" si="57">IF(AND(Z42&lt;&gt;"",Z42&lt;&gt;0),ROUND(Z21/Z42,0),"")</f>
        <v>6927</v>
      </c>
      <c r="AA63" s="138">
        <f t="shared" si="55"/>
        <v>6659</v>
      </c>
      <c r="AB63" s="139">
        <f t="shared" si="55"/>
        <v>5229</v>
      </c>
    </row>
    <row r="64" spans="2:28" ht="13.5" thickBot="1" x14ac:dyDescent="0.25">
      <c r="B64" s="197" t="s">
        <v>44</v>
      </c>
      <c r="C64" s="249" t="str">
        <f t="shared" ref="C64:AB64" si="58">IF(AND(C43&lt;&gt;"",C43&lt;&gt;0),ROUND(C22/C43,0),"")</f>
        <v/>
      </c>
      <c r="D64" s="199" t="str">
        <f t="shared" si="58"/>
        <v/>
      </c>
      <c r="E64" s="199" t="str">
        <f t="shared" si="58"/>
        <v/>
      </c>
      <c r="F64" s="250" t="str">
        <f t="shared" si="58"/>
        <v/>
      </c>
      <c r="G64" s="250" t="str">
        <f t="shared" si="58"/>
        <v/>
      </c>
      <c r="H64" s="250" t="str">
        <f t="shared" si="58"/>
        <v/>
      </c>
      <c r="I64" s="250" t="str">
        <f t="shared" si="58"/>
        <v/>
      </c>
      <c r="J64" s="251">
        <f t="shared" si="58"/>
        <v>1913</v>
      </c>
      <c r="K64" s="251">
        <f t="shared" si="58"/>
        <v>2194</v>
      </c>
      <c r="L64" s="251">
        <f t="shared" si="58"/>
        <v>1981</v>
      </c>
      <c r="M64" s="251">
        <f t="shared" si="58"/>
        <v>2071</v>
      </c>
      <c r="N64" s="251">
        <f t="shared" si="58"/>
        <v>2237</v>
      </c>
      <c r="O64" s="251">
        <f t="shared" si="58"/>
        <v>1936</v>
      </c>
      <c r="P64" s="251">
        <f t="shared" si="58"/>
        <v>1783</v>
      </c>
      <c r="Q64" s="251">
        <f t="shared" si="58"/>
        <v>2319</v>
      </c>
      <c r="R64" s="251">
        <f t="shared" si="58"/>
        <v>2430</v>
      </c>
      <c r="S64" s="251">
        <f t="shared" si="58"/>
        <v>2064</v>
      </c>
      <c r="T64" s="251">
        <f t="shared" si="58"/>
        <v>2824</v>
      </c>
      <c r="U64" s="251">
        <f t="shared" si="58"/>
        <v>2811</v>
      </c>
      <c r="V64" s="251">
        <f t="shared" si="58"/>
        <v>2829</v>
      </c>
      <c r="W64" s="251">
        <f t="shared" ref="W64:Y64" si="59">IF(AND(W43&lt;&gt;"",W43&lt;&gt;0),ROUND(W22/W43,0),"")</f>
        <v>3473</v>
      </c>
      <c r="X64" s="251" t="str">
        <f t="shared" si="59"/>
        <v/>
      </c>
      <c r="Y64" s="251" t="str">
        <f t="shared" si="59"/>
        <v/>
      </c>
      <c r="Z64" s="251" t="str">
        <f t="shared" ref="Z64" si="60">IF(AND(Z43&lt;&gt;"",Z43&lt;&gt;0),ROUND(Z22/Z43,0),"")</f>
        <v/>
      </c>
      <c r="AA64" s="252" t="str">
        <f t="shared" si="58"/>
        <v/>
      </c>
      <c r="AB64" s="203">
        <f t="shared" si="58"/>
        <v>2337</v>
      </c>
    </row>
    <row r="65" spans="2:28" s="2" customFormat="1" ht="13.5" thickBot="1" x14ac:dyDescent="0.25">
      <c r="B65" s="244" t="s">
        <v>117</v>
      </c>
      <c r="C65" s="245" t="str">
        <f t="shared" ref="C65:AB65" si="61">IF(AND(C44&lt;&gt;"",C44&lt;&gt;0),ROUND(C23/C44,0),"")</f>
        <v/>
      </c>
      <c r="D65" s="246">
        <f t="shared" si="61"/>
        <v>3453</v>
      </c>
      <c r="E65" s="246">
        <f t="shared" si="61"/>
        <v>3356</v>
      </c>
      <c r="F65" s="246">
        <f t="shared" si="61"/>
        <v>4071</v>
      </c>
      <c r="G65" s="246">
        <f t="shared" si="61"/>
        <v>3963</v>
      </c>
      <c r="H65" s="246">
        <f t="shared" si="61"/>
        <v>4691</v>
      </c>
      <c r="I65" s="246">
        <f t="shared" si="61"/>
        <v>4299</v>
      </c>
      <c r="J65" s="247">
        <f t="shared" si="61"/>
        <v>4492</v>
      </c>
      <c r="K65" s="247">
        <f t="shared" si="61"/>
        <v>4179</v>
      </c>
      <c r="L65" s="247">
        <f t="shared" si="61"/>
        <v>4882</v>
      </c>
      <c r="M65" s="247">
        <f t="shared" si="61"/>
        <v>4269</v>
      </c>
      <c r="N65" s="247">
        <f t="shared" si="61"/>
        <v>4647</v>
      </c>
      <c r="O65" s="247">
        <f t="shared" si="61"/>
        <v>4618</v>
      </c>
      <c r="P65" s="247">
        <f t="shared" si="61"/>
        <v>4467</v>
      </c>
      <c r="Q65" s="247">
        <f t="shared" si="61"/>
        <v>4521</v>
      </c>
      <c r="R65" s="247">
        <f t="shared" si="61"/>
        <v>4954</v>
      </c>
      <c r="S65" s="247">
        <f t="shared" si="61"/>
        <v>4706</v>
      </c>
      <c r="T65" s="247">
        <f t="shared" si="61"/>
        <v>4499</v>
      </c>
      <c r="U65" s="247">
        <f t="shared" si="61"/>
        <v>5088</v>
      </c>
      <c r="V65" s="247">
        <f t="shared" si="61"/>
        <v>5213</v>
      </c>
      <c r="W65" s="247">
        <f t="shared" si="61"/>
        <v>5510</v>
      </c>
      <c r="X65" s="247">
        <f t="shared" ref="X65:Y65" si="62">IF(AND(X44&lt;&gt;"",X44&lt;&gt;0),ROUND(X23/X44,0),"")</f>
        <v>7299</v>
      </c>
      <c r="Y65" s="247">
        <f t="shared" si="62"/>
        <v>6013</v>
      </c>
      <c r="Z65" s="247">
        <f t="shared" ref="Z65" si="63">IF(AND(Z44&lt;&gt;"",Z44&lt;&gt;0),ROUND(Z23/Z44,0),"")</f>
        <v>6906</v>
      </c>
      <c r="AA65" s="248">
        <f t="shared" si="61"/>
        <v>6922</v>
      </c>
      <c r="AB65" s="169">
        <f t="shared" si="61"/>
        <v>4962</v>
      </c>
    </row>
    <row r="66" spans="2:28" x14ac:dyDescent="0.2">
      <c r="Y66" s="317" t="s">
        <v>217</v>
      </c>
      <c r="Z66" s="318">
        <f>IF(AND(Z45&lt;&gt;"",Z45&lt;&gt;0),ROUND(Z25/Z45,0),"")</f>
        <v>7224</v>
      </c>
      <c r="AA66" s="318">
        <f>IF(AND(AA45&lt;&gt;"",AA45&lt;&gt;0),ROUND(AA25/AA45,0),"")</f>
        <v>6296</v>
      </c>
    </row>
    <row r="68" spans="2:28" x14ac:dyDescent="0.2"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</row>
  </sheetData>
  <phoneticPr fontId="2" type="noConversion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ignoredErrors>
    <ignoredError sqref="C24:C26 C41:C42 C28:C38" formulaRange="1"/>
  </ignoredErrors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outlinePr summaryBelow="0"/>
  </sheetPr>
  <dimension ref="B1:BD49"/>
  <sheetViews>
    <sheetView showGridLines="0" tabSelected="1" zoomScale="85" zoomScaleNormal="85" workbookViewId="0">
      <pane xSplit="2" ySplit="5" topLeftCell="AO6" activePane="bottomRight" state="frozen"/>
      <selection pane="topRight"/>
      <selection pane="bottomLeft"/>
      <selection pane="bottomRight" activeCell="BB1" sqref="BB1"/>
    </sheetView>
  </sheetViews>
  <sheetFormatPr defaultRowHeight="12.75" outlineLevelRow="3" outlineLevelCol="1" x14ac:dyDescent="0.2"/>
  <cols>
    <col min="1" max="1" width="2.7109375" style="5" customWidth="1"/>
    <col min="2" max="2" width="20.140625" style="5" bestFit="1" customWidth="1"/>
    <col min="3" max="3" width="18.140625" style="5" customWidth="1" outlineLevel="1"/>
    <col min="4" max="4" width="10.42578125" style="5" customWidth="1"/>
    <col min="5" max="5" width="18.140625" style="5" customWidth="1" outlineLevel="1"/>
    <col min="6" max="6" width="10.42578125" style="5" customWidth="1"/>
    <col min="7" max="7" width="18.140625" style="5" customWidth="1" outlineLevel="1"/>
    <col min="8" max="8" width="10.42578125" style="5" customWidth="1"/>
    <col min="9" max="9" width="20" style="5" customWidth="1" outlineLevel="1"/>
    <col min="10" max="10" width="10.42578125" style="5" customWidth="1"/>
    <col min="11" max="11" width="18.140625" style="5" customWidth="1" outlineLevel="1"/>
    <col min="12" max="12" width="9.42578125" style="6" bestFit="1" customWidth="1"/>
    <col min="13" max="13" width="18.140625" style="5" customWidth="1" outlineLevel="1"/>
    <col min="14" max="14" width="10.42578125" style="5" bestFit="1" customWidth="1"/>
    <col min="15" max="15" width="20.5703125" style="5" customWidth="1" outlineLevel="1"/>
    <col min="16" max="16" width="10.42578125" style="5" bestFit="1" customWidth="1"/>
    <col min="17" max="17" width="18.140625" style="5" customWidth="1" outlineLevel="1"/>
    <col min="18" max="18" width="10.42578125" style="5" bestFit="1" customWidth="1"/>
    <col min="19" max="19" width="18.140625" style="5" customWidth="1" outlineLevel="1"/>
    <col min="20" max="20" width="10.42578125" style="5" bestFit="1" customWidth="1"/>
    <col min="21" max="21" width="18.7109375" style="5" customWidth="1" outlineLevel="1"/>
    <col min="22" max="22" width="10.28515625" style="5" bestFit="1" customWidth="1"/>
    <col min="23" max="23" width="18.140625" style="5" customWidth="1" outlineLevel="1"/>
    <col min="24" max="24" width="10.28515625" style="5" bestFit="1" customWidth="1"/>
    <col min="25" max="25" width="18.140625" style="5" customWidth="1" outlineLevel="1"/>
    <col min="26" max="26" width="10.28515625" style="5" bestFit="1" customWidth="1"/>
    <col min="27" max="27" width="18.140625" style="5" customWidth="1" outlineLevel="1"/>
    <col min="28" max="28" width="10.28515625" style="5" bestFit="1" customWidth="1"/>
    <col min="29" max="29" width="18.140625" style="5" customWidth="1" outlineLevel="1"/>
    <col min="30" max="30" width="10.28515625" style="5" bestFit="1" customWidth="1"/>
    <col min="31" max="31" width="18.140625" style="5" customWidth="1" outlineLevel="1"/>
    <col min="32" max="32" width="10.28515625" style="5" bestFit="1" customWidth="1"/>
    <col min="33" max="33" width="18.140625" style="5" customWidth="1" outlineLevel="1"/>
    <col min="34" max="34" width="10.28515625" style="5" bestFit="1" customWidth="1"/>
    <col min="35" max="35" width="18.140625" style="5" customWidth="1" outlineLevel="1"/>
    <col min="36" max="36" width="10.28515625" style="5" bestFit="1" customWidth="1"/>
    <col min="37" max="37" width="18.140625" style="5" customWidth="1" outlineLevel="1"/>
    <col min="38" max="38" width="10.28515625" style="5" bestFit="1" customWidth="1"/>
    <col min="39" max="39" width="18.140625" style="5" customWidth="1" outlineLevel="1"/>
    <col min="40" max="40" width="10.28515625" style="5" bestFit="1" customWidth="1"/>
    <col min="41" max="41" width="18.140625" style="5" customWidth="1" outlineLevel="1"/>
    <col min="42" max="42" width="10.28515625" style="5" bestFit="1" customWidth="1"/>
    <col min="43" max="43" width="18.140625" style="5" customWidth="1" outlineLevel="1"/>
    <col min="44" max="44" width="10.28515625" style="5" bestFit="1" customWidth="1"/>
    <col min="45" max="45" width="18.140625" style="5" customWidth="1" outlineLevel="1"/>
    <col min="46" max="46" width="10.28515625" style="5" bestFit="1" customWidth="1"/>
    <col min="47" max="47" width="18.140625" style="5" customWidth="1" outlineLevel="1"/>
    <col min="48" max="48" width="10.28515625" style="5" bestFit="1" customWidth="1"/>
    <col min="49" max="49" width="18.140625" style="5" customWidth="1" outlineLevel="1"/>
    <col min="50" max="50" width="10.28515625" style="5" bestFit="1" customWidth="1"/>
    <col min="51" max="51" width="18.140625" style="5" customWidth="1" outlineLevel="1"/>
    <col min="52" max="52" width="10.28515625" style="5" bestFit="1" customWidth="1"/>
    <col min="53" max="53" width="16.5703125" style="5" customWidth="1" outlineLevel="1"/>
    <col min="54" max="54" width="11.42578125" style="5" customWidth="1"/>
    <col min="55" max="55" width="10.28515625" style="5" bestFit="1" customWidth="1"/>
    <col min="56" max="16384" width="9.140625" style="5"/>
  </cols>
  <sheetData>
    <row r="1" spans="2:56" s="1" customFormat="1" ht="18" x14ac:dyDescent="0.25">
      <c r="B1" s="327" t="s">
        <v>219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 t="s">
        <v>219</v>
      </c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 t="s">
        <v>219</v>
      </c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 t="s">
        <v>219</v>
      </c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288"/>
      <c r="BB1" s="288"/>
      <c r="BC1" s="288"/>
      <c r="BD1" s="288"/>
    </row>
    <row r="2" spans="2:56" ht="9" customHeight="1" thickBot="1" x14ac:dyDescent="0.3"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2:56" s="4" customFormat="1" ht="13.5" thickBot="1" x14ac:dyDescent="0.25">
      <c r="B3" s="35" t="s">
        <v>73</v>
      </c>
      <c r="C3" s="328">
        <v>2000</v>
      </c>
      <c r="D3" s="328"/>
      <c r="E3" s="328">
        <v>2001</v>
      </c>
      <c r="F3" s="328">
        <v>2001</v>
      </c>
      <c r="G3" s="328">
        <v>2002</v>
      </c>
      <c r="H3" s="328">
        <v>2002</v>
      </c>
      <c r="I3" s="328">
        <v>2003</v>
      </c>
      <c r="J3" s="328">
        <v>2003</v>
      </c>
      <c r="K3" s="328">
        <v>2004</v>
      </c>
      <c r="L3" s="328">
        <v>2004</v>
      </c>
      <c r="M3" s="328">
        <v>2005</v>
      </c>
      <c r="N3" s="328">
        <v>2005</v>
      </c>
      <c r="O3" s="328">
        <v>2006</v>
      </c>
      <c r="P3" s="328">
        <v>2006</v>
      </c>
      <c r="Q3" s="328">
        <v>2007</v>
      </c>
      <c r="R3" s="328">
        <v>2007</v>
      </c>
      <c r="S3" s="328">
        <v>2008</v>
      </c>
      <c r="T3" s="328">
        <v>2008</v>
      </c>
      <c r="U3" s="328">
        <v>2009</v>
      </c>
      <c r="V3" s="328">
        <v>2009</v>
      </c>
      <c r="W3" s="329">
        <v>2010</v>
      </c>
      <c r="X3" s="326">
        <v>2010</v>
      </c>
      <c r="Y3" s="328">
        <v>2011</v>
      </c>
      <c r="Z3" s="328">
        <v>2010</v>
      </c>
      <c r="AA3" s="326">
        <v>2012</v>
      </c>
      <c r="AB3" s="328">
        <v>2010</v>
      </c>
      <c r="AC3" s="328">
        <v>2013</v>
      </c>
      <c r="AD3" s="328">
        <v>2010</v>
      </c>
      <c r="AE3" s="328">
        <v>2014</v>
      </c>
      <c r="AF3" s="328">
        <v>2010</v>
      </c>
      <c r="AG3" s="328">
        <v>2015</v>
      </c>
      <c r="AH3" s="328">
        <v>2010</v>
      </c>
      <c r="AI3" s="328">
        <v>2016</v>
      </c>
      <c r="AJ3" s="328">
        <v>2010</v>
      </c>
      <c r="AK3" s="328">
        <v>2017</v>
      </c>
      <c r="AL3" s="328">
        <v>2010</v>
      </c>
      <c r="AM3" s="328">
        <v>2018</v>
      </c>
      <c r="AN3" s="328">
        <v>2010</v>
      </c>
      <c r="AO3" s="328">
        <v>2019</v>
      </c>
      <c r="AP3" s="328">
        <v>2010</v>
      </c>
      <c r="AQ3" s="328">
        <v>2020</v>
      </c>
      <c r="AR3" s="328">
        <v>2010</v>
      </c>
      <c r="AS3" s="328">
        <v>2021</v>
      </c>
      <c r="AT3" s="328">
        <v>2010</v>
      </c>
      <c r="AU3" s="328">
        <v>2022</v>
      </c>
      <c r="AV3" s="328">
        <v>2010</v>
      </c>
      <c r="AW3" s="328">
        <v>2023</v>
      </c>
      <c r="AX3" s="328">
        <v>2010</v>
      </c>
      <c r="AY3" s="328">
        <v>2024</v>
      </c>
      <c r="AZ3" s="328">
        <v>2010</v>
      </c>
      <c r="BA3" s="326" t="s">
        <v>10</v>
      </c>
      <c r="BB3" s="328"/>
      <c r="BC3" s="31" t="s">
        <v>74</v>
      </c>
    </row>
    <row r="4" spans="2:56" s="4" customFormat="1" ht="13.5" thickBot="1" x14ac:dyDescent="0.25">
      <c r="B4" s="36" t="s">
        <v>75</v>
      </c>
      <c r="C4" s="34">
        <f t="shared" ref="C4:AT4" si="0">C5+C36</f>
        <v>0</v>
      </c>
      <c r="D4" s="33">
        <f t="shared" si="0"/>
        <v>0</v>
      </c>
      <c r="E4" s="32">
        <f t="shared" si="0"/>
        <v>11</v>
      </c>
      <c r="F4" s="33">
        <f t="shared" si="0"/>
        <v>36855.1</v>
      </c>
      <c r="G4" s="68">
        <f t="shared" si="0"/>
        <v>18</v>
      </c>
      <c r="H4" s="62">
        <f t="shared" si="0"/>
        <v>67873.600000000006</v>
      </c>
      <c r="I4" s="68">
        <f t="shared" si="0"/>
        <v>20</v>
      </c>
      <c r="J4" s="62">
        <f t="shared" si="0"/>
        <v>85330.4</v>
      </c>
      <c r="K4" s="68">
        <f t="shared" si="0"/>
        <v>17</v>
      </c>
      <c r="L4" s="62">
        <f t="shared" si="0"/>
        <v>80964.5</v>
      </c>
      <c r="M4" s="68">
        <f t="shared" si="0"/>
        <v>17</v>
      </c>
      <c r="N4" s="62">
        <f t="shared" si="0"/>
        <v>105923.5</v>
      </c>
      <c r="O4" s="68">
        <f t="shared" si="0"/>
        <v>17</v>
      </c>
      <c r="P4" s="62">
        <f t="shared" si="0"/>
        <v>102947.5</v>
      </c>
      <c r="Q4" s="68">
        <f t="shared" si="0"/>
        <v>19</v>
      </c>
      <c r="R4" s="62">
        <f t="shared" si="0"/>
        <v>115317</v>
      </c>
      <c r="S4" s="68">
        <f t="shared" si="0"/>
        <v>20</v>
      </c>
      <c r="T4" s="62">
        <f t="shared" si="0"/>
        <v>107139</v>
      </c>
      <c r="U4" s="68">
        <f t="shared" si="0"/>
        <v>21</v>
      </c>
      <c r="V4" s="62">
        <f t="shared" si="0"/>
        <v>133467</v>
      </c>
      <c r="W4" s="68">
        <f t="shared" si="0"/>
        <v>23</v>
      </c>
      <c r="X4" s="62">
        <f t="shared" si="0"/>
        <v>147783</v>
      </c>
      <c r="Y4" s="68">
        <f t="shared" si="0"/>
        <v>23</v>
      </c>
      <c r="Z4" s="62">
        <f t="shared" si="0"/>
        <v>156073</v>
      </c>
      <c r="AA4" s="68">
        <f t="shared" si="0"/>
        <v>23</v>
      </c>
      <c r="AB4" s="62">
        <f t="shared" si="0"/>
        <v>151631</v>
      </c>
      <c r="AC4" s="68">
        <f t="shared" si="0"/>
        <v>25</v>
      </c>
      <c r="AD4" s="62">
        <f t="shared" si="0"/>
        <v>156928</v>
      </c>
      <c r="AE4" s="68">
        <f t="shared" si="0"/>
        <v>23</v>
      </c>
      <c r="AF4" s="90">
        <f t="shared" si="0"/>
        <v>146639</v>
      </c>
      <c r="AG4" s="68">
        <f t="shared" si="0"/>
        <v>26</v>
      </c>
      <c r="AH4" s="90">
        <f t="shared" si="0"/>
        <v>181772</v>
      </c>
      <c r="AI4" s="68">
        <f t="shared" ref="AI4:AJ4" si="1">AI5+AI36</f>
        <v>29</v>
      </c>
      <c r="AJ4" s="90">
        <f t="shared" si="1"/>
        <v>186172</v>
      </c>
      <c r="AK4" s="68">
        <f t="shared" si="0"/>
        <v>27</v>
      </c>
      <c r="AL4" s="90">
        <f t="shared" si="0"/>
        <v>171919</v>
      </c>
      <c r="AM4" s="68">
        <f t="shared" si="0"/>
        <v>27</v>
      </c>
      <c r="AN4" s="90">
        <f t="shared" si="0"/>
        <v>200547</v>
      </c>
      <c r="AO4" s="68">
        <f t="shared" si="0"/>
        <v>29</v>
      </c>
      <c r="AP4" s="90">
        <f t="shared" si="0"/>
        <v>205229</v>
      </c>
      <c r="AQ4" s="68">
        <f t="shared" ref="AQ4:AR4" si="2">AQ5+AQ36</f>
        <v>31</v>
      </c>
      <c r="AR4" s="90">
        <f t="shared" si="2"/>
        <v>233502</v>
      </c>
      <c r="AS4" s="68">
        <f t="shared" si="0"/>
        <v>2</v>
      </c>
      <c r="AT4" s="90">
        <f t="shared" si="0"/>
        <v>47797</v>
      </c>
      <c r="AU4" s="68">
        <f t="shared" ref="AU4:AX4" si="3">AU5+AU36</f>
        <v>32</v>
      </c>
      <c r="AV4" s="90">
        <f t="shared" si="3"/>
        <v>257556</v>
      </c>
      <c r="AW4" s="68">
        <f t="shared" si="3"/>
        <v>32</v>
      </c>
      <c r="AX4" s="90">
        <f t="shared" si="3"/>
        <v>300808</v>
      </c>
      <c r="AY4" s="68">
        <f t="shared" ref="AY4:AZ4" si="4">AY5+AY36</f>
        <v>34</v>
      </c>
      <c r="AZ4" s="90">
        <f t="shared" si="4"/>
        <v>328759</v>
      </c>
      <c r="BA4" s="68">
        <f>E4+G4+I4+K4+M4+O4+Q4+S4+U4+W4+Y4+AA4+AC4+AE4++AG4+AI4+AK4+AM4+AO4+AQ4+AS4+AU4+AW4+AY4</f>
        <v>546</v>
      </c>
      <c r="BB4" s="62">
        <f>F4+H4+J4+L4+N4+P4+R4+T4+V4+X4+Z4+AB4+AD4+AF4+AH4+AJ4+AL4+AN4+AP4+AR4+AT4+AV4+AX4+AZ4</f>
        <v>3708932.6</v>
      </c>
      <c r="BC4" s="33">
        <f>BB4/BA4</f>
        <v>6792.9168498168501</v>
      </c>
    </row>
    <row r="5" spans="2:56" s="4" customFormat="1" ht="13.5" outlineLevel="1" thickBot="1" x14ac:dyDescent="0.25">
      <c r="B5" s="95" t="s">
        <v>76</v>
      </c>
      <c r="C5" s="97">
        <f t="shared" ref="C5:AH5" si="5">C6+C17+C19+C23+C25+C28+C32</f>
        <v>0</v>
      </c>
      <c r="D5" s="99">
        <f t="shared" si="5"/>
        <v>0</v>
      </c>
      <c r="E5" s="97">
        <f t="shared" si="5"/>
        <v>9</v>
      </c>
      <c r="F5" s="99">
        <f t="shared" si="5"/>
        <v>32391.1</v>
      </c>
      <c r="G5" s="97">
        <f t="shared" si="5"/>
        <v>11</v>
      </c>
      <c r="H5" s="99">
        <f t="shared" si="5"/>
        <v>46196.6</v>
      </c>
      <c r="I5" s="97">
        <f t="shared" si="5"/>
        <v>13</v>
      </c>
      <c r="J5" s="99">
        <f t="shared" si="5"/>
        <v>63908.299999999996</v>
      </c>
      <c r="K5" s="97">
        <f t="shared" si="5"/>
        <v>10</v>
      </c>
      <c r="L5" s="99">
        <f t="shared" si="5"/>
        <v>56012</v>
      </c>
      <c r="M5" s="97">
        <f t="shared" si="5"/>
        <v>10</v>
      </c>
      <c r="N5" s="99">
        <f t="shared" si="5"/>
        <v>72678</v>
      </c>
      <c r="O5" s="97">
        <f t="shared" si="5"/>
        <v>11</v>
      </c>
      <c r="P5" s="99">
        <f t="shared" si="5"/>
        <v>72272</v>
      </c>
      <c r="Q5" s="97">
        <f t="shared" si="5"/>
        <v>13</v>
      </c>
      <c r="R5" s="99">
        <f t="shared" si="5"/>
        <v>85869.5</v>
      </c>
      <c r="S5" s="97">
        <f t="shared" si="5"/>
        <v>16</v>
      </c>
      <c r="T5" s="99">
        <f t="shared" si="5"/>
        <v>85711.5</v>
      </c>
      <c r="U5" s="97">
        <f t="shared" si="5"/>
        <v>16</v>
      </c>
      <c r="V5" s="99">
        <f t="shared" si="5"/>
        <v>106109</v>
      </c>
      <c r="W5" s="97">
        <f t="shared" si="5"/>
        <v>15</v>
      </c>
      <c r="X5" s="99">
        <f t="shared" si="5"/>
        <v>109644</v>
      </c>
      <c r="Y5" s="97">
        <f t="shared" si="5"/>
        <v>16</v>
      </c>
      <c r="Z5" s="99">
        <f t="shared" si="5"/>
        <v>117276</v>
      </c>
      <c r="AA5" s="97">
        <f t="shared" si="5"/>
        <v>16</v>
      </c>
      <c r="AB5" s="99">
        <f t="shared" si="5"/>
        <v>113365</v>
      </c>
      <c r="AC5" s="97">
        <f t="shared" si="5"/>
        <v>16</v>
      </c>
      <c r="AD5" s="99">
        <f t="shared" si="5"/>
        <v>117568</v>
      </c>
      <c r="AE5" s="97">
        <f t="shared" si="5"/>
        <v>14</v>
      </c>
      <c r="AF5" s="99">
        <f t="shared" si="5"/>
        <v>105146</v>
      </c>
      <c r="AG5" s="97">
        <f t="shared" si="5"/>
        <v>17</v>
      </c>
      <c r="AH5" s="99">
        <f t="shared" si="5"/>
        <v>132585</v>
      </c>
      <c r="AI5" s="97">
        <f t="shared" ref="AI5:AZ5" si="6">AI6+AI17+AI19+AI23+AI25+AI28+AI32</f>
        <v>20</v>
      </c>
      <c r="AJ5" s="99">
        <f t="shared" si="6"/>
        <v>140458</v>
      </c>
      <c r="AK5" s="97">
        <f t="shared" si="6"/>
        <v>18</v>
      </c>
      <c r="AL5" s="99">
        <f t="shared" si="6"/>
        <v>125662</v>
      </c>
      <c r="AM5" s="97">
        <f t="shared" si="6"/>
        <v>18</v>
      </c>
      <c r="AN5" s="99">
        <f t="shared" si="6"/>
        <v>146426</v>
      </c>
      <c r="AO5" s="97">
        <f t="shared" si="6"/>
        <v>19</v>
      </c>
      <c r="AP5" s="99">
        <f t="shared" si="6"/>
        <v>150889</v>
      </c>
      <c r="AQ5" s="97">
        <f t="shared" si="6"/>
        <v>20</v>
      </c>
      <c r="AR5" s="99">
        <f t="shared" si="6"/>
        <v>171523</v>
      </c>
      <c r="AS5" s="97">
        <f t="shared" si="6"/>
        <v>1</v>
      </c>
      <c r="AT5" s="99">
        <f t="shared" si="6"/>
        <v>28025</v>
      </c>
      <c r="AU5" s="97">
        <f t="shared" si="6"/>
        <v>20</v>
      </c>
      <c r="AV5" s="99">
        <f t="shared" si="6"/>
        <v>186269</v>
      </c>
      <c r="AW5" s="97">
        <f t="shared" si="6"/>
        <v>20</v>
      </c>
      <c r="AX5" s="99">
        <f t="shared" si="6"/>
        <v>217690</v>
      </c>
      <c r="AY5" s="97">
        <f t="shared" si="6"/>
        <v>21</v>
      </c>
      <c r="AZ5" s="99">
        <f t="shared" si="6"/>
        <v>242193</v>
      </c>
      <c r="BA5" s="97">
        <f>E5+G5+I5+K5+M5+O5+Q5+S5+U5+W5+Y5+AA5+AC5+AE5++AG5+AI5+AK5+AM5+AO5+AQ5+AS5+AU5+AW5+AY5</f>
        <v>360</v>
      </c>
      <c r="BB5" s="98">
        <f t="shared" ref="BB5:BB49" si="7">F5+H5+J5+L5+N5+P5+R5+T5+V5+X5+Z5+AB5+AD5+AF5+AH5+AJ5+AL5+AN5+AP5+AR5+AT5+AV5+AX5+AZ5</f>
        <v>2725867</v>
      </c>
      <c r="BC5" s="96">
        <f>BB5/BA5</f>
        <v>7571.8527777777781</v>
      </c>
    </row>
    <row r="6" spans="2:56" s="4" customFormat="1" outlineLevel="2" x14ac:dyDescent="0.2">
      <c r="B6" s="61" t="s">
        <v>45</v>
      </c>
      <c r="C6" s="40">
        <f>COUNTA(C7:C16)</f>
        <v>0</v>
      </c>
      <c r="D6" s="39">
        <f>SUM(D7:D16)</f>
        <v>0</v>
      </c>
      <c r="E6" s="41">
        <f>COUNTA(E7:E16)</f>
        <v>4</v>
      </c>
      <c r="F6" s="39">
        <f>SUM(F7:F16)</f>
        <v>14966.1</v>
      </c>
      <c r="G6" s="71">
        <f>COUNTA(G7:G16)</f>
        <v>1</v>
      </c>
      <c r="H6" s="65">
        <f>SUM(H7:H16)</f>
        <v>6397.2</v>
      </c>
      <c r="I6" s="71">
        <f>COUNTA(I7:I16)</f>
        <v>5</v>
      </c>
      <c r="J6" s="65">
        <f>SUM(J7:J16)</f>
        <v>27970.199999999997</v>
      </c>
      <c r="K6" s="71">
        <f>COUNTA(K7:K16)</f>
        <v>3</v>
      </c>
      <c r="L6" s="65">
        <f>SUM(L7:L16)</f>
        <v>20340</v>
      </c>
      <c r="M6" s="71">
        <f>COUNTA(M7:M16)</f>
        <v>2</v>
      </c>
      <c r="N6" s="65">
        <f>SUM(N7:N16)</f>
        <v>19500.5</v>
      </c>
      <c r="O6" s="71">
        <f>COUNTA(O7:O16)</f>
        <v>3</v>
      </c>
      <c r="P6" s="65">
        <f>SUM(P7:P16)</f>
        <v>25173</v>
      </c>
      <c r="Q6" s="71">
        <f>COUNTA(Q7:Q16)</f>
        <v>4</v>
      </c>
      <c r="R6" s="65">
        <f>SUM(R7:R16)</f>
        <v>31837.5</v>
      </c>
      <c r="S6" s="71">
        <f>COUNTA(S7:S16)</f>
        <v>7</v>
      </c>
      <c r="T6" s="65">
        <f>SUM(T7:T16)</f>
        <v>37615.5</v>
      </c>
      <c r="U6" s="71">
        <f>COUNTA(U7:U16)</f>
        <v>7</v>
      </c>
      <c r="V6" s="65">
        <f>SUM(V7:V16)</f>
        <v>50161</v>
      </c>
      <c r="W6" s="71">
        <f>COUNTA(W7:W16)</f>
        <v>6</v>
      </c>
      <c r="X6" s="65">
        <f>SUM(X7:X16)</f>
        <v>45990</v>
      </c>
      <c r="Y6" s="71">
        <f>COUNTA(Y7:Y16)</f>
        <v>7</v>
      </c>
      <c r="Z6" s="65">
        <f>SUM(Z7:Z16)</f>
        <v>53932</v>
      </c>
      <c r="AA6" s="71">
        <f>COUNTA(AA7:AA16)</f>
        <v>7</v>
      </c>
      <c r="AB6" s="65">
        <f>SUM(AB7:AB16)</f>
        <v>51526</v>
      </c>
      <c r="AC6" s="71">
        <f>COUNTA(AC7:AC16)</f>
        <v>7</v>
      </c>
      <c r="AD6" s="65">
        <f>SUM(AD7:AD16)</f>
        <v>55497</v>
      </c>
      <c r="AE6" s="71">
        <f>COUNTA(AE7:AE16)</f>
        <v>5</v>
      </c>
      <c r="AF6" s="93">
        <f>SUM(AF7:AF16)</f>
        <v>42054</v>
      </c>
      <c r="AG6" s="71">
        <f>COUNTA(AG7:AG16)</f>
        <v>7</v>
      </c>
      <c r="AH6" s="93">
        <f>SUM(AH7:AH16)</f>
        <v>61818</v>
      </c>
      <c r="AI6" s="71">
        <f>COUNTA(AI7:AI16)</f>
        <v>9</v>
      </c>
      <c r="AJ6" s="93">
        <f>SUM(AJ7:AJ16)</f>
        <v>69632</v>
      </c>
      <c r="AK6" s="71">
        <f>COUNTA(AK7:AK16)</f>
        <v>9</v>
      </c>
      <c r="AL6" s="93">
        <f>SUM(AL7:AL16)</f>
        <v>66809</v>
      </c>
      <c r="AM6" s="71">
        <f>COUNTA(AM7:AM16)</f>
        <v>9</v>
      </c>
      <c r="AN6" s="93">
        <f>SUM(AN7:AN16)</f>
        <v>72912</v>
      </c>
      <c r="AO6" s="71">
        <f>COUNTA(AO7:AO16)</f>
        <v>10</v>
      </c>
      <c r="AP6" s="93">
        <f>SUM(AP7:AP16)</f>
        <v>74788</v>
      </c>
      <c r="AQ6" s="71">
        <f>COUNTA(AQ7:AQ16)</f>
        <v>10</v>
      </c>
      <c r="AR6" s="93">
        <f>SUM(AR7:AR16)</f>
        <v>78099</v>
      </c>
      <c r="AS6" s="71">
        <f>COUNTA(AS7:AS16)</f>
        <v>1</v>
      </c>
      <c r="AT6" s="93">
        <f>SUM(AT7:AT16)</f>
        <v>28025</v>
      </c>
      <c r="AU6" s="71">
        <f>COUNTA(AU7:AU16)</f>
        <v>10</v>
      </c>
      <c r="AV6" s="93">
        <f>SUM(AV7:AV16)</f>
        <v>95186</v>
      </c>
      <c r="AW6" s="71">
        <f>COUNTA(AW7:AW16)</f>
        <v>10</v>
      </c>
      <c r="AX6" s="93">
        <f>SUM(AX7:AX16)</f>
        <v>108197</v>
      </c>
      <c r="AY6" s="71">
        <f>COUNTA(AY7:AY16)</f>
        <v>10</v>
      </c>
      <c r="AZ6" s="93">
        <f>SUM(AZ7:AZ16)</f>
        <v>109831</v>
      </c>
      <c r="BA6" s="71">
        <f>E6+G6+I6+K6+M6+O6+Q6+S6+U6+W6+Y6+AA6+AC6+AE6++AG6+AI6+AK6+AM6+AO6+AQ6+AS6+AU6+AW6+AY6</f>
        <v>153</v>
      </c>
      <c r="BB6" s="65">
        <f t="shared" si="7"/>
        <v>1248257</v>
      </c>
      <c r="BC6" s="39">
        <f t="shared" ref="BC6:BC18" si="8">BB6/BA6</f>
        <v>8158.5424836601305</v>
      </c>
    </row>
    <row r="7" spans="2:56" outlineLevel="3" x14ac:dyDescent="0.2">
      <c r="B7" s="38"/>
      <c r="C7" s="43"/>
      <c r="D7" s="52"/>
      <c r="E7" s="44" t="s">
        <v>50</v>
      </c>
      <c r="F7" s="52">
        <v>6389</v>
      </c>
      <c r="G7" s="69" t="s">
        <v>50</v>
      </c>
      <c r="H7" s="63">
        <v>6397.2</v>
      </c>
      <c r="I7" s="69" t="s">
        <v>50</v>
      </c>
      <c r="J7" s="63">
        <v>7170.4</v>
      </c>
      <c r="K7" s="69" t="s">
        <v>50</v>
      </c>
      <c r="L7" s="63">
        <v>9044</v>
      </c>
      <c r="M7" s="69" t="s">
        <v>50</v>
      </c>
      <c r="N7" s="76">
        <v>11026.5</v>
      </c>
      <c r="O7" s="80" t="s">
        <v>50</v>
      </c>
      <c r="P7" s="81">
        <v>10290</v>
      </c>
      <c r="Q7" s="80" t="s">
        <v>50</v>
      </c>
      <c r="R7" s="81">
        <v>11766</v>
      </c>
      <c r="S7" s="80" t="s">
        <v>50</v>
      </c>
      <c r="T7" s="81">
        <v>9258</v>
      </c>
      <c r="U7" s="69" t="s">
        <v>77</v>
      </c>
      <c r="V7" s="76">
        <v>10336</v>
      </c>
      <c r="W7" s="69" t="s">
        <v>50</v>
      </c>
      <c r="X7" s="76">
        <v>9950</v>
      </c>
      <c r="Y7" s="69" t="s">
        <v>50</v>
      </c>
      <c r="Z7" s="76">
        <v>10128</v>
      </c>
      <c r="AA7" s="69" t="s">
        <v>50</v>
      </c>
      <c r="AB7" s="76">
        <v>9896</v>
      </c>
      <c r="AC7" s="69" t="s">
        <v>50</v>
      </c>
      <c r="AD7" s="76">
        <v>6897</v>
      </c>
      <c r="AE7" s="69" t="s">
        <v>50</v>
      </c>
      <c r="AF7" s="91">
        <v>11493</v>
      </c>
      <c r="AG7" s="69" t="s">
        <v>50</v>
      </c>
      <c r="AH7" s="91">
        <v>10958</v>
      </c>
      <c r="AI7" s="69" t="s">
        <v>50</v>
      </c>
      <c r="AJ7" s="91">
        <v>6319</v>
      </c>
      <c r="AK7" s="69" t="s">
        <v>50</v>
      </c>
      <c r="AL7" s="91">
        <v>8019</v>
      </c>
      <c r="AM7" s="69" t="s">
        <v>50</v>
      </c>
      <c r="AN7" s="91">
        <v>8228</v>
      </c>
      <c r="AO7" s="69" t="s">
        <v>50</v>
      </c>
      <c r="AP7" s="91">
        <v>8443</v>
      </c>
      <c r="AQ7" s="69" t="s">
        <v>50</v>
      </c>
      <c r="AR7" s="91">
        <v>8586</v>
      </c>
      <c r="AS7" s="301" t="s">
        <v>54</v>
      </c>
      <c r="AT7" s="91">
        <v>28025</v>
      </c>
      <c r="AU7" s="301" t="s">
        <v>202</v>
      </c>
      <c r="AV7" s="91">
        <v>7211</v>
      </c>
      <c r="AW7" s="301" t="s">
        <v>209</v>
      </c>
      <c r="AX7" s="91">
        <v>8782</v>
      </c>
      <c r="AY7" s="301" t="s">
        <v>230</v>
      </c>
      <c r="AZ7" s="91">
        <v>7591</v>
      </c>
      <c r="BA7" s="69">
        <f>COUNTA(E7,G7,I7,K7,M7,O7,Q7,S7,U7,W7,Y7,AA7,AC7,AE7,AG7,AI7,AK7,AM7,AO7,AQ7,AS7,AU7,AW7,AY7)</f>
        <v>24</v>
      </c>
      <c r="BB7" s="76">
        <f t="shared" si="7"/>
        <v>232203.1</v>
      </c>
      <c r="BC7" s="42">
        <f t="shared" si="8"/>
        <v>9675.1291666666675</v>
      </c>
    </row>
    <row r="8" spans="2:56" outlineLevel="3" x14ac:dyDescent="0.2">
      <c r="B8" s="38"/>
      <c r="C8" s="43"/>
      <c r="D8" s="52"/>
      <c r="E8" s="44" t="s">
        <v>78</v>
      </c>
      <c r="F8" s="52">
        <v>1587</v>
      </c>
      <c r="G8" s="69"/>
      <c r="H8" s="63"/>
      <c r="I8" s="69" t="s">
        <v>72</v>
      </c>
      <c r="J8" s="63">
        <v>6187.2</v>
      </c>
      <c r="K8" s="69" t="s">
        <v>72</v>
      </c>
      <c r="L8" s="63">
        <v>6420.5</v>
      </c>
      <c r="M8" s="80"/>
      <c r="N8" s="77"/>
      <c r="O8" s="80" t="s">
        <v>72</v>
      </c>
      <c r="P8" s="81">
        <v>7968</v>
      </c>
      <c r="Q8" s="80" t="s">
        <v>72</v>
      </c>
      <c r="R8" s="81">
        <v>9051.5</v>
      </c>
      <c r="S8" s="80" t="s">
        <v>79</v>
      </c>
      <c r="T8" s="81">
        <v>4578</v>
      </c>
      <c r="U8" s="80" t="s">
        <v>79</v>
      </c>
      <c r="V8" s="76">
        <v>6505</v>
      </c>
      <c r="W8" s="80" t="s">
        <v>79</v>
      </c>
      <c r="X8" s="76">
        <v>6158</v>
      </c>
      <c r="Y8" s="85" t="s">
        <v>86</v>
      </c>
      <c r="Z8" s="76">
        <v>6885</v>
      </c>
      <c r="AA8" s="85" t="s">
        <v>231</v>
      </c>
      <c r="AB8" s="76">
        <v>7853</v>
      </c>
      <c r="AC8" s="85" t="s">
        <v>86</v>
      </c>
      <c r="AD8" s="76">
        <v>10236</v>
      </c>
      <c r="AE8" s="85" t="s">
        <v>86</v>
      </c>
      <c r="AF8" s="91">
        <v>8337</v>
      </c>
      <c r="AG8" s="85" t="s">
        <v>141</v>
      </c>
      <c r="AH8" s="91">
        <v>9290</v>
      </c>
      <c r="AI8" s="303" t="s">
        <v>248</v>
      </c>
      <c r="AJ8" s="91">
        <v>6928</v>
      </c>
      <c r="AK8" s="303" t="s">
        <v>248</v>
      </c>
      <c r="AL8" s="91">
        <v>6025</v>
      </c>
      <c r="AM8" s="303" t="s">
        <v>248</v>
      </c>
      <c r="AN8" s="91">
        <v>7761</v>
      </c>
      <c r="AO8" s="85" t="s">
        <v>180</v>
      </c>
      <c r="AP8" s="91">
        <v>6567</v>
      </c>
      <c r="AQ8" s="85" t="s">
        <v>244</v>
      </c>
      <c r="AR8" s="91">
        <v>10100</v>
      </c>
      <c r="AS8" s="85"/>
      <c r="AT8" s="91"/>
      <c r="AU8" s="303" t="s">
        <v>232</v>
      </c>
      <c r="AV8" s="91">
        <v>7358</v>
      </c>
      <c r="AW8" s="303" t="s">
        <v>232</v>
      </c>
      <c r="AX8" s="91">
        <v>8993</v>
      </c>
      <c r="AY8" s="303" t="s">
        <v>232</v>
      </c>
      <c r="AZ8" s="91">
        <v>8379</v>
      </c>
      <c r="BA8" s="80">
        <f t="shared" ref="BA8:BA16" si="9">COUNTA(E8,G8,I8,K8,M8,O8,Q8,S8,U8,W8,Y8,AA8,AC8,AE8,AG8,AI8,AK8,AM8,AO8,AQ8,AS8,AU8,AW8,AY8)</f>
        <v>21</v>
      </c>
      <c r="BB8" s="76">
        <f t="shared" si="7"/>
        <v>153167.20000000001</v>
      </c>
      <c r="BC8" s="42">
        <f t="shared" si="8"/>
        <v>7293.6761904761906</v>
      </c>
    </row>
    <row r="9" spans="2:56" outlineLevel="3" x14ac:dyDescent="0.2">
      <c r="B9" s="38"/>
      <c r="C9" s="43"/>
      <c r="D9" s="52"/>
      <c r="E9" s="44" t="s">
        <v>56</v>
      </c>
      <c r="F9" s="52">
        <v>3632.1</v>
      </c>
      <c r="G9" s="69"/>
      <c r="H9" s="63"/>
      <c r="I9" s="69" t="s">
        <v>52</v>
      </c>
      <c r="J9" s="63">
        <v>4362.6000000000004</v>
      </c>
      <c r="K9" s="69" t="s">
        <v>52</v>
      </c>
      <c r="L9" s="63">
        <v>4875.5</v>
      </c>
      <c r="M9" s="69" t="s">
        <v>52</v>
      </c>
      <c r="N9" s="76">
        <v>8474</v>
      </c>
      <c r="O9" s="80" t="s">
        <v>52</v>
      </c>
      <c r="P9" s="81">
        <v>6915</v>
      </c>
      <c r="Q9" s="80" t="s">
        <v>52</v>
      </c>
      <c r="R9" s="81">
        <v>6281.5</v>
      </c>
      <c r="S9" s="80" t="s">
        <v>52</v>
      </c>
      <c r="T9" s="81">
        <v>6606</v>
      </c>
      <c r="U9" s="69" t="s">
        <v>52</v>
      </c>
      <c r="V9" s="76">
        <v>7898</v>
      </c>
      <c r="W9" s="69" t="s">
        <v>52</v>
      </c>
      <c r="X9" s="76">
        <v>7028</v>
      </c>
      <c r="Y9" s="86" t="s">
        <v>124</v>
      </c>
      <c r="Z9" s="76">
        <v>9326</v>
      </c>
      <c r="AA9" s="85" t="s">
        <v>125</v>
      </c>
      <c r="AB9" s="76">
        <v>9500</v>
      </c>
      <c r="AC9" s="85" t="s">
        <v>124</v>
      </c>
      <c r="AD9" s="76">
        <v>9383</v>
      </c>
      <c r="AE9" s="85" t="s">
        <v>124</v>
      </c>
      <c r="AF9" s="91">
        <v>9679</v>
      </c>
      <c r="AG9" s="85" t="s">
        <v>233</v>
      </c>
      <c r="AH9" s="91">
        <v>11907</v>
      </c>
      <c r="AI9" s="85" t="s">
        <v>233</v>
      </c>
      <c r="AJ9" s="91">
        <v>12195</v>
      </c>
      <c r="AK9" s="85" t="s">
        <v>233</v>
      </c>
      <c r="AL9" s="91">
        <v>11288</v>
      </c>
      <c r="AM9" s="85" t="s">
        <v>233</v>
      </c>
      <c r="AN9" s="91">
        <v>9952</v>
      </c>
      <c r="AO9" s="85" t="s">
        <v>233</v>
      </c>
      <c r="AP9" s="91">
        <v>11143</v>
      </c>
      <c r="AQ9" s="85" t="s">
        <v>233</v>
      </c>
      <c r="AR9" s="91">
        <v>10020</v>
      </c>
      <c r="AS9" s="85"/>
      <c r="AT9" s="91"/>
      <c r="AU9" s="85" t="s">
        <v>233</v>
      </c>
      <c r="AV9" s="91">
        <v>15877</v>
      </c>
      <c r="AW9" s="85" t="s">
        <v>233</v>
      </c>
      <c r="AX9" s="91">
        <v>18848</v>
      </c>
      <c r="AY9" s="85" t="s">
        <v>233</v>
      </c>
      <c r="AZ9" s="91">
        <v>20988</v>
      </c>
      <c r="BA9" s="69">
        <f t="shared" si="9"/>
        <v>22</v>
      </c>
      <c r="BB9" s="76">
        <f t="shared" si="7"/>
        <v>216178.7</v>
      </c>
      <c r="BC9" s="42">
        <f t="shared" si="8"/>
        <v>9826.3045454545463</v>
      </c>
    </row>
    <row r="10" spans="2:56" outlineLevel="3" x14ac:dyDescent="0.2">
      <c r="B10" s="38"/>
      <c r="C10" s="43"/>
      <c r="D10" s="52"/>
      <c r="E10" s="44" t="s">
        <v>48</v>
      </c>
      <c r="F10" s="52">
        <v>3358</v>
      </c>
      <c r="G10" s="69"/>
      <c r="H10" s="63"/>
      <c r="I10" s="69" t="s">
        <v>51</v>
      </c>
      <c r="J10" s="63">
        <v>3638</v>
      </c>
      <c r="K10" s="69"/>
      <c r="L10" s="63"/>
      <c r="M10" s="69"/>
      <c r="N10" s="76"/>
      <c r="O10" s="80"/>
      <c r="P10" s="81"/>
      <c r="Q10" s="80" t="s">
        <v>236</v>
      </c>
      <c r="R10" s="81">
        <v>4738.5</v>
      </c>
      <c r="S10" s="80" t="s">
        <v>236</v>
      </c>
      <c r="T10" s="81">
        <v>3944</v>
      </c>
      <c r="U10" s="80" t="s">
        <v>236</v>
      </c>
      <c r="V10" s="76">
        <v>8860</v>
      </c>
      <c r="W10" s="80" t="s">
        <v>236</v>
      </c>
      <c r="X10" s="76">
        <v>6928</v>
      </c>
      <c r="Y10" s="85" t="s">
        <v>125</v>
      </c>
      <c r="Z10" s="76">
        <v>6877</v>
      </c>
      <c r="AA10" s="85" t="s">
        <v>89</v>
      </c>
      <c r="AB10" s="76">
        <v>7921</v>
      </c>
      <c r="AC10" s="85" t="s">
        <v>135</v>
      </c>
      <c r="AD10" s="76">
        <v>8346</v>
      </c>
      <c r="AE10" s="85"/>
      <c r="AF10" s="91"/>
      <c r="AG10" s="85" t="s">
        <v>90</v>
      </c>
      <c r="AH10" s="91">
        <v>5351</v>
      </c>
      <c r="AI10" s="85" t="s">
        <v>86</v>
      </c>
      <c r="AJ10" s="91">
        <v>5520</v>
      </c>
      <c r="AK10" s="85" t="s">
        <v>90</v>
      </c>
      <c r="AL10" s="91">
        <v>7012</v>
      </c>
      <c r="AM10" s="85" t="s">
        <v>90</v>
      </c>
      <c r="AN10" s="91">
        <v>6822</v>
      </c>
      <c r="AO10" s="85" t="s">
        <v>90</v>
      </c>
      <c r="AP10" s="91">
        <v>6660</v>
      </c>
      <c r="AQ10" s="85" t="s">
        <v>185</v>
      </c>
      <c r="AR10" s="91">
        <v>5249</v>
      </c>
      <c r="AS10" s="85"/>
      <c r="AT10" s="91"/>
      <c r="AU10" s="303" t="s">
        <v>201</v>
      </c>
      <c r="AV10" s="91">
        <v>7802</v>
      </c>
      <c r="AW10" s="303" t="s">
        <v>210</v>
      </c>
      <c r="AX10" s="91">
        <v>7509</v>
      </c>
      <c r="AY10" s="303" t="s">
        <v>224</v>
      </c>
      <c r="AZ10" s="91">
        <v>8869</v>
      </c>
      <c r="BA10" s="80">
        <f t="shared" si="9"/>
        <v>18</v>
      </c>
      <c r="BB10" s="76">
        <f t="shared" si="7"/>
        <v>115404.5</v>
      </c>
      <c r="BC10" s="42">
        <f t="shared" si="8"/>
        <v>6411.3611111111113</v>
      </c>
    </row>
    <row r="11" spans="2:56" outlineLevel="3" x14ac:dyDescent="0.2">
      <c r="B11" s="38"/>
      <c r="C11" s="43"/>
      <c r="D11" s="52"/>
      <c r="E11" s="44"/>
      <c r="F11" s="52"/>
      <c r="G11" s="69"/>
      <c r="H11" s="63"/>
      <c r="I11" s="69" t="s">
        <v>80</v>
      </c>
      <c r="J11" s="63">
        <v>6612</v>
      </c>
      <c r="K11" s="69"/>
      <c r="L11" s="63"/>
      <c r="M11" s="69"/>
      <c r="N11" s="76"/>
      <c r="O11" s="80"/>
      <c r="P11" s="81"/>
      <c r="Q11" s="80"/>
      <c r="R11" s="81"/>
      <c r="S11" s="80" t="s">
        <v>81</v>
      </c>
      <c r="T11" s="81">
        <v>3399</v>
      </c>
      <c r="U11" s="80" t="s">
        <v>81</v>
      </c>
      <c r="V11" s="76">
        <v>6468</v>
      </c>
      <c r="W11" s="80" t="s">
        <v>81</v>
      </c>
      <c r="X11" s="76">
        <v>9607</v>
      </c>
      <c r="Y11" s="80" t="s">
        <v>81</v>
      </c>
      <c r="Z11" s="76">
        <v>10638</v>
      </c>
      <c r="AA11" s="80" t="s">
        <v>81</v>
      </c>
      <c r="AB11" s="76">
        <v>7810</v>
      </c>
      <c r="AC11" s="80" t="s">
        <v>81</v>
      </c>
      <c r="AD11" s="76">
        <v>8840</v>
      </c>
      <c r="AE11" s="80" t="s">
        <v>81</v>
      </c>
      <c r="AF11" s="91">
        <v>7581</v>
      </c>
      <c r="AG11" s="80" t="s">
        <v>81</v>
      </c>
      <c r="AH11" s="91">
        <v>10242</v>
      </c>
      <c r="AI11" s="80" t="s">
        <v>81</v>
      </c>
      <c r="AJ11" s="91">
        <v>10710</v>
      </c>
      <c r="AK11" s="80" t="s">
        <v>81</v>
      </c>
      <c r="AL11" s="91">
        <v>9189</v>
      </c>
      <c r="AM11" s="80" t="s">
        <v>81</v>
      </c>
      <c r="AN11" s="91">
        <v>8736</v>
      </c>
      <c r="AO11" s="80" t="s">
        <v>81</v>
      </c>
      <c r="AP11" s="91">
        <v>9802</v>
      </c>
      <c r="AQ11" s="80" t="s">
        <v>81</v>
      </c>
      <c r="AR11" s="91">
        <v>10130</v>
      </c>
      <c r="AS11" s="80"/>
      <c r="AT11" s="91"/>
      <c r="AU11" s="80" t="s">
        <v>81</v>
      </c>
      <c r="AV11" s="91">
        <v>11510</v>
      </c>
      <c r="AW11" s="80" t="s">
        <v>81</v>
      </c>
      <c r="AX11" s="91">
        <v>12508</v>
      </c>
      <c r="AY11" s="80" t="s">
        <v>81</v>
      </c>
      <c r="AZ11" s="91">
        <v>10439</v>
      </c>
      <c r="BA11" s="80">
        <f t="shared" si="9"/>
        <v>17</v>
      </c>
      <c r="BB11" s="76">
        <f t="shared" si="7"/>
        <v>154221</v>
      </c>
      <c r="BC11" s="42">
        <f t="shared" si="8"/>
        <v>9071.823529411764</v>
      </c>
    </row>
    <row r="12" spans="2:56" outlineLevel="3" x14ac:dyDescent="0.2">
      <c r="B12" s="38"/>
      <c r="C12" s="43"/>
      <c r="D12" s="52"/>
      <c r="E12" s="44"/>
      <c r="F12" s="52"/>
      <c r="G12" s="69"/>
      <c r="H12" s="63"/>
      <c r="I12" s="69"/>
      <c r="J12" s="63"/>
      <c r="K12" s="69"/>
      <c r="L12" s="63"/>
      <c r="M12" s="69"/>
      <c r="N12" s="76"/>
      <c r="O12" s="80"/>
      <c r="P12" s="81"/>
      <c r="Q12" s="80"/>
      <c r="R12" s="81"/>
      <c r="S12" s="80" t="s">
        <v>82</v>
      </c>
      <c r="T12" s="81">
        <v>4842.5</v>
      </c>
      <c r="U12" s="80" t="s">
        <v>82</v>
      </c>
      <c r="V12" s="76">
        <v>6669</v>
      </c>
      <c r="W12" s="80" t="s">
        <v>82</v>
      </c>
      <c r="X12" s="76">
        <v>6319</v>
      </c>
      <c r="Y12" s="80" t="s">
        <v>82</v>
      </c>
      <c r="Z12" s="76">
        <v>6115</v>
      </c>
      <c r="AA12" s="80" t="s">
        <v>82</v>
      </c>
      <c r="AB12" s="76">
        <v>6615</v>
      </c>
      <c r="AC12" s="85" t="s">
        <v>232</v>
      </c>
      <c r="AD12" s="76">
        <v>7324</v>
      </c>
      <c r="AE12" s="85" t="s">
        <v>232</v>
      </c>
      <c r="AF12" s="91">
        <v>4964</v>
      </c>
      <c r="AG12" s="85" t="s">
        <v>86</v>
      </c>
      <c r="AH12" s="91">
        <v>9690</v>
      </c>
      <c r="AI12" s="85" t="s">
        <v>147</v>
      </c>
      <c r="AJ12" s="91">
        <v>9007</v>
      </c>
      <c r="AK12" s="85" t="s">
        <v>172</v>
      </c>
      <c r="AL12" s="91">
        <v>7601</v>
      </c>
      <c r="AM12" s="85" t="s">
        <v>172</v>
      </c>
      <c r="AN12" s="91">
        <v>8038</v>
      </c>
      <c r="AO12" s="85" t="s">
        <v>172</v>
      </c>
      <c r="AP12" s="91">
        <v>9290</v>
      </c>
      <c r="AQ12" s="85" t="s">
        <v>172</v>
      </c>
      <c r="AR12" s="91">
        <v>10533</v>
      </c>
      <c r="AS12" s="85"/>
      <c r="AT12" s="91"/>
      <c r="AU12" s="85" t="s">
        <v>172</v>
      </c>
      <c r="AV12" s="91">
        <v>13370</v>
      </c>
      <c r="AW12" s="85" t="s">
        <v>172</v>
      </c>
      <c r="AX12" s="91">
        <v>10372</v>
      </c>
      <c r="AY12" s="303" t="s">
        <v>240</v>
      </c>
      <c r="AZ12" s="91">
        <v>13265</v>
      </c>
      <c r="BA12" s="80">
        <f t="shared" si="9"/>
        <v>16</v>
      </c>
      <c r="BB12" s="76">
        <f t="shared" si="7"/>
        <v>134014.5</v>
      </c>
      <c r="BC12" s="42">
        <f t="shared" si="8"/>
        <v>8375.90625</v>
      </c>
    </row>
    <row r="13" spans="2:56" outlineLevel="3" x14ac:dyDescent="0.2">
      <c r="B13" s="38"/>
      <c r="C13" s="43"/>
      <c r="D13" s="52"/>
      <c r="E13" s="44"/>
      <c r="F13" s="52"/>
      <c r="G13" s="69"/>
      <c r="H13" s="63"/>
      <c r="I13" s="69"/>
      <c r="J13" s="63"/>
      <c r="K13" s="69"/>
      <c r="L13" s="63"/>
      <c r="M13" s="69"/>
      <c r="N13" s="76"/>
      <c r="O13" s="80"/>
      <c r="P13" s="81"/>
      <c r="Q13" s="80"/>
      <c r="R13" s="81"/>
      <c r="S13" s="80" t="s">
        <v>83</v>
      </c>
      <c r="T13" s="81">
        <v>4988</v>
      </c>
      <c r="U13" s="80" t="s">
        <v>83</v>
      </c>
      <c r="V13" s="76">
        <v>3425</v>
      </c>
      <c r="W13" s="80"/>
      <c r="X13" s="76"/>
      <c r="Y13" s="80" t="s">
        <v>126</v>
      </c>
      <c r="Z13" s="76">
        <v>3963</v>
      </c>
      <c r="AA13" s="80" t="s">
        <v>126</v>
      </c>
      <c r="AB13" s="76">
        <v>1931</v>
      </c>
      <c r="AC13" s="85" t="s">
        <v>126</v>
      </c>
      <c r="AD13" s="76">
        <v>4471</v>
      </c>
      <c r="AE13" s="85"/>
      <c r="AF13" s="91"/>
      <c r="AG13" s="85" t="s">
        <v>244</v>
      </c>
      <c r="AH13" s="91">
        <v>4380</v>
      </c>
      <c r="AI13" s="85" t="s">
        <v>244</v>
      </c>
      <c r="AJ13" s="91">
        <v>6167</v>
      </c>
      <c r="AK13" s="85" t="s">
        <v>244</v>
      </c>
      <c r="AL13" s="91">
        <v>4586</v>
      </c>
      <c r="AM13" s="85" t="s">
        <v>244</v>
      </c>
      <c r="AN13" s="91">
        <v>6608</v>
      </c>
      <c r="AO13" s="85" t="s">
        <v>244</v>
      </c>
      <c r="AP13" s="91">
        <v>7055</v>
      </c>
      <c r="AQ13" s="85" t="s">
        <v>186</v>
      </c>
      <c r="AR13" s="91">
        <v>10011</v>
      </c>
      <c r="AS13" s="85"/>
      <c r="AT13" s="91"/>
      <c r="AU13" s="303" t="s">
        <v>181</v>
      </c>
      <c r="AV13" s="91">
        <v>7869</v>
      </c>
      <c r="AW13" s="303" t="s">
        <v>181</v>
      </c>
      <c r="AX13" s="91">
        <v>9450</v>
      </c>
      <c r="AY13" s="303" t="s">
        <v>181</v>
      </c>
      <c r="AZ13" s="91">
        <v>9760</v>
      </c>
      <c r="BA13" s="80">
        <f t="shared" si="9"/>
        <v>14</v>
      </c>
      <c r="BB13" s="76">
        <f t="shared" si="7"/>
        <v>84664</v>
      </c>
      <c r="BC13" s="42">
        <f t="shared" si="8"/>
        <v>6047.4285714285716</v>
      </c>
    </row>
    <row r="14" spans="2:56" outlineLevel="3" x14ac:dyDescent="0.2">
      <c r="B14" s="38"/>
      <c r="C14" s="43"/>
      <c r="D14" s="52"/>
      <c r="E14" s="44"/>
      <c r="F14" s="52"/>
      <c r="G14" s="69"/>
      <c r="H14" s="63"/>
      <c r="I14" s="69"/>
      <c r="J14" s="63"/>
      <c r="K14" s="69"/>
      <c r="L14" s="63"/>
      <c r="M14" s="69"/>
      <c r="N14" s="76"/>
      <c r="O14" s="80"/>
      <c r="P14" s="81"/>
      <c r="Q14" s="80"/>
      <c r="R14" s="81"/>
      <c r="S14" s="80"/>
      <c r="T14" s="81"/>
      <c r="U14" s="80"/>
      <c r="V14" s="76"/>
      <c r="W14" s="80"/>
      <c r="X14" s="76"/>
      <c r="Y14" s="80"/>
      <c r="Z14" s="76"/>
      <c r="AA14" s="80"/>
      <c r="AB14" s="76"/>
      <c r="AC14" s="85"/>
      <c r="AD14" s="76"/>
      <c r="AE14" s="85"/>
      <c r="AF14" s="91"/>
      <c r="AG14" s="85"/>
      <c r="AH14" s="91"/>
      <c r="AI14" s="85" t="s">
        <v>141</v>
      </c>
      <c r="AJ14" s="91">
        <v>6469</v>
      </c>
      <c r="AK14" s="85" t="s">
        <v>234</v>
      </c>
      <c r="AL14" s="91">
        <v>5171</v>
      </c>
      <c r="AM14" s="85" t="s">
        <v>241</v>
      </c>
      <c r="AN14" s="91">
        <v>7220</v>
      </c>
      <c r="AO14" s="85" t="s">
        <v>181</v>
      </c>
      <c r="AP14" s="91">
        <v>6976</v>
      </c>
      <c r="AQ14" s="85" t="s">
        <v>184</v>
      </c>
      <c r="AR14" s="91">
        <v>3013</v>
      </c>
      <c r="AS14" s="85"/>
      <c r="AT14" s="91"/>
      <c r="AU14" s="303" t="s">
        <v>195</v>
      </c>
      <c r="AV14" s="91">
        <v>4700</v>
      </c>
      <c r="AW14" s="303" t="s">
        <v>211</v>
      </c>
      <c r="AX14" s="91">
        <v>9444</v>
      </c>
      <c r="AY14" s="303" t="s">
        <v>223</v>
      </c>
      <c r="AZ14" s="91">
        <v>6801</v>
      </c>
      <c r="BA14" s="80">
        <f t="shared" si="9"/>
        <v>8</v>
      </c>
      <c r="BB14" s="76">
        <f t="shared" si="7"/>
        <v>49794</v>
      </c>
      <c r="BC14" s="42">
        <f t="shared" ref="BC14" si="10">BB14/BA14</f>
        <v>6224.25</v>
      </c>
    </row>
    <row r="15" spans="2:56" outlineLevel="3" x14ac:dyDescent="0.2">
      <c r="B15" s="38"/>
      <c r="C15" s="43"/>
      <c r="D15" s="52"/>
      <c r="E15" s="44"/>
      <c r="F15" s="52"/>
      <c r="G15" s="69"/>
      <c r="H15" s="63"/>
      <c r="I15" s="69"/>
      <c r="J15" s="63"/>
      <c r="K15" s="69"/>
      <c r="L15" s="63"/>
      <c r="M15" s="69"/>
      <c r="N15" s="76"/>
      <c r="O15" s="80"/>
      <c r="P15" s="81"/>
      <c r="Q15" s="80"/>
      <c r="R15" s="81"/>
      <c r="S15" s="80"/>
      <c r="T15" s="81"/>
      <c r="U15" s="80"/>
      <c r="V15" s="76"/>
      <c r="W15" s="80"/>
      <c r="X15" s="76"/>
      <c r="Y15" s="80"/>
      <c r="Z15" s="76"/>
      <c r="AA15" s="80"/>
      <c r="AB15" s="76"/>
      <c r="AC15" s="85"/>
      <c r="AD15" s="76"/>
      <c r="AE15" s="85"/>
      <c r="AF15" s="91"/>
      <c r="AG15" s="85"/>
      <c r="AH15" s="91"/>
      <c r="AI15" s="85" t="s">
        <v>148</v>
      </c>
      <c r="AJ15" s="91">
        <v>6317</v>
      </c>
      <c r="AK15" s="85" t="s">
        <v>148</v>
      </c>
      <c r="AL15" s="91">
        <v>7918</v>
      </c>
      <c r="AM15" s="85" t="s">
        <v>124</v>
      </c>
      <c r="AN15" s="91">
        <v>9547</v>
      </c>
      <c r="AO15" s="85" t="s">
        <v>124</v>
      </c>
      <c r="AP15" s="91">
        <v>4473</v>
      </c>
      <c r="AQ15" s="85" t="s">
        <v>124</v>
      </c>
      <c r="AR15" s="91">
        <v>4594</v>
      </c>
      <c r="AS15" s="85"/>
      <c r="AT15" s="91"/>
      <c r="AU15" s="85" t="s">
        <v>124</v>
      </c>
      <c r="AV15" s="91">
        <v>10338</v>
      </c>
      <c r="AW15" s="85" t="s">
        <v>124</v>
      </c>
      <c r="AX15" s="91">
        <v>13196</v>
      </c>
      <c r="AY15" s="85" t="s">
        <v>124</v>
      </c>
      <c r="AZ15" s="91">
        <v>11439</v>
      </c>
      <c r="BA15" s="80">
        <f t="shared" si="9"/>
        <v>8</v>
      </c>
      <c r="BB15" s="76">
        <f t="shared" si="7"/>
        <v>67822</v>
      </c>
      <c r="BC15" s="42">
        <f t="shared" ref="BC15" si="11">BB15/BA15</f>
        <v>8477.75</v>
      </c>
    </row>
    <row r="16" spans="2:56" ht="13.5" outlineLevel="3" thickBot="1" x14ac:dyDescent="0.25">
      <c r="B16" s="7"/>
      <c r="C16" s="57"/>
      <c r="D16" s="58"/>
      <c r="E16" s="59"/>
      <c r="F16" s="58"/>
      <c r="G16" s="70"/>
      <c r="H16" s="64"/>
      <c r="I16" s="70"/>
      <c r="J16" s="64"/>
      <c r="K16" s="70"/>
      <c r="L16" s="64"/>
      <c r="M16" s="70"/>
      <c r="N16" s="78"/>
      <c r="O16" s="73"/>
      <c r="P16" s="82"/>
      <c r="Q16" s="73"/>
      <c r="R16" s="82"/>
      <c r="S16" s="73"/>
      <c r="T16" s="82"/>
      <c r="U16" s="70"/>
      <c r="V16" s="78"/>
      <c r="W16" s="70"/>
      <c r="X16" s="78"/>
      <c r="Y16" s="89"/>
      <c r="Z16" s="78"/>
      <c r="AA16" s="89"/>
      <c r="AB16" s="78"/>
      <c r="AC16" s="89"/>
      <c r="AD16" s="78"/>
      <c r="AE16" s="89"/>
      <c r="AF16" s="92"/>
      <c r="AG16" s="89"/>
      <c r="AH16" s="92"/>
      <c r="AI16" s="89"/>
      <c r="AJ16" s="92"/>
      <c r="AK16" s="89"/>
      <c r="AL16" s="92"/>
      <c r="AM16" s="89"/>
      <c r="AN16" s="92"/>
      <c r="AO16" s="303" t="s">
        <v>248</v>
      </c>
      <c r="AP16" s="92">
        <v>4379</v>
      </c>
      <c r="AQ16" s="303" t="s">
        <v>248</v>
      </c>
      <c r="AR16" s="92">
        <v>5863</v>
      </c>
      <c r="AS16" s="89"/>
      <c r="AT16" s="92"/>
      <c r="AU16" s="303" t="s">
        <v>248</v>
      </c>
      <c r="AV16" s="92">
        <v>9151</v>
      </c>
      <c r="AW16" s="303" t="s">
        <v>248</v>
      </c>
      <c r="AX16" s="92">
        <v>9095</v>
      </c>
      <c r="AY16" s="303" t="s">
        <v>248</v>
      </c>
      <c r="AZ16" s="92">
        <v>12300</v>
      </c>
      <c r="BA16" s="70">
        <f t="shared" si="9"/>
        <v>5</v>
      </c>
      <c r="BB16" s="78">
        <f t="shared" si="7"/>
        <v>40788</v>
      </c>
      <c r="BC16" s="50">
        <f t="shared" si="8"/>
        <v>8157.6</v>
      </c>
    </row>
    <row r="17" spans="2:55" s="4" customFormat="1" outlineLevel="2" x14ac:dyDescent="0.2">
      <c r="B17" s="61" t="s">
        <v>220</v>
      </c>
      <c r="C17" s="40">
        <f>COUNTA(C18)</f>
        <v>0</v>
      </c>
      <c r="D17" s="39">
        <f>SUM(D18)</f>
        <v>0</v>
      </c>
      <c r="E17" s="41">
        <f>COUNTA(E18)</f>
        <v>0</v>
      </c>
      <c r="F17" s="39">
        <f>SUM(F18)</f>
        <v>0</v>
      </c>
      <c r="G17" s="71">
        <f>COUNTA(G18)</f>
        <v>0</v>
      </c>
      <c r="H17" s="65">
        <f>SUM(H18)</f>
        <v>0</v>
      </c>
      <c r="I17" s="71">
        <f>COUNTA(I18)</f>
        <v>0</v>
      </c>
      <c r="J17" s="65">
        <f>SUM(J18)</f>
        <v>0</v>
      </c>
      <c r="K17" s="71">
        <f>COUNTA(K18)</f>
        <v>0</v>
      </c>
      <c r="L17" s="65">
        <f>SUM(L18)</f>
        <v>0</v>
      </c>
      <c r="M17" s="71">
        <f>COUNTA(M18)</f>
        <v>0</v>
      </c>
      <c r="N17" s="65">
        <f>SUM(N18)</f>
        <v>0</v>
      </c>
      <c r="O17" s="71">
        <f>COUNTA(O18)</f>
        <v>0</v>
      </c>
      <c r="P17" s="65">
        <f>SUM(P18)</f>
        <v>0</v>
      </c>
      <c r="Q17" s="71">
        <f>COUNTA(Q18)</f>
        <v>0</v>
      </c>
      <c r="R17" s="65">
        <f>SUM(R18)</f>
        <v>0</v>
      </c>
      <c r="S17" s="71">
        <f>COUNTA(S18)</f>
        <v>0</v>
      </c>
      <c r="T17" s="65">
        <f>SUM(T18)</f>
        <v>0</v>
      </c>
      <c r="U17" s="71">
        <f>COUNTA(U18)</f>
        <v>0</v>
      </c>
      <c r="V17" s="65">
        <f>SUM(V18)</f>
        <v>0</v>
      </c>
      <c r="W17" s="71">
        <f>COUNTA(W18)</f>
        <v>0</v>
      </c>
      <c r="X17" s="65">
        <f>SUM(X18)</f>
        <v>0</v>
      </c>
      <c r="Y17" s="71">
        <f>COUNTA(Y18)</f>
        <v>0</v>
      </c>
      <c r="Z17" s="65">
        <f>SUM(Z18)</f>
        <v>0</v>
      </c>
      <c r="AA17" s="71">
        <f>COUNTA(AA18)</f>
        <v>0</v>
      </c>
      <c r="AB17" s="65">
        <f>SUM(AB18)</f>
        <v>0</v>
      </c>
      <c r="AC17" s="71">
        <f>COUNTA(AC18)</f>
        <v>0</v>
      </c>
      <c r="AD17" s="65">
        <f>SUM(AD18)</f>
        <v>0</v>
      </c>
      <c r="AE17" s="71">
        <f>COUNTA(AE18)</f>
        <v>0</v>
      </c>
      <c r="AF17" s="93">
        <f>SUM(AF18)</f>
        <v>0</v>
      </c>
      <c r="AG17" s="71">
        <f>COUNTA(AG18)</f>
        <v>0</v>
      </c>
      <c r="AH17" s="93">
        <f>SUM(AH18)</f>
        <v>0</v>
      </c>
      <c r="AI17" s="71">
        <f>COUNTA(AI18)</f>
        <v>0</v>
      </c>
      <c r="AJ17" s="93">
        <f>SUM(AJ18)</f>
        <v>0</v>
      </c>
      <c r="AK17" s="71">
        <f>COUNTA(AK18)</f>
        <v>0</v>
      </c>
      <c r="AL17" s="93">
        <f>SUM(AL18)</f>
        <v>0</v>
      </c>
      <c r="AM17" s="71">
        <f>COUNTA(AM18)</f>
        <v>0</v>
      </c>
      <c r="AN17" s="93">
        <f>SUM(AN18)</f>
        <v>0</v>
      </c>
      <c r="AO17" s="71">
        <f>COUNTA(AO18)</f>
        <v>0</v>
      </c>
      <c r="AP17" s="93">
        <f>SUM(AP18)</f>
        <v>0</v>
      </c>
      <c r="AQ17" s="71">
        <f>COUNTA(AQ18)</f>
        <v>0</v>
      </c>
      <c r="AR17" s="93">
        <f>SUM(AR18)</f>
        <v>0</v>
      </c>
      <c r="AS17" s="71">
        <f>COUNTA(AS18)</f>
        <v>0</v>
      </c>
      <c r="AT17" s="93">
        <f>SUM(AT18)</f>
        <v>0</v>
      </c>
      <c r="AU17" s="71">
        <f>COUNTA(AU18)</f>
        <v>0</v>
      </c>
      <c r="AV17" s="93">
        <f>SUM(AV18)</f>
        <v>0</v>
      </c>
      <c r="AW17" s="71">
        <f>COUNTA(AW18)</f>
        <v>0</v>
      </c>
      <c r="AX17" s="93">
        <f>SUM(AX18)</f>
        <v>0</v>
      </c>
      <c r="AY17" s="71">
        <f>COUNTA(AY18)</f>
        <v>1</v>
      </c>
      <c r="AZ17" s="93">
        <f>SUM(AZ18)</f>
        <v>4065</v>
      </c>
      <c r="BA17" s="71">
        <f>E17+G17+I17+K17+M17+O17+Q17+S17+U17+W17+Y17+AA17+AC17+AE17++AG17+AI17+AK17+AM17+AO17+AQ17+AS17+AU17+AW17+AY17</f>
        <v>1</v>
      </c>
      <c r="BB17" s="65">
        <f t="shared" ref="BB17:BB18" si="12">F17+H17+J17+L17+N17+P17+R17+T17+V17+X17+Z17+AB17+AD17+AF17+AH17+AJ17+AL17+AN17+AP17+AR17+AT17+AV17+AX17+AZ17</f>
        <v>4065</v>
      </c>
      <c r="BC17" s="39">
        <f t="shared" si="8"/>
        <v>4065</v>
      </c>
    </row>
    <row r="18" spans="2:55" ht="13.5" outlineLevel="3" thickBot="1" x14ac:dyDescent="0.25">
      <c r="B18" s="7"/>
      <c r="C18" s="57"/>
      <c r="D18" s="58"/>
      <c r="E18" s="59"/>
      <c r="F18" s="58"/>
      <c r="G18" s="70"/>
      <c r="H18" s="64"/>
      <c r="I18" s="70"/>
      <c r="J18" s="64"/>
      <c r="K18" s="70"/>
      <c r="L18" s="64"/>
      <c r="M18" s="70"/>
      <c r="N18" s="78"/>
      <c r="O18" s="73"/>
      <c r="P18" s="82"/>
      <c r="Q18" s="73"/>
      <c r="R18" s="82"/>
      <c r="S18" s="73"/>
      <c r="T18" s="82"/>
      <c r="U18" s="70"/>
      <c r="V18" s="78"/>
      <c r="W18" s="70"/>
      <c r="X18" s="78"/>
      <c r="Y18" s="70"/>
      <c r="Z18" s="78"/>
      <c r="AA18" s="70"/>
      <c r="AB18" s="78"/>
      <c r="AC18" s="70"/>
      <c r="AD18" s="78"/>
      <c r="AE18" s="70"/>
      <c r="AF18" s="92"/>
      <c r="AG18" s="70"/>
      <c r="AH18" s="92"/>
      <c r="AI18" s="70"/>
      <c r="AJ18" s="92"/>
      <c r="AK18" s="70"/>
      <c r="AL18" s="92"/>
      <c r="AM18" s="70"/>
      <c r="AN18" s="92"/>
      <c r="AO18" s="70"/>
      <c r="AP18" s="92"/>
      <c r="AQ18" s="70"/>
      <c r="AR18" s="92"/>
      <c r="AS18" s="70"/>
      <c r="AT18" s="92"/>
      <c r="AU18" s="70"/>
      <c r="AV18" s="92"/>
      <c r="AW18" s="70"/>
      <c r="AX18" s="92"/>
      <c r="AY18" s="305" t="s">
        <v>221</v>
      </c>
      <c r="AZ18" s="92">
        <v>4065</v>
      </c>
      <c r="BA18" s="70">
        <f>COUNTA(E18,G18,I18,K18,M18,O18,Q18,S18,U18,W18,Y18,AA18,AC18,AE18,AG18,AI18,AK18,AM18,AO18,AQ18,AS18,AU18,AY18)</f>
        <v>1</v>
      </c>
      <c r="BB18" s="78">
        <f t="shared" si="12"/>
        <v>4065</v>
      </c>
      <c r="BC18" s="50">
        <f t="shared" si="8"/>
        <v>4065</v>
      </c>
    </row>
    <row r="19" spans="2:55" s="4" customFormat="1" outlineLevel="2" x14ac:dyDescent="0.2">
      <c r="B19" s="61" t="s">
        <v>62</v>
      </c>
      <c r="C19" s="40">
        <f>COUNTA(C20:C22)</f>
        <v>0</v>
      </c>
      <c r="D19" s="39">
        <f>SUM(D20:D22)</f>
        <v>0</v>
      </c>
      <c r="E19" s="41">
        <f>COUNTA(E20:E22)</f>
        <v>2</v>
      </c>
      <c r="F19" s="39">
        <f>SUM(F20:F22)</f>
        <v>5725</v>
      </c>
      <c r="G19" s="71">
        <f>COUNTA(G20:G22)</f>
        <v>3</v>
      </c>
      <c r="H19" s="65">
        <f>SUM(H20:H22)</f>
        <v>10924.5</v>
      </c>
      <c r="I19" s="71">
        <f>COUNTA(I20:I22)</f>
        <v>2</v>
      </c>
      <c r="J19" s="65">
        <f>SUM(J20:J22)</f>
        <v>9375.6</v>
      </c>
      <c r="K19" s="71">
        <f>COUNTA(K20:K22)</f>
        <v>2</v>
      </c>
      <c r="L19" s="65">
        <f>SUM(L20:L22)</f>
        <v>10804.5</v>
      </c>
      <c r="M19" s="71">
        <f>COUNTA(M20:M22)</f>
        <v>2</v>
      </c>
      <c r="N19" s="65">
        <f>SUM(N20:N22)</f>
        <v>15316</v>
      </c>
      <c r="O19" s="71">
        <f>COUNTA(O20:O22)</f>
        <v>2</v>
      </c>
      <c r="P19" s="65">
        <f>SUM(P20:P22)</f>
        <v>15668</v>
      </c>
      <c r="Q19" s="71">
        <f>COUNTA(Q20:Q22)</f>
        <v>3</v>
      </c>
      <c r="R19" s="65">
        <f>SUM(R20:R22)</f>
        <v>17546.5</v>
      </c>
      <c r="S19" s="71">
        <f>COUNTA(S20:S22)</f>
        <v>3</v>
      </c>
      <c r="T19" s="65">
        <f>SUM(T20:T22)</f>
        <v>15776.5</v>
      </c>
      <c r="U19" s="71">
        <f>COUNTA(U20:U22)</f>
        <v>3</v>
      </c>
      <c r="V19" s="65">
        <f>SUM(V20:V22)</f>
        <v>19009</v>
      </c>
      <c r="W19" s="71">
        <f>COUNTA(W20:W22)</f>
        <v>3</v>
      </c>
      <c r="X19" s="65">
        <f>SUM(X20:X22)</f>
        <v>20160</v>
      </c>
      <c r="Y19" s="71">
        <f>COUNTA(Y20:Y22)</f>
        <v>3</v>
      </c>
      <c r="Z19" s="65">
        <f>SUM(Z20:Z22)</f>
        <v>20644</v>
      </c>
      <c r="AA19" s="71">
        <f>COUNTA(AA20:AA22)</f>
        <v>3</v>
      </c>
      <c r="AB19" s="65">
        <f>SUM(AB20:AB22)</f>
        <v>20998</v>
      </c>
      <c r="AC19" s="71">
        <f>COUNTA(AC20:AC22)</f>
        <v>3</v>
      </c>
      <c r="AD19" s="65">
        <f>SUM(AD20:AD22)</f>
        <v>23292</v>
      </c>
      <c r="AE19" s="71">
        <f>COUNTA(AE20:AE22)</f>
        <v>3</v>
      </c>
      <c r="AF19" s="93">
        <f>SUM(AF20:AF22)</f>
        <v>24109</v>
      </c>
      <c r="AG19" s="71">
        <f>COUNTA(AG20:AG22)</f>
        <v>3</v>
      </c>
      <c r="AH19" s="93">
        <f>SUM(AH20:AH22)</f>
        <v>24612</v>
      </c>
      <c r="AI19" s="71">
        <f>COUNTA(AI20:AI22)</f>
        <v>3</v>
      </c>
      <c r="AJ19" s="93">
        <f>SUM(AJ20:AJ22)</f>
        <v>25345</v>
      </c>
      <c r="AK19" s="71">
        <f>COUNTA(AK20:AK22)</f>
        <v>3</v>
      </c>
      <c r="AL19" s="93">
        <f>SUM(AL20:AL22)</f>
        <v>22178</v>
      </c>
      <c r="AM19" s="71">
        <f>COUNTA(AM20:AM22)</f>
        <v>3</v>
      </c>
      <c r="AN19" s="93">
        <f>SUM(AN20:AN22)</f>
        <v>28230</v>
      </c>
      <c r="AO19" s="71">
        <f>COUNTA(AO20:AO22)</f>
        <v>3</v>
      </c>
      <c r="AP19" s="93">
        <f>SUM(AP20:AP22)</f>
        <v>26517</v>
      </c>
      <c r="AQ19" s="71">
        <f>COUNTA(AQ20:AQ22)</f>
        <v>3</v>
      </c>
      <c r="AR19" s="93">
        <f>SUM(AR20:AR22)</f>
        <v>29743</v>
      </c>
      <c r="AS19" s="71">
        <f>COUNTA(AS20:AS22)</f>
        <v>0</v>
      </c>
      <c r="AT19" s="93">
        <f>SUM(AT20:AT22)</f>
        <v>0</v>
      </c>
      <c r="AU19" s="71">
        <f>COUNTA(AU20:AU22)</f>
        <v>3</v>
      </c>
      <c r="AV19" s="93">
        <f>SUM(AV20:AV22)</f>
        <v>27800</v>
      </c>
      <c r="AW19" s="71">
        <f>COUNTA(AW20:AW22)</f>
        <v>3</v>
      </c>
      <c r="AX19" s="93">
        <f>SUM(AX20:AX22)</f>
        <v>33220</v>
      </c>
      <c r="AY19" s="71">
        <f>COUNTA(AY20:AY22)</f>
        <v>3</v>
      </c>
      <c r="AZ19" s="93">
        <f>SUM(AZ20:AZ22)</f>
        <v>33762</v>
      </c>
      <c r="BA19" s="71">
        <f>E19+G19+I19+K19+M19+O19+Q19+S19+U19+W19+Y19+AA19+AC19+AE19++AG19+AI19+AK19+AM19+AO19+AQ19+AS19+AU19+AW19+AY19</f>
        <v>64</v>
      </c>
      <c r="BB19" s="65">
        <f t="shared" si="7"/>
        <v>480755.6</v>
      </c>
      <c r="BC19" s="39">
        <f t="shared" ref="BC19:BC35" si="13">BB19/BA19</f>
        <v>7511.8062499999996</v>
      </c>
    </row>
    <row r="20" spans="2:55" outlineLevel="3" x14ac:dyDescent="0.2">
      <c r="B20" s="38"/>
      <c r="C20" s="43"/>
      <c r="D20" s="52"/>
      <c r="E20" s="44" t="s">
        <v>47</v>
      </c>
      <c r="F20" s="52">
        <v>3520</v>
      </c>
      <c r="G20" s="69" t="s">
        <v>47</v>
      </c>
      <c r="H20" s="63">
        <v>4480.5</v>
      </c>
      <c r="I20" s="69" t="s">
        <v>47</v>
      </c>
      <c r="J20" s="63">
        <v>4846.1000000000004</v>
      </c>
      <c r="K20" s="69" t="s">
        <v>47</v>
      </c>
      <c r="L20" s="63">
        <v>5774.5</v>
      </c>
      <c r="M20" s="69" t="s">
        <v>47</v>
      </c>
      <c r="N20" s="76">
        <v>9836</v>
      </c>
      <c r="O20" s="80" t="s">
        <v>47</v>
      </c>
      <c r="P20" s="81">
        <v>7247</v>
      </c>
      <c r="Q20" s="80" t="s">
        <v>47</v>
      </c>
      <c r="R20" s="81">
        <v>7474</v>
      </c>
      <c r="S20" s="80" t="s">
        <v>47</v>
      </c>
      <c r="T20" s="81">
        <v>4495.5</v>
      </c>
      <c r="U20" s="69" t="s">
        <v>47</v>
      </c>
      <c r="V20" s="76">
        <v>7246</v>
      </c>
      <c r="W20" s="69" t="s">
        <v>47</v>
      </c>
      <c r="X20" s="76">
        <v>8637</v>
      </c>
      <c r="Y20" s="69" t="s">
        <v>47</v>
      </c>
      <c r="Z20" s="76">
        <v>9250</v>
      </c>
      <c r="AA20" s="69" t="s">
        <v>47</v>
      </c>
      <c r="AB20" s="76">
        <v>9743</v>
      </c>
      <c r="AC20" s="69" t="s">
        <v>47</v>
      </c>
      <c r="AD20" s="76">
        <v>9687</v>
      </c>
      <c r="AE20" s="86" t="s">
        <v>237</v>
      </c>
      <c r="AF20" s="91">
        <v>5989</v>
      </c>
      <c r="AG20" s="86" t="s">
        <v>47</v>
      </c>
      <c r="AH20" s="91">
        <v>8752</v>
      </c>
      <c r="AI20" s="86" t="s">
        <v>47</v>
      </c>
      <c r="AJ20" s="91">
        <v>9818</v>
      </c>
      <c r="AK20" s="86" t="s">
        <v>237</v>
      </c>
      <c r="AL20" s="91">
        <v>7987</v>
      </c>
      <c r="AM20" s="86" t="s">
        <v>47</v>
      </c>
      <c r="AN20" s="91">
        <v>10247</v>
      </c>
      <c r="AO20" s="86" t="s">
        <v>47</v>
      </c>
      <c r="AP20" s="91">
        <v>8597</v>
      </c>
      <c r="AQ20" s="86" t="s">
        <v>47</v>
      </c>
      <c r="AR20" s="91">
        <v>10306</v>
      </c>
      <c r="AS20" s="86"/>
      <c r="AT20" s="91"/>
      <c r="AU20" s="301" t="s">
        <v>200</v>
      </c>
      <c r="AV20" s="91">
        <v>10201</v>
      </c>
      <c r="AW20" s="301" t="s">
        <v>212</v>
      </c>
      <c r="AX20" s="91">
        <v>10253</v>
      </c>
      <c r="AY20" s="301" t="s">
        <v>225</v>
      </c>
      <c r="AZ20" s="91">
        <v>11891</v>
      </c>
      <c r="BA20" s="69">
        <f t="shared" ref="BA20:BA22" si="14">COUNTA(E20,G20,I20,K20,M20,O20,Q20,S20,U20,W20,Y20,AA20,AC20,AE20,AG20,AI20,AK20,AM20,AO20,AQ20,AS20,AU20,AW20,AY20)</f>
        <v>23</v>
      </c>
      <c r="BB20" s="76">
        <f t="shared" si="7"/>
        <v>186277.6</v>
      </c>
      <c r="BC20" s="42">
        <f t="shared" si="13"/>
        <v>8099.0260869565218</v>
      </c>
    </row>
    <row r="21" spans="2:55" outlineLevel="3" x14ac:dyDescent="0.2">
      <c r="B21" s="38"/>
      <c r="C21" s="43"/>
      <c r="D21" s="52"/>
      <c r="E21" s="44" t="s">
        <v>84</v>
      </c>
      <c r="F21" s="52">
        <v>2205</v>
      </c>
      <c r="G21" s="69" t="s">
        <v>84</v>
      </c>
      <c r="H21" s="63">
        <v>4344</v>
      </c>
      <c r="I21" s="69" t="s">
        <v>237</v>
      </c>
      <c r="J21" s="63">
        <v>4529.5</v>
      </c>
      <c r="K21" s="69" t="s">
        <v>54</v>
      </c>
      <c r="L21" s="63">
        <v>5030</v>
      </c>
      <c r="M21" s="69" t="s">
        <v>54</v>
      </c>
      <c r="N21" s="76">
        <v>5480</v>
      </c>
      <c r="O21" s="80" t="s">
        <v>54</v>
      </c>
      <c r="P21" s="81">
        <v>8421</v>
      </c>
      <c r="Q21" s="80" t="s">
        <v>54</v>
      </c>
      <c r="R21" s="81">
        <v>7220.5</v>
      </c>
      <c r="S21" s="80" t="s">
        <v>54</v>
      </c>
      <c r="T21" s="81">
        <v>7293</v>
      </c>
      <c r="U21" s="69" t="s">
        <v>54</v>
      </c>
      <c r="V21" s="76">
        <v>8375</v>
      </c>
      <c r="W21" s="69" t="s">
        <v>85</v>
      </c>
      <c r="X21" s="76">
        <v>8032</v>
      </c>
      <c r="Y21" s="69" t="s">
        <v>85</v>
      </c>
      <c r="Z21" s="76">
        <v>6756</v>
      </c>
      <c r="AA21" s="69" t="s">
        <v>85</v>
      </c>
      <c r="AB21" s="76">
        <v>7137</v>
      </c>
      <c r="AC21" s="69" t="s">
        <v>85</v>
      </c>
      <c r="AD21" s="76">
        <v>8274</v>
      </c>
      <c r="AE21" s="69" t="s">
        <v>85</v>
      </c>
      <c r="AF21" s="91">
        <v>10009</v>
      </c>
      <c r="AG21" s="69" t="s">
        <v>85</v>
      </c>
      <c r="AH21" s="91">
        <v>8018</v>
      </c>
      <c r="AI21" s="86" t="s">
        <v>238</v>
      </c>
      <c r="AJ21" s="91">
        <v>8453</v>
      </c>
      <c r="AK21" s="86" t="s">
        <v>238</v>
      </c>
      <c r="AL21" s="91">
        <v>7795</v>
      </c>
      <c r="AM21" s="86" t="s">
        <v>238</v>
      </c>
      <c r="AN21" s="91">
        <v>10794</v>
      </c>
      <c r="AO21" s="86" t="s">
        <v>238</v>
      </c>
      <c r="AP21" s="91">
        <v>10987</v>
      </c>
      <c r="AQ21" s="86" t="s">
        <v>238</v>
      </c>
      <c r="AR21" s="91">
        <v>9410</v>
      </c>
      <c r="AS21" s="86"/>
      <c r="AT21" s="91"/>
      <c r="AU21" s="301" t="s">
        <v>245</v>
      </c>
      <c r="AV21" s="91">
        <v>11525</v>
      </c>
      <c r="AW21" s="301" t="s">
        <v>54</v>
      </c>
      <c r="AX21" s="91">
        <v>16432</v>
      </c>
      <c r="AY21" s="301" t="s">
        <v>54</v>
      </c>
      <c r="AZ21" s="91">
        <v>13376</v>
      </c>
      <c r="BA21" s="69">
        <f t="shared" si="14"/>
        <v>23</v>
      </c>
      <c r="BB21" s="76">
        <f t="shared" si="7"/>
        <v>189896</v>
      </c>
      <c r="BC21" s="42">
        <f t="shared" si="13"/>
        <v>8256.347826086956</v>
      </c>
    </row>
    <row r="22" spans="2:55" ht="13.5" outlineLevel="3" thickBot="1" x14ac:dyDescent="0.25">
      <c r="B22" s="7"/>
      <c r="C22" s="57"/>
      <c r="D22" s="58"/>
      <c r="E22" s="59"/>
      <c r="F22" s="58"/>
      <c r="G22" s="70" t="s">
        <v>50</v>
      </c>
      <c r="H22" s="64">
        <v>2100</v>
      </c>
      <c r="I22" s="70"/>
      <c r="J22" s="64"/>
      <c r="K22" s="70"/>
      <c r="L22" s="64"/>
      <c r="M22" s="70"/>
      <c r="N22" s="78"/>
      <c r="O22" s="73"/>
      <c r="P22" s="82"/>
      <c r="Q22" s="73" t="s">
        <v>86</v>
      </c>
      <c r="R22" s="82">
        <v>2852</v>
      </c>
      <c r="S22" s="70" t="s">
        <v>80</v>
      </c>
      <c r="T22" s="82">
        <v>3988</v>
      </c>
      <c r="U22" s="70" t="s">
        <v>80</v>
      </c>
      <c r="V22" s="78">
        <v>3388</v>
      </c>
      <c r="W22" s="70" t="s">
        <v>80</v>
      </c>
      <c r="X22" s="78">
        <v>3491</v>
      </c>
      <c r="Y22" s="70" t="s">
        <v>80</v>
      </c>
      <c r="Z22" s="78">
        <v>4638</v>
      </c>
      <c r="AA22" s="70" t="s">
        <v>85</v>
      </c>
      <c r="AB22" s="78">
        <v>4118</v>
      </c>
      <c r="AC22" s="89" t="s">
        <v>80</v>
      </c>
      <c r="AD22" s="78">
        <v>5331</v>
      </c>
      <c r="AE22" s="89" t="s">
        <v>80</v>
      </c>
      <c r="AF22" s="92">
        <v>8111</v>
      </c>
      <c r="AG22" s="89" t="s">
        <v>80</v>
      </c>
      <c r="AH22" s="92">
        <v>7842</v>
      </c>
      <c r="AI22" s="89" t="s">
        <v>80</v>
      </c>
      <c r="AJ22" s="92">
        <v>7074</v>
      </c>
      <c r="AK22" s="89" t="s">
        <v>80</v>
      </c>
      <c r="AL22" s="92">
        <v>6396</v>
      </c>
      <c r="AM22" s="89" t="s">
        <v>80</v>
      </c>
      <c r="AN22" s="92">
        <v>7189</v>
      </c>
      <c r="AO22" s="89" t="s">
        <v>80</v>
      </c>
      <c r="AP22" s="92">
        <v>6933</v>
      </c>
      <c r="AQ22" s="89" t="s">
        <v>80</v>
      </c>
      <c r="AR22" s="92">
        <v>10027</v>
      </c>
      <c r="AS22" s="89"/>
      <c r="AT22" s="92"/>
      <c r="AU22" s="305" t="s">
        <v>51</v>
      </c>
      <c r="AV22" s="92">
        <v>6074</v>
      </c>
      <c r="AW22" s="305" t="s">
        <v>51</v>
      </c>
      <c r="AX22" s="92">
        <v>6535</v>
      </c>
      <c r="AY22" s="305" t="s">
        <v>51</v>
      </c>
      <c r="AZ22" s="92">
        <v>8495</v>
      </c>
      <c r="BA22" s="70">
        <f t="shared" si="14"/>
        <v>18</v>
      </c>
      <c r="BB22" s="78">
        <f t="shared" si="7"/>
        <v>104582</v>
      </c>
      <c r="BC22" s="50">
        <f t="shared" si="13"/>
        <v>5810.1111111111113</v>
      </c>
    </row>
    <row r="23" spans="2:55" s="4" customFormat="1" outlineLevel="2" x14ac:dyDescent="0.2">
      <c r="B23" s="61" t="s">
        <v>64</v>
      </c>
      <c r="C23" s="40">
        <f>COUNTA(C24)</f>
        <v>0</v>
      </c>
      <c r="D23" s="39">
        <f>SUM(D24)</f>
        <v>0</v>
      </c>
      <c r="E23" s="41">
        <f>COUNTA(E24)</f>
        <v>0</v>
      </c>
      <c r="F23" s="39">
        <f>SUM(F24)</f>
        <v>0</v>
      </c>
      <c r="G23" s="71">
        <f>COUNTA(G24)</f>
        <v>1</v>
      </c>
      <c r="H23" s="65">
        <f>SUM(H24)</f>
        <v>4205</v>
      </c>
      <c r="I23" s="71">
        <f>COUNTA(I24)</f>
        <v>1</v>
      </c>
      <c r="J23" s="65">
        <f>SUM(J24)</f>
        <v>4054</v>
      </c>
      <c r="K23" s="71">
        <f>COUNTA(K24)</f>
        <v>1</v>
      </c>
      <c r="L23" s="65">
        <f>SUM(L24)</f>
        <v>3563.5</v>
      </c>
      <c r="M23" s="71">
        <f>COUNTA(M24)</f>
        <v>1</v>
      </c>
      <c r="N23" s="65">
        <f>SUM(N24)</f>
        <v>4271</v>
      </c>
      <c r="O23" s="71">
        <f>COUNTA(O24)</f>
        <v>1</v>
      </c>
      <c r="P23" s="65">
        <f>SUM(P24)</f>
        <v>4487</v>
      </c>
      <c r="Q23" s="71">
        <f>COUNTA(Q24)</f>
        <v>1</v>
      </c>
      <c r="R23" s="65">
        <f>SUM(R24)</f>
        <v>5623</v>
      </c>
      <c r="S23" s="71">
        <f>COUNTA(S24)</f>
        <v>1</v>
      </c>
      <c r="T23" s="65">
        <f>SUM(T24)</f>
        <v>5186.5</v>
      </c>
      <c r="U23" s="71">
        <f>COUNTA(U24)</f>
        <v>1</v>
      </c>
      <c r="V23" s="65">
        <f>SUM(V24)</f>
        <v>5396</v>
      </c>
      <c r="W23" s="71">
        <f>COUNTA(W24)</f>
        <v>1</v>
      </c>
      <c r="X23" s="65">
        <f>SUM(X24)</f>
        <v>5338</v>
      </c>
      <c r="Y23" s="71">
        <f>COUNTA(Y24)</f>
        <v>1</v>
      </c>
      <c r="Z23" s="65">
        <f>SUM(Z24)</f>
        <v>7325</v>
      </c>
      <c r="AA23" s="71">
        <f>COUNTA(AA24)</f>
        <v>1</v>
      </c>
      <c r="AB23" s="65">
        <f>SUM(AB24)</f>
        <v>6442</v>
      </c>
      <c r="AC23" s="71">
        <f>COUNTA(AC24)</f>
        <v>1</v>
      </c>
      <c r="AD23" s="65">
        <f>SUM(AD24)</f>
        <v>6440</v>
      </c>
      <c r="AE23" s="71">
        <f>COUNTA(AE24)</f>
        <v>1</v>
      </c>
      <c r="AF23" s="93">
        <f>SUM(AF24)</f>
        <v>6790</v>
      </c>
      <c r="AG23" s="71">
        <f>COUNTA(AG24)</f>
        <v>1</v>
      </c>
      <c r="AH23" s="93">
        <f>SUM(AH24)</f>
        <v>7884</v>
      </c>
      <c r="AI23" s="71">
        <f>COUNTA(AI24)</f>
        <v>1</v>
      </c>
      <c r="AJ23" s="93">
        <f>SUM(AJ24)</f>
        <v>6711</v>
      </c>
      <c r="AK23" s="71">
        <f>COUNTA(AK24)</f>
        <v>1</v>
      </c>
      <c r="AL23" s="93">
        <f>SUM(AL24)</f>
        <v>7618</v>
      </c>
      <c r="AM23" s="71">
        <f>COUNTA(AM24)</f>
        <v>1</v>
      </c>
      <c r="AN23" s="93">
        <f>SUM(AN24)</f>
        <v>7978</v>
      </c>
      <c r="AO23" s="71">
        <f>COUNTA(AO24)</f>
        <v>1</v>
      </c>
      <c r="AP23" s="93">
        <f>SUM(AP24)</f>
        <v>8860</v>
      </c>
      <c r="AQ23" s="71">
        <f>COUNTA(AQ24)</f>
        <v>1</v>
      </c>
      <c r="AR23" s="93">
        <f>SUM(AR24)</f>
        <v>8991</v>
      </c>
      <c r="AS23" s="71">
        <f>COUNTA(AS24)</f>
        <v>0</v>
      </c>
      <c r="AT23" s="93">
        <f>SUM(AT24)</f>
        <v>0</v>
      </c>
      <c r="AU23" s="71">
        <f>COUNTA(AU24)</f>
        <v>1</v>
      </c>
      <c r="AV23" s="93">
        <f>SUM(AV24)</f>
        <v>10500</v>
      </c>
      <c r="AW23" s="71">
        <f>COUNTA(AW24)</f>
        <v>1</v>
      </c>
      <c r="AX23" s="93">
        <f>SUM(AX24)</f>
        <v>9946</v>
      </c>
      <c r="AY23" s="71">
        <f>COUNTA(AY24)</f>
        <v>1</v>
      </c>
      <c r="AZ23" s="93">
        <f>SUM(AZ24)</f>
        <v>14949</v>
      </c>
      <c r="BA23" s="71">
        <f>E23+G23+I23+K23+M23+O23+Q23+S23+U23+W23+Y23+AA23+AC23+AE23++AG23+AI23+AK23+AM23+AO23+AQ23+AS23+AU23+AW23+AY23</f>
        <v>22</v>
      </c>
      <c r="BB23" s="65">
        <f t="shared" si="7"/>
        <v>152558</v>
      </c>
      <c r="BC23" s="39">
        <f t="shared" si="13"/>
        <v>6934.454545454545</v>
      </c>
    </row>
    <row r="24" spans="2:55" ht="13.5" outlineLevel="3" thickBot="1" x14ac:dyDescent="0.25">
      <c r="B24" s="7"/>
      <c r="C24" s="57"/>
      <c r="D24" s="58"/>
      <c r="E24" s="59"/>
      <c r="F24" s="58"/>
      <c r="G24" s="70" t="s">
        <v>63</v>
      </c>
      <c r="H24" s="64">
        <v>4205</v>
      </c>
      <c r="I24" s="70" t="s">
        <v>63</v>
      </c>
      <c r="J24" s="64">
        <v>4054</v>
      </c>
      <c r="K24" s="70" t="s">
        <v>51</v>
      </c>
      <c r="L24" s="64">
        <v>3563.5</v>
      </c>
      <c r="M24" s="70" t="s">
        <v>51</v>
      </c>
      <c r="N24" s="78">
        <v>4271</v>
      </c>
      <c r="O24" s="73" t="s">
        <v>63</v>
      </c>
      <c r="P24" s="82">
        <v>4487</v>
      </c>
      <c r="Q24" s="73" t="s">
        <v>63</v>
      </c>
      <c r="R24" s="82">
        <v>5623</v>
      </c>
      <c r="S24" s="73" t="s">
        <v>63</v>
      </c>
      <c r="T24" s="82">
        <v>5186.5</v>
      </c>
      <c r="U24" s="70" t="s">
        <v>63</v>
      </c>
      <c r="V24" s="78">
        <v>5396</v>
      </c>
      <c r="W24" s="70" t="s">
        <v>63</v>
      </c>
      <c r="X24" s="78">
        <v>5338</v>
      </c>
      <c r="Y24" s="70" t="s">
        <v>63</v>
      </c>
      <c r="Z24" s="78">
        <v>7325</v>
      </c>
      <c r="AA24" s="70" t="s">
        <v>63</v>
      </c>
      <c r="AB24" s="78">
        <v>6442</v>
      </c>
      <c r="AC24" s="70" t="s">
        <v>63</v>
      </c>
      <c r="AD24" s="78">
        <v>6440</v>
      </c>
      <c r="AE24" s="70" t="s">
        <v>63</v>
      </c>
      <c r="AF24" s="92">
        <v>6790</v>
      </c>
      <c r="AG24" s="70" t="s">
        <v>63</v>
      </c>
      <c r="AH24" s="92">
        <v>7884</v>
      </c>
      <c r="AI24" s="70" t="s">
        <v>63</v>
      </c>
      <c r="AJ24" s="92">
        <v>6711</v>
      </c>
      <c r="AK24" s="70" t="s">
        <v>63</v>
      </c>
      <c r="AL24" s="92">
        <v>7618</v>
      </c>
      <c r="AM24" s="70" t="s">
        <v>63</v>
      </c>
      <c r="AN24" s="92">
        <v>7978</v>
      </c>
      <c r="AO24" s="70" t="s">
        <v>63</v>
      </c>
      <c r="AP24" s="92">
        <v>8860</v>
      </c>
      <c r="AQ24" s="70" t="s">
        <v>63</v>
      </c>
      <c r="AR24" s="92">
        <v>8991</v>
      </c>
      <c r="AS24" s="70"/>
      <c r="AT24" s="92"/>
      <c r="AU24" s="70" t="s">
        <v>63</v>
      </c>
      <c r="AV24" s="92">
        <v>10500</v>
      </c>
      <c r="AW24" s="70" t="s">
        <v>63</v>
      </c>
      <c r="AX24" s="92">
        <v>9946</v>
      </c>
      <c r="AY24" s="70" t="s">
        <v>63</v>
      </c>
      <c r="AZ24" s="92">
        <v>14949</v>
      </c>
      <c r="BA24" s="70">
        <f>COUNTA(E24,G24,I24,K24,M24,O24,Q24,S24,U24,W24,Y24,AA24,AC24,AE24,AG24,AI24,AK24,AM24,AO24,AQ24,AS24,AU24,AY24)</f>
        <v>21</v>
      </c>
      <c r="BB24" s="78">
        <f t="shared" si="7"/>
        <v>152558</v>
      </c>
      <c r="BC24" s="50">
        <f t="shared" si="13"/>
        <v>7264.666666666667</v>
      </c>
    </row>
    <row r="25" spans="2:55" s="4" customFormat="1" outlineLevel="2" x14ac:dyDescent="0.2">
      <c r="B25" s="61" t="s">
        <v>61</v>
      </c>
      <c r="C25" s="40">
        <f>COUNTA(C26:C27)</f>
        <v>0</v>
      </c>
      <c r="D25" s="39">
        <f>SUM(D26:D27)</f>
        <v>0</v>
      </c>
      <c r="E25" s="40">
        <f>COUNTA(E26:E27)</f>
        <v>1</v>
      </c>
      <c r="F25" s="39">
        <f>SUM(F26:F27)</f>
        <v>3786.4</v>
      </c>
      <c r="G25" s="71">
        <f>COUNTA(G26:G27)</f>
        <v>1</v>
      </c>
      <c r="H25" s="65">
        <f>SUM(H26:H27)</f>
        <v>3653</v>
      </c>
      <c r="I25" s="71">
        <f>COUNTA(I26:I27)</f>
        <v>1</v>
      </c>
      <c r="J25" s="65">
        <f>SUM(J26:J27)</f>
        <v>4281.6000000000004</v>
      </c>
      <c r="K25" s="71">
        <f>COUNTA(K26:K27)</f>
        <v>1</v>
      </c>
      <c r="L25" s="65">
        <f>SUM(L26:L27)</f>
        <v>3470</v>
      </c>
      <c r="M25" s="71">
        <f>COUNTA(M26:M27)</f>
        <v>1</v>
      </c>
      <c r="N25" s="65">
        <f>SUM(N26:N27)</f>
        <v>5065</v>
      </c>
      <c r="O25" s="71">
        <f>COUNTA(O26:O27)</f>
        <v>1</v>
      </c>
      <c r="P25" s="65">
        <f>SUM(P26:P27)</f>
        <v>4176</v>
      </c>
      <c r="Q25" s="71">
        <f>COUNTA(Q26:Q27)</f>
        <v>1</v>
      </c>
      <c r="R25" s="65">
        <f>SUM(R26:R27)</f>
        <v>4735</v>
      </c>
      <c r="S25" s="71">
        <f>COUNTA(S26:S27)</f>
        <v>1</v>
      </c>
      <c r="T25" s="65">
        <f>SUM(T26:T27)</f>
        <v>3895</v>
      </c>
      <c r="U25" s="71">
        <f>COUNTA(U26:U27)</f>
        <v>1</v>
      </c>
      <c r="V25" s="65">
        <f>SUM(V26:V27)</f>
        <v>4495</v>
      </c>
      <c r="W25" s="71">
        <f>COUNTA(W26:W27)</f>
        <v>1</v>
      </c>
      <c r="X25" s="65">
        <f>SUM(X26:X27)</f>
        <v>5963</v>
      </c>
      <c r="Y25" s="71">
        <f>COUNTA(Y26:Y27)</f>
        <v>1</v>
      </c>
      <c r="Z25" s="65">
        <f>SUM(Z26:Z27)</f>
        <v>5194</v>
      </c>
      <c r="AA25" s="71">
        <f>COUNTA(AA26:AA27)</f>
        <v>1</v>
      </c>
      <c r="AB25" s="65">
        <f>SUM(AB26:AB27)</f>
        <v>6573</v>
      </c>
      <c r="AC25" s="71">
        <f>COUNTA(AC26:AC27)</f>
        <v>1</v>
      </c>
      <c r="AD25" s="65">
        <f>SUM(AD26:AD27)</f>
        <v>6095</v>
      </c>
      <c r="AE25" s="71">
        <f>COUNTA(AE26:AE27)</f>
        <v>1</v>
      </c>
      <c r="AF25" s="93">
        <f>SUM(AF26:AF27)</f>
        <v>6334</v>
      </c>
      <c r="AG25" s="71">
        <f>COUNTA(AG26:AG27)</f>
        <v>1</v>
      </c>
      <c r="AH25" s="93">
        <f>SUM(AH26:AH27)</f>
        <v>7414</v>
      </c>
      <c r="AI25" s="71">
        <f>COUNTA(AI26:AI27)</f>
        <v>2</v>
      </c>
      <c r="AJ25" s="93">
        <f>SUM(AJ26:AJ27)</f>
        <v>6267</v>
      </c>
      <c r="AK25" s="71">
        <f>COUNTA(AK26:AK27)</f>
        <v>0</v>
      </c>
      <c r="AL25" s="93">
        <f>SUM(AL26:AL27)</f>
        <v>0</v>
      </c>
      <c r="AM25" s="71">
        <f>COUNTA(AM26:AM27)</f>
        <v>0</v>
      </c>
      <c r="AN25" s="93">
        <f>SUM(AN26:AN27)</f>
        <v>0</v>
      </c>
      <c r="AO25" s="71">
        <f>COUNTA(AO26:AO27)</f>
        <v>0</v>
      </c>
      <c r="AP25" s="93">
        <f>SUM(AP26:AP27)</f>
        <v>0</v>
      </c>
      <c r="AQ25" s="71">
        <f>COUNTA(AQ26:AQ27)</f>
        <v>1</v>
      </c>
      <c r="AR25" s="93">
        <f>SUM(AR26:AR27)</f>
        <v>6868</v>
      </c>
      <c r="AS25" s="71">
        <f>COUNTA(AS26:AS27)</f>
        <v>0</v>
      </c>
      <c r="AT25" s="93">
        <f>SUM(AT26:AT27)</f>
        <v>0</v>
      </c>
      <c r="AU25" s="71">
        <f>COUNTA(AU26:AU27)</f>
        <v>1</v>
      </c>
      <c r="AV25" s="93">
        <f>SUM(AV26:AV27)</f>
        <v>7815</v>
      </c>
      <c r="AW25" s="71">
        <f>COUNTA(AW26:AW27)</f>
        <v>1</v>
      </c>
      <c r="AX25" s="93">
        <f>SUM(AX26:AX27)</f>
        <v>10155</v>
      </c>
      <c r="AY25" s="71">
        <f>COUNTA(AY26:AY27)</f>
        <v>1</v>
      </c>
      <c r="AZ25" s="93">
        <f>SUM(AZ26:AZ27)</f>
        <v>14572</v>
      </c>
      <c r="BA25" s="71">
        <f>E25+G25+I25+K25+M25+O25+Q25+S25+U25+W25+Y25+AA25+AC25+AE25++AG25+AI25+AK25+AM25+AO25+AQ25+AS25+AU25+AW25+AY25</f>
        <v>21</v>
      </c>
      <c r="BB25" s="65">
        <f t="shared" si="7"/>
        <v>120807</v>
      </c>
      <c r="BC25" s="39">
        <f t="shared" si="13"/>
        <v>5752.7142857142853</v>
      </c>
    </row>
    <row r="26" spans="2:55" outlineLevel="3" x14ac:dyDescent="0.2">
      <c r="B26" s="38"/>
      <c r="C26" s="43"/>
      <c r="D26" s="52"/>
      <c r="E26" s="44" t="s">
        <v>46</v>
      </c>
      <c r="F26" s="52">
        <v>3786.4</v>
      </c>
      <c r="G26" s="69" t="s">
        <v>46</v>
      </c>
      <c r="H26" s="63">
        <v>3653</v>
      </c>
      <c r="I26" s="69" t="s">
        <v>46</v>
      </c>
      <c r="J26" s="63">
        <v>4281.6000000000004</v>
      </c>
      <c r="K26" s="69" t="s">
        <v>46</v>
      </c>
      <c r="L26" s="63">
        <v>3470</v>
      </c>
      <c r="M26" s="69" t="s">
        <v>46</v>
      </c>
      <c r="N26" s="76">
        <v>5065</v>
      </c>
      <c r="O26" s="80" t="s">
        <v>236</v>
      </c>
      <c r="P26" s="81">
        <v>4176</v>
      </c>
      <c r="Q26" s="80" t="s">
        <v>87</v>
      </c>
      <c r="R26" s="81">
        <v>4735</v>
      </c>
      <c r="S26" s="80" t="s">
        <v>88</v>
      </c>
      <c r="T26" s="81">
        <v>3895</v>
      </c>
      <c r="U26" s="80" t="s">
        <v>88</v>
      </c>
      <c r="V26" s="76">
        <v>4495</v>
      </c>
      <c r="W26" s="80" t="s">
        <v>88</v>
      </c>
      <c r="X26" s="76">
        <v>5963</v>
      </c>
      <c r="Y26" s="85" t="s">
        <v>127</v>
      </c>
      <c r="Z26" s="76">
        <v>5194</v>
      </c>
      <c r="AA26" s="85" t="s">
        <v>127</v>
      </c>
      <c r="AB26" s="76">
        <v>6573</v>
      </c>
      <c r="AC26" s="85" t="s">
        <v>127</v>
      </c>
      <c r="AD26" s="76">
        <v>6095</v>
      </c>
      <c r="AE26" s="85" t="s">
        <v>127</v>
      </c>
      <c r="AF26" s="91">
        <v>6334</v>
      </c>
      <c r="AG26" s="85" t="s">
        <v>127</v>
      </c>
      <c r="AH26" s="91">
        <v>7414</v>
      </c>
      <c r="AI26" s="85" t="s">
        <v>90</v>
      </c>
      <c r="AJ26" s="91">
        <v>2915</v>
      </c>
      <c r="AK26" s="85"/>
      <c r="AL26" s="91"/>
      <c r="AM26" s="85"/>
      <c r="AN26" s="91"/>
      <c r="AO26" s="85"/>
      <c r="AP26" s="91"/>
      <c r="AQ26" s="85" t="s">
        <v>187</v>
      </c>
      <c r="AR26" s="91">
        <v>6868</v>
      </c>
      <c r="AS26" s="85"/>
      <c r="AT26" s="91"/>
      <c r="AU26" s="303" t="s">
        <v>194</v>
      </c>
      <c r="AV26" s="91">
        <v>7815</v>
      </c>
      <c r="AW26" s="303" t="s">
        <v>215</v>
      </c>
      <c r="AX26" s="91">
        <v>10155</v>
      </c>
      <c r="AY26" s="303" t="s">
        <v>222</v>
      </c>
      <c r="AZ26" s="91">
        <v>14572</v>
      </c>
      <c r="BA26" s="80">
        <f t="shared" ref="BA26:BA27" si="15">COUNTA(E26,G26,I26,K26,M26,O26,Q26,S26,U26,W26,Y26,AA26,AC26,AE26,AG26,AI26,AK26,AM26,AO26,AQ26,AS26,AU26,AW26,AY26)</f>
        <v>20</v>
      </c>
      <c r="BB26" s="76">
        <f t="shared" si="7"/>
        <v>117455</v>
      </c>
      <c r="BC26" s="42">
        <f t="shared" si="13"/>
        <v>5872.75</v>
      </c>
    </row>
    <row r="27" spans="2:55" ht="13.5" outlineLevel="3" thickBot="1" x14ac:dyDescent="0.25">
      <c r="B27" s="7"/>
      <c r="C27" s="57"/>
      <c r="D27" s="58"/>
      <c r="E27" s="59"/>
      <c r="F27" s="58"/>
      <c r="G27" s="70"/>
      <c r="H27" s="64"/>
      <c r="I27" s="70"/>
      <c r="J27" s="64"/>
      <c r="K27" s="70"/>
      <c r="L27" s="64"/>
      <c r="M27" s="70"/>
      <c r="N27" s="78"/>
      <c r="O27" s="73"/>
      <c r="P27" s="82"/>
      <c r="Q27" s="73"/>
      <c r="R27" s="82"/>
      <c r="S27" s="73"/>
      <c r="T27" s="82"/>
      <c r="U27" s="73"/>
      <c r="V27" s="78"/>
      <c r="W27" s="73"/>
      <c r="X27" s="78"/>
      <c r="Y27" s="87"/>
      <c r="Z27" s="78"/>
      <c r="AA27" s="87"/>
      <c r="AB27" s="78"/>
      <c r="AC27" s="87"/>
      <c r="AD27" s="78"/>
      <c r="AE27" s="87"/>
      <c r="AF27" s="92"/>
      <c r="AG27" s="87"/>
      <c r="AH27" s="92"/>
      <c r="AI27" s="87" t="s">
        <v>146</v>
      </c>
      <c r="AJ27" s="92">
        <v>3352</v>
      </c>
      <c r="AK27" s="87"/>
      <c r="AL27" s="92"/>
      <c r="AM27" s="87"/>
      <c r="AN27" s="92"/>
      <c r="AO27" s="87"/>
      <c r="AP27" s="92"/>
      <c r="AQ27" s="87"/>
      <c r="AR27" s="92"/>
      <c r="AS27" s="87"/>
      <c r="AT27" s="92"/>
      <c r="AU27" s="87"/>
      <c r="AV27" s="92"/>
      <c r="AW27" s="87"/>
      <c r="AX27" s="92"/>
      <c r="AY27" s="87"/>
      <c r="AZ27" s="92"/>
      <c r="BA27" s="73">
        <f t="shared" si="15"/>
        <v>1</v>
      </c>
      <c r="BB27" s="78">
        <f t="shared" si="7"/>
        <v>3352</v>
      </c>
      <c r="BC27" s="50">
        <f t="shared" si="13"/>
        <v>3352</v>
      </c>
    </row>
    <row r="28" spans="2:55" s="4" customFormat="1" outlineLevel="2" x14ac:dyDescent="0.2">
      <c r="B28" s="61" t="s">
        <v>65</v>
      </c>
      <c r="C28" s="40">
        <f>COUNTA(C29:C31)</f>
        <v>0</v>
      </c>
      <c r="D28" s="39">
        <f>SUM(D29:D31)</f>
        <v>0</v>
      </c>
      <c r="E28" s="41">
        <f>COUNTA(E29:E31)</f>
        <v>1</v>
      </c>
      <c r="F28" s="39">
        <f>SUM(F29:F31)</f>
        <v>6624.6</v>
      </c>
      <c r="G28" s="71">
        <f>COUNTA(G29:G31)</f>
        <v>3</v>
      </c>
      <c r="H28" s="65">
        <f>SUM(H29:H31)</f>
        <v>11736.4</v>
      </c>
      <c r="I28" s="71">
        <f>COUNTA(I29:I31)</f>
        <v>3</v>
      </c>
      <c r="J28" s="65">
        <f>SUM(J29:J31)</f>
        <v>12518</v>
      </c>
      <c r="K28" s="71">
        <f>COUNTA(K29:K31)</f>
        <v>2</v>
      </c>
      <c r="L28" s="65">
        <f>SUM(L29:L31)</f>
        <v>10257</v>
      </c>
      <c r="M28" s="71">
        <f>COUNTA(M29:M31)</f>
        <v>2</v>
      </c>
      <c r="N28" s="65">
        <f>SUM(N29:N31)</f>
        <v>16096</v>
      </c>
      <c r="O28" s="71">
        <f>COUNTA(O29:O31)</f>
        <v>2</v>
      </c>
      <c r="P28" s="65">
        <f>SUM(P29:P31)</f>
        <v>12576.5</v>
      </c>
      <c r="Q28" s="71">
        <f>COUNTA(Q29:Q31)</f>
        <v>2</v>
      </c>
      <c r="R28" s="65">
        <f>SUM(R29:R31)</f>
        <v>15011</v>
      </c>
      <c r="S28" s="71">
        <f>COUNTA(S29:S31)</f>
        <v>2</v>
      </c>
      <c r="T28" s="65">
        <f>SUM(T29:T31)</f>
        <v>11678</v>
      </c>
      <c r="U28" s="71">
        <f>COUNTA(U29:U31)</f>
        <v>2</v>
      </c>
      <c r="V28" s="65">
        <f>SUM(V29:V31)</f>
        <v>15734</v>
      </c>
      <c r="W28" s="71">
        <f>COUNTA(W29:W31)</f>
        <v>2</v>
      </c>
      <c r="X28" s="65">
        <f>SUM(X29:X31)</f>
        <v>15336</v>
      </c>
      <c r="Y28" s="71">
        <f>COUNTA(Y29:Y31)</f>
        <v>2</v>
      </c>
      <c r="Z28" s="65">
        <f>SUM(Z29:Z31)</f>
        <v>16868</v>
      </c>
      <c r="AA28" s="71">
        <f>COUNTA(AA29:AA31)</f>
        <v>2</v>
      </c>
      <c r="AB28" s="65">
        <f>SUM(AB29:AB31)</f>
        <v>16577</v>
      </c>
      <c r="AC28" s="71">
        <f>COUNTA(AC29:AC31)</f>
        <v>2</v>
      </c>
      <c r="AD28" s="65">
        <f>SUM(AD29:AD31)</f>
        <v>14289</v>
      </c>
      <c r="AE28" s="71">
        <f>COUNTA(AE29:AE31)</f>
        <v>1</v>
      </c>
      <c r="AF28" s="93">
        <f>SUM(AF29:AF31)</f>
        <v>13587</v>
      </c>
      <c r="AG28" s="71">
        <f>COUNTA(AG29:AG31)</f>
        <v>2</v>
      </c>
      <c r="AH28" s="93">
        <f>SUM(AH29:AH31)</f>
        <v>17982</v>
      </c>
      <c r="AI28" s="71">
        <f>COUNTA(AI29:AI31)</f>
        <v>2</v>
      </c>
      <c r="AJ28" s="93">
        <f>SUM(AJ29:AJ31)</f>
        <v>18275</v>
      </c>
      <c r="AK28" s="71">
        <f>COUNTA(AK29:AK31)</f>
        <v>2</v>
      </c>
      <c r="AL28" s="93">
        <f>SUM(AL29:AL31)</f>
        <v>14897</v>
      </c>
      <c r="AM28" s="71">
        <f>COUNTA(AM29:AM31)</f>
        <v>2</v>
      </c>
      <c r="AN28" s="93">
        <f>SUM(AN29:AN31)</f>
        <v>19498</v>
      </c>
      <c r="AO28" s="71">
        <f>COUNTA(AO29:AO31)</f>
        <v>2</v>
      </c>
      <c r="AP28" s="93">
        <f>SUM(AP29:AP31)</f>
        <v>22827</v>
      </c>
      <c r="AQ28" s="71">
        <f>COUNTA(AQ29:AQ31)</f>
        <v>2</v>
      </c>
      <c r="AR28" s="93">
        <f>SUM(AR29:AR31)</f>
        <v>26541</v>
      </c>
      <c r="AS28" s="71">
        <f>COUNTA(AS29:AS31)</f>
        <v>0</v>
      </c>
      <c r="AT28" s="93">
        <f>SUM(AT29:AT31)</f>
        <v>0</v>
      </c>
      <c r="AU28" s="71">
        <f>COUNTA(AU29:AU31)</f>
        <v>2</v>
      </c>
      <c r="AV28" s="93">
        <f>SUM(AV29:AV31)</f>
        <v>23937</v>
      </c>
      <c r="AW28" s="71">
        <f>COUNTA(AW29:AW31)</f>
        <v>2</v>
      </c>
      <c r="AX28" s="93">
        <f>SUM(AX29:AX31)</f>
        <v>32750</v>
      </c>
      <c r="AY28" s="71">
        <f>COUNTA(AY29:AY31)</f>
        <v>2</v>
      </c>
      <c r="AZ28" s="93">
        <f>SUM(AZ29:AZ31)</f>
        <v>37026</v>
      </c>
      <c r="BA28" s="71">
        <f>E28+G28+I28+K28+M28+O28+Q28+S28+U28+W28+Y28+AA28+AC28+AE28++AG28+AI28+AK28+AM28+AO28+AQ28+AS28+AU28+AW28+AY28</f>
        <v>46</v>
      </c>
      <c r="BB28" s="65">
        <f t="shared" si="7"/>
        <v>402621.5</v>
      </c>
      <c r="BC28" s="39">
        <f t="shared" si="13"/>
        <v>8752.641304347826</v>
      </c>
    </row>
    <row r="29" spans="2:55" outlineLevel="3" x14ac:dyDescent="0.2">
      <c r="B29" s="38"/>
      <c r="C29" s="43"/>
      <c r="D29" s="52"/>
      <c r="E29" s="44" t="s">
        <v>49</v>
      </c>
      <c r="F29" s="52">
        <v>6624.6</v>
      </c>
      <c r="G29" s="69" t="s">
        <v>49</v>
      </c>
      <c r="H29" s="63">
        <v>4755.8999999999996</v>
      </c>
      <c r="I29" s="69" t="s">
        <v>49</v>
      </c>
      <c r="J29" s="63">
        <v>5480</v>
      </c>
      <c r="K29" s="69" t="s">
        <v>49</v>
      </c>
      <c r="L29" s="63">
        <v>4506</v>
      </c>
      <c r="M29" s="69" t="s">
        <v>68</v>
      </c>
      <c r="N29" s="76">
        <v>6676</v>
      </c>
      <c r="O29" s="80" t="s">
        <v>49</v>
      </c>
      <c r="P29" s="81">
        <v>5031.5</v>
      </c>
      <c r="Q29" s="80" t="s">
        <v>49</v>
      </c>
      <c r="R29" s="81">
        <v>6448.5</v>
      </c>
      <c r="S29" s="80" t="s">
        <v>89</v>
      </c>
      <c r="T29" s="81">
        <v>3625</v>
      </c>
      <c r="U29" s="69" t="s">
        <v>49</v>
      </c>
      <c r="V29" s="76">
        <v>6541</v>
      </c>
      <c r="W29" s="69" t="s">
        <v>49</v>
      </c>
      <c r="X29" s="76">
        <v>6061</v>
      </c>
      <c r="Y29" s="69" t="s">
        <v>49</v>
      </c>
      <c r="Z29" s="76">
        <v>6280</v>
      </c>
      <c r="AA29" s="69" t="s">
        <v>49</v>
      </c>
      <c r="AB29" s="76">
        <v>6376</v>
      </c>
      <c r="AC29" s="86" t="s">
        <v>89</v>
      </c>
      <c r="AD29" s="76">
        <v>5037</v>
      </c>
      <c r="AE29" s="86"/>
      <c r="AF29" s="91"/>
      <c r="AG29" s="86" t="s">
        <v>142</v>
      </c>
      <c r="AH29" s="91">
        <v>7785</v>
      </c>
      <c r="AI29" s="86" t="s">
        <v>142</v>
      </c>
      <c r="AJ29" s="91">
        <v>7522</v>
      </c>
      <c r="AK29" s="86" t="s">
        <v>173</v>
      </c>
      <c r="AL29" s="91">
        <v>5933</v>
      </c>
      <c r="AM29" s="86" t="s">
        <v>176</v>
      </c>
      <c r="AN29" s="91">
        <v>8433</v>
      </c>
      <c r="AO29" s="86" t="s">
        <v>176</v>
      </c>
      <c r="AP29" s="91">
        <v>9628</v>
      </c>
      <c r="AQ29" s="86" t="s">
        <v>176</v>
      </c>
      <c r="AR29" s="91">
        <v>13856</v>
      </c>
      <c r="AS29" s="86"/>
      <c r="AT29" s="91"/>
      <c r="AU29" s="301" t="s">
        <v>199</v>
      </c>
      <c r="AV29" s="91">
        <v>8229</v>
      </c>
      <c r="AW29" s="301" t="s">
        <v>176</v>
      </c>
      <c r="AX29" s="91">
        <v>15462</v>
      </c>
      <c r="AY29" s="301" t="s">
        <v>176</v>
      </c>
      <c r="AZ29" s="91">
        <v>17706</v>
      </c>
      <c r="BA29" s="69">
        <f t="shared" ref="BA29:BA31" si="16">COUNTA(E29,G29,I29,K29,M29,O29,Q29,S29,U29,W29,Y29,AA29,AC29,AE29,AG29,AI29,AK29,AM29,AO29,AQ29,AS29,AU29,AW29,AY29)</f>
        <v>22</v>
      </c>
      <c r="BB29" s="76">
        <f t="shared" si="7"/>
        <v>167996.5</v>
      </c>
      <c r="BC29" s="42">
        <f t="shared" si="13"/>
        <v>7636.204545454545</v>
      </c>
    </row>
    <row r="30" spans="2:55" outlineLevel="3" x14ac:dyDescent="0.2">
      <c r="B30" s="38"/>
      <c r="C30" s="43"/>
      <c r="D30" s="52"/>
      <c r="E30" s="44"/>
      <c r="F30" s="52"/>
      <c r="G30" s="69" t="s">
        <v>48</v>
      </c>
      <c r="H30" s="63">
        <v>3670</v>
      </c>
      <c r="I30" s="69" t="s">
        <v>48</v>
      </c>
      <c r="J30" s="63">
        <v>4090</v>
      </c>
      <c r="K30" s="69" t="s">
        <v>48</v>
      </c>
      <c r="L30" s="63">
        <v>5751</v>
      </c>
      <c r="M30" s="69" t="s">
        <v>66</v>
      </c>
      <c r="N30" s="76">
        <v>9420</v>
      </c>
      <c r="O30" s="80" t="s">
        <v>66</v>
      </c>
      <c r="P30" s="81">
        <v>7545</v>
      </c>
      <c r="Q30" s="80" t="s">
        <v>66</v>
      </c>
      <c r="R30" s="81">
        <v>8562.5</v>
      </c>
      <c r="S30" s="80" t="s">
        <v>66</v>
      </c>
      <c r="T30" s="81">
        <v>8053</v>
      </c>
      <c r="U30" s="80" t="s">
        <v>66</v>
      </c>
      <c r="V30" s="76">
        <v>9193</v>
      </c>
      <c r="W30" s="80" t="s">
        <v>66</v>
      </c>
      <c r="X30" s="76">
        <v>9275</v>
      </c>
      <c r="Y30" s="85" t="s">
        <v>89</v>
      </c>
      <c r="Z30" s="76">
        <v>10588</v>
      </c>
      <c r="AA30" s="80" t="s">
        <v>66</v>
      </c>
      <c r="AB30" s="76">
        <v>10201</v>
      </c>
      <c r="AC30" s="80" t="s">
        <v>66</v>
      </c>
      <c r="AD30" s="76">
        <v>9252</v>
      </c>
      <c r="AE30" s="80" t="s">
        <v>66</v>
      </c>
      <c r="AF30" s="91">
        <v>13587</v>
      </c>
      <c r="AG30" s="80" t="s">
        <v>66</v>
      </c>
      <c r="AH30" s="91">
        <v>10197</v>
      </c>
      <c r="AI30" s="80" t="s">
        <v>66</v>
      </c>
      <c r="AJ30" s="91">
        <v>10753</v>
      </c>
      <c r="AK30" s="80" t="s">
        <v>66</v>
      </c>
      <c r="AL30" s="91">
        <v>8964</v>
      </c>
      <c r="AM30" s="80" t="s">
        <v>66</v>
      </c>
      <c r="AN30" s="91">
        <v>11065</v>
      </c>
      <c r="AO30" s="80" t="s">
        <v>66</v>
      </c>
      <c r="AP30" s="91">
        <v>13199</v>
      </c>
      <c r="AQ30" s="80" t="s">
        <v>66</v>
      </c>
      <c r="AR30" s="91">
        <v>12685</v>
      </c>
      <c r="AS30" s="80"/>
      <c r="AT30" s="91"/>
      <c r="AU30" s="80" t="s">
        <v>66</v>
      </c>
      <c r="AV30" s="91">
        <v>15708</v>
      </c>
      <c r="AW30" s="80" t="s">
        <v>66</v>
      </c>
      <c r="AX30" s="91">
        <v>17288</v>
      </c>
      <c r="AY30" s="80" t="s">
        <v>66</v>
      </c>
      <c r="AZ30" s="91">
        <v>19320</v>
      </c>
      <c r="BA30" s="80">
        <f t="shared" si="16"/>
        <v>22</v>
      </c>
      <c r="BB30" s="76">
        <f t="shared" si="7"/>
        <v>228366.5</v>
      </c>
      <c r="BC30" s="42">
        <f t="shared" si="13"/>
        <v>10380.295454545454</v>
      </c>
    </row>
    <row r="31" spans="2:55" ht="13.5" outlineLevel="3" thickBot="1" x14ac:dyDescent="0.25">
      <c r="B31" s="7"/>
      <c r="C31" s="57"/>
      <c r="D31" s="58"/>
      <c r="E31" s="59"/>
      <c r="F31" s="58"/>
      <c r="G31" s="70" t="s">
        <v>78</v>
      </c>
      <c r="H31" s="64">
        <v>3310.5</v>
      </c>
      <c r="I31" s="70" t="s">
        <v>78</v>
      </c>
      <c r="J31" s="64">
        <v>2948</v>
      </c>
      <c r="K31" s="70"/>
      <c r="L31" s="64"/>
      <c r="M31" s="70"/>
      <c r="N31" s="78"/>
      <c r="O31" s="73"/>
      <c r="P31" s="82"/>
      <c r="Q31" s="73"/>
      <c r="R31" s="82"/>
      <c r="S31" s="73"/>
      <c r="T31" s="82"/>
      <c r="U31" s="70"/>
      <c r="V31" s="78"/>
      <c r="W31" s="70"/>
      <c r="X31" s="78"/>
      <c r="Y31" s="70"/>
      <c r="Z31" s="78"/>
      <c r="AA31" s="70"/>
      <c r="AB31" s="78"/>
      <c r="AC31" s="70"/>
      <c r="AD31" s="78"/>
      <c r="AE31" s="70"/>
      <c r="AF31" s="92"/>
      <c r="AG31" s="70"/>
      <c r="AH31" s="92"/>
      <c r="AI31" s="70"/>
      <c r="AJ31" s="92"/>
      <c r="AK31" s="70"/>
      <c r="AL31" s="92"/>
      <c r="AM31" s="70"/>
      <c r="AN31" s="92"/>
      <c r="AO31" s="70"/>
      <c r="AP31" s="92"/>
      <c r="AQ31" s="70"/>
      <c r="AR31" s="92"/>
      <c r="AS31" s="70"/>
      <c r="AT31" s="92"/>
      <c r="AU31" s="70"/>
      <c r="AV31" s="92"/>
      <c r="AW31" s="70"/>
      <c r="AX31" s="92"/>
      <c r="AY31" s="70"/>
      <c r="AZ31" s="92"/>
      <c r="BA31" s="70">
        <f t="shared" si="16"/>
        <v>2</v>
      </c>
      <c r="BB31" s="78">
        <f t="shared" si="7"/>
        <v>6258.5</v>
      </c>
      <c r="BC31" s="50">
        <f t="shared" si="13"/>
        <v>3129.25</v>
      </c>
    </row>
    <row r="32" spans="2:55" s="4" customFormat="1" outlineLevel="2" x14ac:dyDescent="0.2">
      <c r="B32" s="61" t="s">
        <v>67</v>
      </c>
      <c r="C32" s="40">
        <f>COUNTA(C33:C35)</f>
        <v>0</v>
      </c>
      <c r="D32" s="39">
        <f>SUM(D33:D35)</f>
        <v>0</v>
      </c>
      <c r="E32" s="41">
        <f>COUNTA(E33:E35)</f>
        <v>1</v>
      </c>
      <c r="F32" s="39">
        <f>SUM(F33:F35)</f>
        <v>1289</v>
      </c>
      <c r="G32" s="71">
        <f>COUNTA(G33:G35)</f>
        <v>2</v>
      </c>
      <c r="H32" s="65">
        <f>SUM(H33:H35)</f>
        <v>9280.5</v>
      </c>
      <c r="I32" s="71">
        <f>COUNTA(I33:I35)</f>
        <v>1</v>
      </c>
      <c r="J32" s="65">
        <f>SUM(J33:J35)</f>
        <v>5708.9</v>
      </c>
      <c r="K32" s="71">
        <f>COUNTA(K33:K35)</f>
        <v>1</v>
      </c>
      <c r="L32" s="65">
        <f>SUM(L33:L35)</f>
        <v>7577</v>
      </c>
      <c r="M32" s="71">
        <f>COUNTA(M33:M35)</f>
        <v>2</v>
      </c>
      <c r="N32" s="65">
        <f>SUM(N33:N35)</f>
        <v>12429.5</v>
      </c>
      <c r="O32" s="71">
        <f>COUNTA(O33:O35)</f>
        <v>2</v>
      </c>
      <c r="P32" s="65">
        <f>SUM(P33:P35)</f>
        <v>10191.5</v>
      </c>
      <c r="Q32" s="71">
        <f>COUNTA(Q33:Q35)</f>
        <v>2</v>
      </c>
      <c r="R32" s="65">
        <f>SUM(R33:R35)</f>
        <v>11116.5</v>
      </c>
      <c r="S32" s="71">
        <f>COUNTA(S33:S35)</f>
        <v>2</v>
      </c>
      <c r="T32" s="65">
        <f>SUM(T33:T35)</f>
        <v>11560</v>
      </c>
      <c r="U32" s="71">
        <f>COUNTA(U33:U35)</f>
        <v>2</v>
      </c>
      <c r="V32" s="65">
        <f>SUM(V33:V35)</f>
        <v>11314</v>
      </c>
      <c r="W32" s="71">
        <f>COUNTA(W33:W35)</f>
        <v>2</v>
      </c>
      <c r="X32" s="65">
        <f>SUM(X33:X35)</f>
        <v>16857</v>
      </c>
      <c r="Y32" s="71">
        <f>COUNTA(Y33:Y35)</f>
        <v>2</v>
      </c>
      <c r="Z32" s="65">
        <f>SUM(Z33:Z35)</f>
        <v>13313</v>
      </c>
      <c r="AA32" s="71">
        <f>COUNTA(AA33:AA35)</f>
        <v>2</v>
      </c>
      <c r="AB32" s="65">
        <f>SUM(AB33:AB35)</f>
        <v>11249</v>
      </c>
      <c r="AC32" s="71">
        <f>COUNTA(AC33:AC35)</f>
        <v>2</v>
      </c>
      <c r="AD32" s="65">
        <f>SUM(AD33:AD35)</f>
        <v>11955</v>
      </c>
      <c r="AE32" s="71">
        <f>COUNTA(AE33:AE35)</f>
        <v>3</v>
      </c>
      <c r="AF32" s="93">
        <f>SUM(AF33:AF35)</f>
        <v>12272</v>
      </c>
      <c r="AG32" s="71">
        <f>COUNTA(AG33:AG35)</f>
        <v>3</v>
      </c>
      <c r="AH32" s="93">
        <f>SUM(AH33:AH35)</f>
        <v>12875</v>
      </c>
      <c r="AI32" s="71">
        <f>COUNTA(AI33:AI35)</f>
        <v>3</v>
      </c>
      <c r="AJ32" s="93">
        <f>SUM(AJ33:AJ35)</f>
        <v>14228</v>
      </c>
      <c r="AK32" s="71">
        <f>COUNTA(AK33:AK35)</f>
        <v>3</v>
      </c>
      <c r="AL32" s="93">
        <f>SUM(AL33:AL35)</f>
        <v>14160</v>
      </c>
      <c r="AM32" s="71">
        <f>COUNTA(AM33:AM35)</f>
        <v>3</v>
      </c>
      <c r="AN32" s="93">
        <f>SUM(AN33:AN35)</f>
        <v>17808</v>
      </c>
      <c r="AO32" s="71">
        <f>COUNTA(AO33:AO35)</f>
        <v>3</v>
      </c>
      <c r="AP32" s="93">
        <f>SUM(AP33:AP35)</f>
        <v>17897</v>
      </c>
      <c r="AQ32" s="71">
        <f>COUNTA(AQ33:AQ35)</f>
        <v>3</v>
      </c>
      <c r="AR32" s="93">
        <f>SUM(AR33:AR35)</f>
        <v>21281</v>
      </c>
      <c r="AS32" s="71">
        <f>COUNTA(AS33:AS35)</f>
        <v>0</v>
      </c>
      <c r="AT32" s="93">
        <f>SUM(AT33:AT35)</f>
        <v>0</v>
      </c>
      <c r="AU32" s="71">
        <f>COUNTA(AU33:AU35)</f>
        <v>3</v>
      </c>
      <c r="AV32" s="93">
        <f>SUM(AV33:AV35)</f>
        <v>21031</v>
      </c>
      <c r="AW32" s="71">
        <f>COUNTA(AW33:AW35)</f>
        <v>3</v>
      </c>
      <c r="AX32" s="93">
        <f>SUM(AX33:AX35)</f>
        <v>23422</v>
      </c>
      <c r="AY32" s="71">
        <f>COUNTA(AY33:AY35)</f>
        <v>3</v>
      </c>
      <c r="AZ32" s="93">
        <f>SUM(AZ33:AZ35)</f>
        <v>27988</v>
      </c>
      <c r="BA32" s="71">
        <f>E32+G32+I32+K32+M32+O32+Q32+S32+U32+W32+Y32+AA32+AC32+AE32++AG32+AI32+AK32+AM32+AO32+AQ32+AS32+AU32+AW32+AY32</f>
        <v>53</v>
      </c>
      <c r="BB32" s="65">
        <f t="shared" si="7"/>
        <v>316802.90000000002</v>
      </c>
      <c r="BC32" s="39">
        <f t="shared" si="13"/>
        <v>5977.4132075471698</v>
      </c>
    </row>
    <row r="33" spans="2:55" outlineLevel="3" x14ac:dyDescent="0.2">
      <c r="B33" s="38"/>
      <c r="C33" s="43"/>
      <c r="D33" s="52"/>
      <c r="E33" s="44" t="s">
        <v>120</v>
      </c>
      <c r="F33" s="52">
        <v>1289</v>
      </c>
      <c r="G33" s="69" t="s">
        <v>55</v>
      </c>
      <c r="H33" s="63">
        <v>2846.5</v>
      </c>
      <c r="I33" s="69" t="s">
        <v>55</v>
      </c>
      <c r="J33" s="63">
        <v>5708.9</v>
      </c>
      <c r="K33" s="69" t="s">
        <v>53</v>
      </c>
      <c r="L33" s="63">
        <v>7577</v>
      </c>
      <c r="M33" s="69" t="s">
        <v>53</v>
      </c>
      <c r="N33" s="76">
        <v>6624</v>
      </c>
      <c r="O33" s="80" t="s">
        <v>53</v>
      </c>
      <c r="P33" s="81">
        <v>3612</v>
      </c>
      <c r="Q33" s="80" t="s">
        <v>90</v>
      </c>
      <c r="R33" s="81">
        <v>4696</v>
      </c>
      <c r="S33" s="80" t="s">
        <v>90</v>
      </c>
      <c r="T33" s="81">
        <v>4637</v>
      </c>
      <c r="U33" s="80" t="s">
        <v>90</v>
      </c>
      <c r="V33" s="76">
        <v>4134</v>
      </c>
      <c r="W33" s="80" t="s">
        <v>90</v>
      </c>
      <c r="X33" s="76">
        <v>8218</v>
      </c>
      <c r="Y33" s="80" t="s">
        <v>90</v>
      </c>
      <c r="Z33" s="76">
        <v>5959</v>
      </c>
      <c r="AA33" s="80" t="s">
        <v>90</v>
      </c>
      <c r="AB33" s="76">
        <v>4841</v>
      </c>
      <c r="AC33" s="80" t="s">
        <v>90</v>
      </c>
      <c r="AD33" s="76">
        <v>5108</v>
      </c>
      <c r="AE33" s="80" t="s">
        <v>90</v>
      </c>
      <c r="AF33" s="91">
        <v>2585</v>
      </c>
      <c r="AG33" s="85" t="s">
        <v>69</v>
      </c>
      <c r="AH33" s="91">
        <v>3193</v>
      </c>
      <c r="AI33" s="85" t="s">
        <v>69</v>
      </c>
      <c r="AJ33" s="91">
        <v>3498</v>
      </c>
      <c r="AK33" s="85" t="s">
        <v>69</v>
      </c>
      <c r="AL33" s="91">
        <v>3504</v>
      </c>
      <c r="AM33" s="85" t="s">
        <v>69</v>
      </c>
      <c r="AN33" s="91">
        <v>4397</v>
      </c>
      <c r="AO33" s="85" t="s">
        <v>69</v>
      </c>
      <c r="AP33" s="91">
        <v>4400</v>
      </c>
      <c r="AQ33" s="85" t="s">
        <v>69</v>
      </c>
      <c r="AR33" s="91">
        <v>5185</v>
      </c>
      <c r="AS33" s="303"/>
      <c r="AT33" s="91"/>
      <c r="AU33" s="303" t="s">
        <v>196</v>
      </c>
      <c r="AV33" s="91">
        <v>8220</v>
      </c>
      <c r="AW33" s="303" t="s">
        <v>213</v>
      </c>
      <c r="AX33" s="91">
        <v>7958</v>
      </c>
      <c r="AY33" s="303" t="s">
        <v>226</v>
      </c>
      <c r="AZ33" s="91">
        <v>6816</v>
      </c>
      <c r="BA33" s="80">
        <f t="shared" ref="BA33:BA35" si="17">COUNTA(E33,G33,I33,K33,M33,O33,Q33,S33,U33,W33,Y33,AA33,AC33,AE33,AG33,AI33,AK33,AM33,AO33,AQ33,AS33,AU33,AW33,AY33)</f>
        <v>23</v>
      </c>
      <c r="BB33" s="76">
        <f t="shared" si="7"/>
        <v>115006.39999999999</v>
      </c>
      <c r="BC33" s="42">
        <f t="shared" si="13"/>
        <v>5000.2782608695652</v>
      </c>
    </row>
    <row r="34" spans="2:55" outlineLevel="3" x14ac:dyDescent="0.2">
      <c r="B34" s="38"/>
      <c r="C34" s="43"/>
      <c r="D34" s="52"/>
      <c r="E34" s="44"/>
      <c r="F34" s="52"/>
      <c r="G34" s="69" t="s">
        <v>91</v>
      </c>
      <c r="H34" s="63">
        <v>6434</v>
      </c>
      <c r="I34" s="69"/>
      <c r="J34" s="63"/>
      <c r="K34" s="69"/>
      <c r="L34" s="63"/>
      <c r="M34" s="69" t="s">
        <v>69</v>
      </c>
      <c r="N34" s="76">
        <v>5805.5</v>
      </c>
      <c r="O34" s="80" t="s">
        <v>69</v>
      </c>
      <c r="P34" s="81">
        <v>6579.5</v>
      </c>
      <c r="Q34" s="80" t="s">
        <v>92</v>
      </c>
      <c r="R34" s="81">
        <v>6420.5</v>
      </c>
      <c r="S34" s="80" t="s">
        <v>92</v>
      </c>
      <c r="T34" s="81">
        <v>6923</v>
      </c>
      <c r="U34" s="80" t="s">
        <v>92</v>
      </c>
      <c r="V34" s="76">
        <v>7180</v>
      </c>
      <c r="W34" s="80" t="s">
        <v>92</v>
      </c>
      <c r="X34" s="76">
        <v>8639</v>
      </c>
      <c r="Y34" s="80" t="s">
        <v>128</v>
      </c>
      <c r="Z34" s="76">
        <v>7354</v>
      </c>
      <c r="AA34" s="80" t="s">
        <v>128</v>
      </c>
      <c r="AB34" s="76">
        <v>6408</v>
      </c>
      <c r="AC34" s="80" t="s">
        <v>128</v>
      </c>
      <c r="AD34" s="76">
        <v>6847</v>
      </c>
      <c r="AE34" s="80" t="s">
        <v>128</v>
      </c>
      <c r="AF34" s="91">
        <v>5732</v>
      </c>
      <c r="AG34" s="80" t="s">
        <v>128</v>
      </c>
      <c r="AH34" s="91">
        <v>6147</v>
      </c>
      <c r="AI34" s="80" t="s">
        <v>128</v>
      </c>
      <c r="AJ34" s="91">
        <v>7350</v>
      </c>
      <c r="AK34" s="85" t="s">
        <v>146</v>
      </c>
      <c r="AL34" s="91">
        <v>7811</v>
      </c>
      <c r="AM34" s="85" t="s">
        <v>177</v>
      </c>
      <c r="AN34" s="91">
        <v>9179</v>
      </c>
      <c r="AO34" s="85" t="s">
        <v>128</v>
      </c>
      <c r="AP34" s="91">
        <v>9237</v>
      </c>
      <c r="AQ34" s="85" t="s">
        <v>128</v>
      </c>
      <c r="AR34" s="91">
        <v>10297</v>
      </c>
      <c r="AS34" s="303"/>
      <c r="AT34" s="91"/>
      <c r="AU34" s="303" t="s">
        <v>197</v>
      </c>
      <c r="AV34" s="91">
        <v>7406</v>
      </c>
      <c r="AW34" s="303" t="s">
        <v>197</v>
      </c>
      <c r="AX34" s="91">
        <v>10727</v>
      </c>
      <c r="AY34" s="303" t="s">
        <v>197</v>
      </c>
      <c r="AZ34" s="91">
        <v>10016</v>
      </c>
      <c r="BA34" s="80">
        <f t="shared" si="17"/>
        <v>20</v>
      </c>
      <c r="BB34" s="76">
        <f t="shared" si="7"/>
        <v>152492.5</v>
      </c>
      <c r="BC34" s="42">
        <f t="shared" si="13"/>
        <v>7624.625</v>
      </c>
    </row>
    <row r="35" spans="2:55" ht="13.5" outlineLevel="3" thickBot="1" x14ac:dyDescent="0.25">
      <c r="B35" s="7"/>
      <c r="C35" s="49"/>
      <c r="D35" s="60"/>
      <c r="E35" s="51"/>
      <c r="F35" s="60"/>
      <c r="G35" s="70"/>
      <c r="H35" s="64"/>
      <c r="I35" s="70"/>
      <c r="J35" s="64"/>
      <c r="K35" s="73"/>
      <c r="L35" s="74"/>
      <c r="M35" s="73"/>
      <c r="N35" s="78"/>
      <c r="O35" s="73"/>
      <c r="P35" s="82"/>
      <c r="Q35" s="73"/>
      <c r="R35" s="82"/>
      <c r="S35" s="73"/>
      <c r="T35" s="82"/>
      <c r="U35" s="73"/>
      <c r="V35" s="78"/>
      <c r="W35" s="73"/>
      <c r="X35" s="78"/>
      <c r="Y35" s="87"/>
      <c r="Z35" s="78"/>
      <c r="AA35" s="87"/>
      <c r="AB35" s="78"/>
      <c r="AC35" s="87"/>
      <c r="AD35" s="78"/>
      <c r="AE35" s="87" t="s">
        <v>92</v>
      </c>
      <c r="AF35" s="92">
        <v>3955</v>
      </c>
      <c r="AG35" s="87" t="s">
        <v>92</v>
      </c>
      <c r="AH35" s="92">
        <v>3535</v>
      </c>
      <c r="AI35" s="87" t="s">
        <v>92</v>
      </c>
      <c r="AJ35" s="92">
        <v>3380</v>
      </c>
      <c r="AK35" s="87" t="s">
        <v>92</v>
      </c>
      <c r="AL35" s="92">
        <v>2845</v>
      </c>
      <c r="AM35" s="87" t="s">
        <v>92</v>
      </c>
      <c r="AN35" s="92">
        <v>4232</v>
      </c>
      <c r="AO35" s="87" t="s">
        <v>92</v>
      </c>
      <c r="AP35" s="92">
        <v>4260</v>
      </c>
      <c r="AQ35" s="87" t="s">
        <v>92</v>
      </c>
      <c r="AR35" s="92">
        <v>5799</v>
      </c>
      <c r="AS35" s="304"/>
      <c r="AT35" s="92"/>
      <c r="AU35" s="304" t="s">
        <v>198</v>
      </c>
      <c r="AV35" s="92">
        <v>5405</v>
      </c>
      <c r="AW35" s="304" t="s">
        <v>198</v>
      </c>
      <c r="AX35" s="92">
        <v>4737</v>
      </c>
      <c r="AY35" s="304" t="s">
        <v>198</v>
      </c>
      <c r="AZ35" s="92">
        <v>11156</v>
      </c>
      <c r="BA35" s="73">
        <f t="shared" si="17"/>
        <v>10</v>
      </c>
      <c r="BB35" s="78">
        <f t="shared" si="7"/>
        <v>49304</v>
      </c>
      <c r="BC35" s="50">
        <f t="shared" si="13"/>
        <v>4930.3999999999996</v>
      </c>
    </row>
    <row r="36" spans="2:55" s="4" customFormat="1" ht="13.5" outlineLevel="1" thickBot="1" x14ac:dyDescent="0.25">
      <c r="B36" s="37" t="s">
        <v>93</v>
      </c>
      <c r="C36" s="30">
        <f>COUNTA(C37:C49)</f>
        <v>0</v>
      </c>
      <c r="D36" s="29">
        <f>SUM(D37:D49)</f>
        <v>0</v>
      </c>
      <c r="E36" s="28">
        <f>COUNTA(E37:E49)</f>
        <v>2</v>
      </c>
      <c r="F36" s="29">
        <f>SUM(F37:F49)</f>
        <v>4464</v>
      </c>
      <c r="G36" s="100">
        <f>COUNTA(G37:G49)</f>
        <v>7</v>
      </c>
      <c r="H36" s="101">
        <f>SUM(H37:H49)</f>
        <v>21677</v>
      </c>
      <c r="I36" s="100">
        <f>COUNTA(I37:I49)</f>
        <v>7</v>
      </c>
      <c r="J36" s="101">
        <f>SUM(J37:J49)</f>
        <v>21422.100000000002</v>
      </c>
      <c r="K36" s="100">
        <f>COUNTA(K37:K49)</f>
        <v>7</v>
      </c>
      <c r="L36" s="101">
        <f>SUM(L37:L49)</f>
        <v>24952.5</v>
      </c>
      <c r="M36" s="100">
        <f>COUNTA(M37:M49)</f>
        <v>7</v>
      </c>
      <c r="N36" s="101">
        <f>SUM(N37:N49)</f>
        <v>33245.5</v>
      </c>
      <c r="O36" s="100">
        <f>COUNTA(O37:O49)</f>
        <v>6</v>
      </c>
      <c r="P36" s="101">
        <f>SUM(P37:P49)</f>
        <v>30675.5</v>
      </c>
      <c r="Q36" s="100">
        <f>COUNTA(Q37:Q49)</f>
        <v>6</v>
      </c>
      <c r="R36" s="101">
        <f>SUM(R37:R49)</f>
        <v>29447.5</v>
      </c>
      <c r="S36" s="100">
        <f>COUNTA(S37:S49)</f>
        <v>4</v>
      </c>
      <c r="T36" s="101">
        <f>SUM(T37:T49)</f>
        <v>21427.5</v>
      </c>
      <c r="U36" s="100">
        <f>COUNTA(U37:U49)</f>
        <v>5</v>
      </c>
      <c r="V36" s="101">
        <f>SUM(V37:V49)</f>
        <v>27358</v>
      </c>
      <c r="W36" s="100">
        <f>COUNTA(W37:W49)</f>
        <v>8</v>
      </c>
      <c r="X36" s="101">
        <f>SUM(X37:X49)</f>
        <v>38139</v>
      </c>
      <c r="Y36" s="100">
        <f>COUNTA(Y37:Y49)</f>
        <v>7</v>
      </c>
      <c r="Z36" s="101">
        <f>SUM(Z37:Z49)</f>
        <v>38797</v>
      </c>
      <c r="AA36" s="100">
        <f>COUNTA(AA37:AA49)</f>
        <v>7</v>
      </c>
      <c r="AB36" s="101">
        <f>SUM(AB37:AB49)</f>
        <v>38266</v>
      </c>
      <c r="AC36" s="100">
        <f>COUNTA(AC37:AC49)</f>
        <v>9</v>
      </c>
      <c r="AD36" s="101">
        <f>SUM(AD37:AD49)</f>
        <v>39360</v>
      </c>
      <c r="AE36" s="100">
        <f>COUNTA(AE37:AE49)</f>
        <v>9</v>
      </c>
      <c r="AF36" s="102">
        <f>SUM(AF37:AF49)</f>
        <v>41493</v>
      </c>
      <c r="AG36" s="100">
        <f>COUNTA(AG37:AG49)</f>
        <v>9</v>
      </c>
      <c r="AH36" s="102">
        <f>SUM(AH37:AH49)</f>
        <v>49187</v>
      </c>
      <c r="AI36" s="100">
        <f>COUNTA(AI37:AI49)</f>
        <v>9</v>
      </c>
      <c r="AJ36" s="102">
        <f>SUM(AJ37:AJ49)</f>
        <v>45714</v>
      </c>
      <c r="AK36" s="100">
        <f>COUNTA(AK37:AK49)</f>
        <v>9</v>
      </c>
      <c r="AL36" s="102">
        <f>SUM(AL37:AL49)</f>
        <v>46257</v>
      </c>
      <c r="AM36" s="100">
        <f>COUNTA(AM37:AM49)</f>
        <v>9</v>
      </c>
      <c r="AN36" s="102">
        <f>SUM(AN37:AN49)</f>
        <v>54121</v>
      </c>
      <c r="AO36" s="100">
        <f>COUNTA(AO37:AO49)</f>
        <v>10</v>
      </c>
      <c r="AP36" s="102">
        <f>SUM(AP37:AP49)</f>
        <v>54340</v>
      </c>
      <c r="AQ36" s="100">
        <f>COUNTA(AQ37:AQ49)</f>
        <v>11</v>
      </c>
      <c r="AR36" s="102">
        <f>SUM(AR37:AR49)</f>
        <v>61979</v>
      </c>
      <c r="AS36" s="100">
        <f>COUNTA(AS37:AS49)</f>
        <v>1</v>
      </c>
      <c r="AT36" s="102">
        <f>SUM(AT37:AT49)</f>
        <v>19772</v>
      </c>
      <c r="AU36" s="100">
        <f>COUNTA(AU37:AU49)</f>
        <v>12</v>
      </c>
      <c r="AV36" s="102">
        <f>SUM(AV37:AV49)</f>
        <v>71287</v>
      </c>
      <c r="AW36" s="100">
        <f>COUNTA(AW37:AW49)</f>
        <v>12</v>
      </c>
      <c r="AX36" s="102">
        <f>SUM(AX37:AX49)</f>
        <v>83118</v>
      </c>
      <c r="AY36" s="100">
        <f>COUNTA(AY37:AY49)</f>
        <v>13</v>
      </c>
      <c r="AZ36" s="102">
        <f>SUM(AZ37:AZ49)</f>
        <v>86566</v>
      </c>
      <c r="BA36" s="100">
        <f>E36+G36+I36+K36+M36+O36+Q36+S36+U36+W36+Y36+AA36+AC36+AE36++AG36+AI36+AK36+AM36+AO36+AQ36+AS36+AU36+AW36+AY36</f>
        <v>186</v>
      </c>
      <c r="BB36" s="101">
        <f t="shared" si="7"/>
        <v>983065.59999999998</v>
      </c>
      <c r="BC36" s="29">
        <f t="shared" ref="BC36:BC49" si="18">BB36/BA36</f>
        <v>5285.2989247311825</v>
      </c>
    </row>
    <row r="37" spans="2:55" outlineLevel="3" x14ac:dyDescent="0.2">
      <c r="B37" s="38"/>
      <c r="C37" s="53"/>
      <c r="D37" s="54"/>
      <c r="E37" s="55" t="s">
        <v>94</v>
      </c>
      <c r="F37" s="54">
        <v>2925</v>
      </c>
      <c r="G37" s="72" t="s">
        <v>56</v>
      </c>
      <c r="H37" s="66">
        <v>4082</v>
      </c>
      <c r="I37" s="72" t="s">
        <v>56</v>
      </c>
      <c r="J37" s="66">
        <v>4084.4</v>
      </c>
      <c r="K37" s="72" t="s">
        <v>56</v>
      </c>
      <c r="L37" s="66">
        <v>5175.5</v>
      </c>
      <c r="M37" s="72" t="s">
        <v>56</v>
      </c>
      <c r="N37" s="79">
        <v>5599</v>
      </c>
      <c r="O37" s="72" t="s">
        <v>56</v>
      </c>
      <c r="P37" s="83">
        <v>4793</v>
      </c>
      <c r="Q37" s="84" t="s">
        <v>56</v>
      </c>
      <c r="R37" s="83">
        <v>5507</v>
      </c>
      <c r="S37" s="84" t="s">
        <v>56</v>
      </c>
      <c r="T37" s="83">
        <v>6264</v>
      </c>
      <c r="U37" s="72" t="s">
        <v>56</v>
      </c>
      <c r="V37" s="79">
        <v>5396</v>
      </c>
      <c r="W37" s="72" t="s">
        <v>56</v>
      </c>
      <c r="X37" s="79">
        <v>6291</v>
      </c>
      <c r="Y37" s="72" t="s">
        <v>56</v>
      </c>
      <c r="Z37" s="79">
        <v>4855</v>
      </c>
      <c r="AA37" s="88" t="s">
        <v>130</v>
      </c>
      <c r="AB37" s="79">
        <v>3463</v>
      </c>
      <c r="AC37" s="88" t="s">
        <v>130</v>
      </c>
      <c r="AD37" s="79">
        <v>2960</v>
      </c>
      <c r="AE37" s="88" t="s">
        <v>130</v>
      </c>
      <c r="AF37" s="94">
        <v>3491</v>
      </c>
      <c r="AG37" s="88" t="s">
        <v>140</v>
      </c>
      <c r="AH37" s="94">
        <v>3170</v>
      </c>
      <c r="AI37" s="88" t="s">
        <v>140</v>
      </c>
      <c r="AJ37" s="94">
        <v>3969</v>
      </c>
      <c r="AK37" s="88" t="s">
        <v>130</v>
      </c>
      <c r="AL37" s="94">
        <v>4179</v>
      </c>
      <c r="AM37" s="88" t="s">
        <v>130</v>
      </c>
      <c r="AN37" s="94">
        <v>4378</v>
      </c>
      <c r="AO37" s="88" t="s">
        <v>188</v>
      </c>
      <c r="AP37" s="94">
        <v>4364</v>
      </c>
      <c r="AQ37" s="88" t="s">
        <v>188</v>
      </c>
      <c r="AR37" s="94">
        <v>4928</v>
      </c>
      <c r="AS37" s="302" t="s">
        <v>99</v>
      </c>
      <c r="AT37" s="94">
        <v>19772</v>
      </c>
      <c r="AU37" s="88" t="s">
        <v>188</v>
      </c>
      <c r="AV37" s="94">
        <v>6975</v>
      </c>
      <c r="AW37" s="88" t="s">
        <v>188</v>
      </c>
      <c r="AX37" s="94">
        <v>6890</v>
      </c>
      <c r="AY37" s="88" t="s">
        <v>188</v>
      </c>
      <c r="AZ37" s="94">
        <v>6446</v>
      </c>
      <c r="BA37" s="72">
        <f t="shared" ref="BA37:BA49" si="19">COUNTA(E37,G37,I37,K37,M37,O37,Q37,S37,U37,W37,Y37,AA37,AC37,AE37,AG37,AI37,AK37,AM37,AO37,AQ37,AS37,AU37,AW37,AY37)</f>
        <v>24</v>
      </c>
      <c r="BB37" s="79">
        <f t="shared" si="7"/>
        <v>129956.9</v>
      </c>
      <c r="BC37" s="56">
        <f t="shared" si="18"/>
        <v>5414.8708333333334</v>
      </c>
    </row>
    <row r="38" spans="2:55" outlineLevel="3" x14ac:dyDescent="0.2">
      <c r="B38" s="38"/>
      <c r="C38" s="43"/>
      <c r="D38" s="52"/>
      <c r="E38" s="44" t="s">
        <v>95</v>
      </c>
      <c r="F38" s="52">
        <v>1539</v>
      </c>
      <c r="G38" s="69" t="s">
        <v>239</v>
      </c>
      <c r="H38" s="63">
        <v>3745</v>
      </c>
      <c r="I38" s="69" t="s">
        <v>239</v>
      </c>
      <c r="J38" s="63">
        <v>4452.8999999999996</v>
      </c>
      <c r="K38" s="69" t="s">
        <v>239</v>
      </c>
      <c r="L38" s="63">
        <v>4075</v>
      </c>
      <c r="M38" s="69" t="s">
        <v>239</v>
      </c>
      <c r="N38" s="76">
        <v>4772</v>
      </c>
      <c r="O38" s="69" t="s">
        <v>239</v>
      </c>
      <c r="P38" s="81">
        <v>4841</v>
      </c>
      <c r="Q38" s="80" t="s">
        <v>239</v>
      </c>
      <c r="R38" s="81">
        <v>5322.5</v>
      </c>
      <c r="S38" s="80" t="s">
        <v>239</v>
      </c>
      <c r="T38" s="81">
        <v>5585.5</v>
      </c>
      <c r="U38" s="80" t="s">
        <v>239</v>
      </c>
      <c r="V38" s="76">
        <v>8454</v>
      </c>
      <c r="W38" s="69" t="s">
        <v>239</v>
      </c>
      <c r="X38" s="76">
        <v>6653</v>
      </c>
      <c r="Y38" s="86" t="s">
        <v>129</v>
      </c>
      <c r="Z38" s="76">
        <v>7075</v>
      </c>
      <c r="AA38" s="86" t="s">
        <v>129</v>
      </c>
      <c r="AB38" s="76">
        <v>7183</v>
      </c>
      <c r="AC38" s="86" t="s">
        <v>136</v>
      </c>
      <c r="AD38" s="76">
        <v>4771</v>
      </c>
      <c r="AE38" s="86" t="s">
        <v>136</v>
      </c>
      <c r="AF38" s="91">
        <v>4527</v>
      </c>
      <c r="AG38" s="86" t="s">
        <v>136</v>
      </c>
      <c r="AH38" s="91">
        <v>6390</v>
      </c>
      <c r="AI38" s="86" t="s">
        <v>136</v>
      </c>
      <c r="AJ38" s="91">
        <v>7324</v>
      </c>
      <c r="AK38" s="86" t="s">
        <v>136</v>
      </c>
      <c r="AL38" s="91">
        <v>7522</v>
      </c>
      <c r="AM38" s="86" t="s">
        <v>136</v>
      </c>
      <c r="AN38" s="91">
        <v>6700</v>
      </c>
      <c r="AO38" s="86" t="s">
        <v>136</v>
      </c>
      <c r="AP38" s="91">
        <v>2741</v>
      </c>
      <c r="AQ38" s="86" t="s">
        <v>136</v>
      </c>
      <c r="AR38" s="91">
        <v>3331</v>
      </c>
      <c r="AS38" s="86"/>
      <c r="AT38" s="91"/>
      <c r="AU38" s="86" t="s">
        <v>136</v>
      </c>
      <c r="AV38" s="91">
        <v>5151</v>
      </c>
      <c r="AW38" s="86" t="s">
        <v>136</v>
      </c>
      <c r="AX38" s="91">
        <v>3857</v>
      </c>
      <c r="AY38" s="86" t="s">
        <v>136</v>
      </c>
      <c r="AZ38" s="91">
        <v>6048</v>
      </c>
      <c r="BA38" s="69">
        <f t="shared" si="19"/>
        <v>23</v>
      </c>
      <c r="BB38" s="76">
        <f t="shared" si="7"/>
        <v>122059.9</v>
      </c>
      <c r="BC38" s="42">
        <f t="shared" si="18"/>
        <v>5306.9521739130432</v>
      </c>
    </row>
    <row r="39" spans="2:55" outlineLevel="3" x14ac:dyDescent="0.2">
      <c r="B39" s="38"/>
      <c r="C39" s="45"/>
      <c r="D39" s="47"/>
      <c r="E39" s="46"/>
      <c r="F39" s="47"/>
      <c r="G39" s="69" t="s">
        <v>235</v>
      </c>
      <c r="H39" s="63">
        <v>3495.6</v>
      </c>
      <c r="I39" s="69" t="s">
        <v>235</v>
      </c>
      <c r="J39" s="63">
        <v>2508.1</v>
      </c>
      <c r="K39" s="69" t="s">
        <v>235</v>
      </c>
      <c r="L39" s="63">
        <v>2242</v>
      </c>
      <c r="M39" s="69" t="s">
        <v>235</v>
      </c>
      <c r="N39" s="76">
        <v>3817</v>
      </c>
      <c r="O39" s="69" t="s">
        <v>235</v>
      </c>
      <c r="P39" s="81">
        <v>4685</v>
      </c>
      <c r="Q39" s="80" t="s">
        <v>235</v>
      </c>
      <c r="R39" s="81">
        <v>3044</v>
      </c>
      <c r="S39" s="80" t="s">
        <v>235</v>
      </c>
      <c r="T39" s="81">
        <v>3738</v>
      </c>
      <c r="U39" s="80" t="s">
        <v>235</v>
      </c>
      <c r="V39" s="76">
        <v>4199</v>
      </c>
      <c r="W39" s="69" t="s">
        <v>235</v>
      </c>
      <c r="X39" s="76">
        <v>3994</v>
      </c>
      <c r="Y39" s="69" t="s">
        <v>235</v>
      </c>
      <c r="Z39" s="76">
        <v>3291</v>
      </c>
      <c r="AA39" s="69" t="s">
        <v>235</v>
      </c>
      <c r="AB39" s="76">
        <v>4981</v>
      </c>
      <c r="AC39" s="86" t="s">
        <v>137</v>
      </c>
      <c r="AD39" s="76">
        <v>6506</v>
      </c>
      <c r="AE39" s="86" t="s">
        <v>140</v>
      </c>
      <c r="AF39" s="91">
        <v>6123</v>
      </c>
      <c r="AG39" s="86" t="s">
        <v>235</v>
      </c>
      <c r="AH39" s="91">
        <v>5715</v>
      </c>
      <c r="AI39" s="86" t="s">
        <v>235</v>
      </c>
      <c r="AJ39" s="91">
        <v>5337</v>
      </c>
      <c r="AK39" s="86" t="s">
        <v>235</v>
      </c>
      <c r="AL39" s="91">
        <v>6152</v>
      </c>
      <c r="AM39" s="86" t="s">
        <v>235</v>
      </c>
      <c r="AN39" s="91">
        <v>7035</v>
      </c>
      <c r="AO39" s="86" t="s">
        <v>235</v>
      </c>
      <c r="AP39" s="91">
        <v>6238</v>
      </c>
      <c r="AQ39" s="86" t="s">
        <v>189</v>
      </c>
      <c r="AR39" s="91">
        <v>10074</v>
      </c>
      <c r="AS39" s="86"/>
      <c r="AT39" s="91"/>
      <c r="AU39" s="86" t="s">
        <v>189</v>
      </c>
      <c r="AV39" s="91">
        <v>8424</v>
      </c>
      <c r="AW39" s="86" t="s">
        <v>189</v>
      </c>
      <c r="AX39" s="91">
        <v>13664</v>
      </c>
      <c r="AY39" s="301" t="s">
        <v>227</v>
      </c>
      <c r="AZ39" s="91">
        <v>6464</v>
      </c>
      <c r="BA39" s="69">
        <f t="shared" si="19"/>
        <v>22</v>
      </c>
      <c r="BB39" s="76">
        <f t="shared" si="7"/>
        <v>121726.7</v>
      </c>
      <c r="BC39" s="42">
        <f t="shared" si="18"/>
        <v>5533.0318181818184</v>
      </c>
    </row>
    <row r="40" spans="2:55" outlineLevel="3" x14ac:dyDescent="0.2">
      <c r="B40" s="38"/>
      <c r="C40" s="45"/>
      <c r="D40" s="47"/>
      <c r="E40" s="46"/>
      <c r="F40" s="47"/>
      <c r="G40" s="69" t="s">
        <v>57</v>
      </c>
      <c r="H40" s="63">
        <v>2922.9</v>
      </c>
      <c r="I40" s="69" t="s">
        <v>57</v>
      </c>
      <c r="J40" s="63">
        <v>2980</v>
      </c>
      <c r="K40" s="69" t="s">
        <v>57</v>
      </c>
      <c r="L40" s="63">
        <v>3483</v>
      </c>
      <c r="M40" s="69" t="s">
        <v>57</v>
      </c>
      <c r="N40" s="76">
        <v>5014</v>
      </c>
      <c r="O40" s="69" t="s">
        <v>57</v>
      </c>
      <c r="P40" s="81">
        <v>5917</v>
      </c>
      <c r="Q40" s="80" t="s">
        <v>57</v>
      </c>
      <c r="R40" s="81">
        <v>3935</v>
      </c>
      <c r="S40" s="80"/>
      <c r="T40" s="77"/>
      <c r="U40" s="80"/>
      <c r="V40" s="77"/>
      <c r="W40" s="69" t="s">
        <v>57</v>
      </c>
      <c r="X40" s="76">
        <v>4699</v>
      </c>
      <c r="Y40" s="69" t="s">
        <v>57</v>
      </c>
      <c r="Z40" s="76">
        <v>3833</v>
      </c>
      <c r="AA40" s="86" t="s">
        <v>56</v>
      </c>
      <c r="AB40" s="76">
        <v>4034</v>
      </c>
      <c r="AC40" s="86" t="s">
        <v>56</v>
      </c>
      <c r="AD40" s="76">
        <v>4622</v>
      </c>
      <c r="AE40" s="86" t="s">
        <v>56</v>
      </c>
      <c r="AF40" s="91">
        <v>5486</v>
      </c>
      <c r="AG40" s="86" t="s">
        <v>56</v>
      </c>
      <c r="AH40" s="91">
        <v>9620</v>
      </c>
      <c r="AI40" s="86" t="s">
        <v>56</v>
      </c>
      <c r="AJ40" s="91">
        <v>4938</v>
      </c>
      <c r="AK40" s="86" t="s">
        <v>56</v>
      </c>
      <c r="AL40" s="91">
        <v>4625</v>
      </c>
      <c r="AM40" s="86" t="s">
        <v>56</v>
      </c>
      <c r="AN40" s="91">
        <v>6980</v>
      </c>
      <c r="AO40" s="86" t="s">
        <v>56</v>
      </c>
      <c r="AP40" s="91">
        <v>6132</v>
      </c>
      <c r="AQ40" s="86" t="s">
        <v>56</v>
      </c>
      <c r="AR40" s="91">
        <v>4200</v>
      </c>
      <c r="AS40" s="86"/>
      <c r="AT40" s="91"/>
      <c r="AU40" s="86" t="s">
        <v>56</v>
      </c>
      <c r="AV40" s="91">
        <v>2630</v>
      </c>
      <c r="AW40" s="86" t="s">
        <v>56</v>
      </c>
      <c r="AX40" s="91">
        <v>5117</v>
      </c>
      <c r="AY40" s="86" t="s">
        <v>56</v>
      </c>
      <c r="AZ40" s="91">
        <v>6534</v>
      </c>
      <c r="BA40" s="69">
        <f t="shared" si="19"/>
        <v>20</v>
      </c>
      <c r="BB40" s="76">
        <f t="shared" si="7"/>
        <v>97701.9</v>
      </c>
      <c r="BC40" s="42">
        <f t="shared" si="18"/>
        <v>4885.0949999999993</v>
      </c>
    </row>
    <row r="41" spans="2:55" outlineLevel="3" x14ac:dyDescent="0.2">
      <c r="B41" s="38"/>
      <c r="C41" s="45"/>
      <c r="D41" s="47"/>
      <c r="E41" s="46"/>
      <c r="F41" s="47"/>
      <c r="G41" s="69" t="s">
        <v>95</v>
      </c>
      <c r="H41" s="63">
        <v>1444.1</v>
      </c>
      <c r="I41" s="69" t="s">
        <v>247</v>
      </c>
      <c r="J41" s="63">
        <v>1640</v>
      </c>
      <c r="K41" s="69" t="s">
        <v>58</v>
      </c>
      <c r="L41" s="63">
        <v>6160</v>
      </c>
      <c r="M41" s="69" t="s">
        <v>58</v>
      </c>
      <c r="N41" s="76">
        <v>5951</v>
      </c>
      <c r="O41" s="80" t="s">
        <v>71</v>
      </c>
      <c r="P41" s="81">
        <v>4844</v>
      </c>
      <c r="Q41" s="80" t="s">
        <v>71</v>
      </c>
      <c r="R41" s="81">
        <v>6294</v>
      </c>
      <c r="S41" s="80"/>
      <c r="T41" s="77"/>
      <c r="U41" s="80" t="s">
        <v>71</v>
      </c>
      <c r="V41" s="76">
        <v>6177</v>
      </c>
      <c r="W41" s="80" t="s">
        <v>71</v>
      </c>
      <c r="X41" s="76">
        <v>7949</v>
      </c>
      <c r="Y41" s="80" t="s">
        <v>71</v>
      </c>
      <c r="Z41" s="76">
        <v>7300</v>
      </c>
      <c r="AA41" s="85" t="s">
        <v>131</v>
      </c>
      <c r="AB41" s="76">
        <v>12063</v>
      </c>
      <c r="AC41" s="85" t="s">
        <v>131</v>
      </c>
      <c r="AD41" s="76">
        <v>5321</v>
      </c>
      <c r="AE41" s="85" t="s">
        <v>131</v>
      </c>
      <c r="AF41" s="91">
        <v>5600</v>
      </c>
      <c r="AG41" s="85" t="s">
        <v>143</v>
      </c>
      <c r="AH41" s="91">
        <v>6395</v>
      </c>
      <c r="AI41" s="85" t="s">
        <v>150</v>
      </c>
      <c r="AJ41" s="91">
        <v>6237</v>
      </c>
      <c r="AK41" s="85" t="s">
        <v>150</v>
      </c>
      <c r="AL41" s="91">
        <v>5833</v>
      </c>
      <c r="AM41" s="85" t="s">
        <v>150</v>
      </c>
      <c r="AN41" s="91">
        <v>6354</v>
      </c>
      <c r="AO41" s="85" t="s">
        <v>150</v>
      </c>
      <c r="AP41" s="91">
        <v>8560</v>
      </c>
      <c r="AQ41" s="85" t="s">
        <v>150</v>
      </c>
      <c r="AR41" s="91">
        <v>9022</v>
      </c>
      <c r="AS41" s="85"/>
      <c r="AT41" s="91"/>
      <c r="AU41" s="303" t="s">
        <v>204</v>
      </c>
      <c r="AV41" s="91">
        <v>6990</v>
      </c>
      <c r="AW41" s="303" t="s">
        <v>204</v>
      </c>
      <c r="AX41" s="91">
        <v>7701</v>
      </c>
      <c r="AY41" s="303" t="s">
        <v>204</v>
      </c>
      <c r="AZ41" s="91">
        <v>9341</v>
      </c>
      <c r="BA41" s="80">
        <f t="shared" si="19"/>
        <v>21</v>
      </c>
      <c r="BB41" s="76">
        <f t="shared" si="7"/>
        <v>137176.1</v>
      </c>
      <c r="BC41" s="42">
        <f t="shared" si="18"/>
        <v>6532.195238095238</v>
      </c>
    </row>
    <row r="42" spans="2:55" outlineLevel="3" x14ac:dyDescent="0.2">
      <c r="B42" s="38"/>
      <c r="C42" s="45"/>
      <c r="D42" s="47"/>
      <c r="E42" s="46"/>
      <c r="F42" s="47"/>
      <c r="G42" s="69" t="s">
        <v>83</v>
      </c>
      <c r="H42" s="63">
        <v>4101.8999999999996</v>
      </c>
      <c r="I42" s="69" t="s">
        <v>96</v>
      </c>
      <c r="J42" s="63">
        <v>4516</v>
      </c>
      <c r="K42" s="69" t="s">
        <v>59</v>
      </c>
      <c r="L42" s="63">
        <v>2048</v>
      </c>
      <c r="M42" s="69" t="s">
        <v>59</v>
      </c>
      <c r="N42" s="76">
        <v>2993</v>
      </c>
      <c r="O42" s="69" t="s">
        <v>59</v>
      </c>
      <c r="P42" s="81">
        <v>5595.5</v>
      </c>
      <c r="Q42" s="69" t="s">
        <v>97</v>
      </c>
      <c r="R42" s="81">
        <v>5345</v>
      </c>
      <c r="S42" s="80" t="s">
        <v>59</v>
      </c>
      <c r="T42" s="81">
        <v>5840</v>
      </c>
      <c r="U42" s="69" t="s">
        <v>97</v>
      </c>
      <c r="V42" s="76">
        <v>3132</v>
      </c>
      <c r="W42" s="69" t="s">
        <v>98</v>
      </c>
      <c r="X42" s="76">
        <v>4041</v>
      </c>
      <c r="Y42" s="69" t="s">
        <v>98</v>
      </c>
      <c r="Z42" s="76">
        <v>5517</v>
      </c>
      <c r="AA42" s="86" t="s">
        <v>99</v>
      </c>
      <c r="AB42" s="76">
        <v>3687</v>
      </c>
      <c r="AC42" s="86" t="s">
        <v>99</v>
      </c>
      <c r="AD42" s="76">
        <v>4725</v>
      </c>
      <c r="AE42" s="86" t="s">
        <v>99</v>
      </c>
      <c r="AF42" s="91">
        <v>5085</v>
      </c>
      <c r="AG42" s="86" t="s">
        <v>99</v>
      </c>
      <c r="AH42" s="91">
        <v>6202</v>
      </c>
      <c r="AI42" s="86" t="s">
        <v>149</v>
      </c>
      <c r="AJ42" s="91">
        <v>5216</v>
      </c>
      <c r="AK42" s="86" t="s">
        <v>149</v>
      </c>
      <c r="AL42" s="91">
        <v>5663</v>
      </c>
      <c r="AM42" s="86" t="s">
        <v>149</v>
      </c>
      <c r="AN42" s="91">
        <v>5165</v>
      </c>
      <c r="AO42" s="86" t="s">
        <v>149</v>
      </c>
      <c r="AP42" s="91">
        <v>5930</v>
      </c>
      <c r="AQ42" s="86" t="s">
        <v>236</v>
      </c>
      <c r="AR42" s="91">
        <v>6036</v>
      </c>
      <c r="AS42" s="86"/>
      <c r="AT42" s="91"/>
      <c r="AU42" s="301" t="s">
        <v>203</v>
      </c>
      <c r="AV42" s="91">
        <v>7352</v>
      </c>
      <c r="AW42" s="301" t="s">
        <v>203</v>
      </c>
      <c r="AX42" s="91">
        <v>8748</v>
      </c>
      <c r="AY42" s="301" t="s">
        <v>203</v>
      </c>
      <c r="AZ42" s="91">
        <v>10940</v>
      </c>
      <c r="BA42" s="69">
        <f t="shared" si="19"/>
        <v>22</v>
      </c>
      <c r="BB42" s="76">
        <f t="shared" si="7"/>
        <v>117878.39999999999</v>
      </c>
      <c r="BC42" s="42">
        <f t="shared" si="18"/>
        <v>5358.1090909090908</v>
      </c>
    </row>
    <row r="43" spans="2:55" outlineLevel="3" x14ac:dyDescent="0.2">
      <c r="B43" s="38"/>
      <c r="C43" s="45"/>
      <c r="D43" s="47"/>
      <c r="E43" s="46"/>
      <c r="F43" s="47"/>
      <c r="G43" s="69" t="s">
        <v>60</v>
      </c>
      <c r="H43" s="63">
        <v>1885.5</v>
      </c>
      <c r="I43" s="69" t="s">
        <v>60</v>
      </c>
      <c r="J43" s="63">
        <v>1240.7</v>
      </c>
      <c r="K43" s="69" t="s">
        <v>60</v>
      </c>
      <c r="L43" s="63">
        <v>1769</v>
      </c>
      <c r="M43" s="69" t="s">
        <v>60</v>
      </c>
      <c r="N43" s="76">
        <v>5099.5</v>
      </c>
      <c r="O43" s="80"/>
      <c r="P43" s="77"/>
      <c r="Q43" s="80"/>
      <c r="R43" s="77"/>
      <c r="S43" s="80"/>
      <c r="T43" s="77"/>
      <c r="U43" s="80"/>
      <c r="V43" s="77"/>
      <c r="W43" s="69" t="s">
        <v>99</v>
      </c>
      <c r="X43" s="76">
        <v>3092</v>
      </c>
      <c r="Y43" s="69" t="s">
        <v>99</v>
      </c>
      <c r="Z43" s="76">
        <v>6926</v>
      </c>
      <c r="AA43" s="86" t="s">
        <v>97</v>
      </c>
      <c r="AB43" s="76">
        <v>2855</v>
      </c>
      <c r="AC43" s="86" t="s">
        <v>97</v>
      </c>
      <c r="AD43" s="76">
        <v>2687</v>
      </c>
      <c r="AE43" s="86" t="s">
        <v>97</v>
      </c>
      <c r="AF43" s="91">
        <v>3024</v>
      </c>
      <c r="AG43" s="86" t="s">
        <v>77</v>
      </c>
      <c r="AH43" s="91">
        <v>2411</v>
      </c>
      <c r="AI43" s="86" t="s">
        <v>77</v>
      </c>
      <c r="AJ43" s="91">
        <v>2582</v>
      </c>
      <c r="AK43" s="86" t="s">
        <v>77</v>
      </c>
      <c r="AL43" s="91">
        <v>2970</v>
      </c>
      <c r="AM43" s="86" t="s">
        <v>242</v>
      </c>
      <c r="AN43" s="91">
        <v>4514</v>
      </c>
      <c r="AO43" s="86" t="s">
        <v>242</v>
      </c>
      <c r="AP43" s="91">
        <v>5441</v>
      </c>
      <c r="AQ43" s="86" t="s">
        <v>242</v>
      </c>
      <c r="AR43" s="91">
        <v>6249</v>
      </c>
      <c r="AS43" s="86"/>
      <c r="AT43" s="91"/>
      <c r="AU43" s="301" t="s">
        <v>243</v>
      </c>
      <c r="AV43" s="91">
        <v>6651</v>
      </c>
      <c r="AW43" s="301" t="s">
        <v>243</v>
      </c>
      <c r="AX43" s="91">
        <v>7390</v>
      </c>
      <c r="AY43" s="301" t="s">
        <v>243</v>
      </c>
      <c r="AZ43" s="91">
        <v>8832</v>
      </c>
      <c r="BA43" s="69">
        <f t="shared" si="19"/>
        <v>18</v>
      </c>
      <c r="BB43" s="76">
        <f t="shared" si="7"/>
        <v>75618.7</v>
      </c>
      <c r="BC43" s="42">
        <f t="shared" si="18"/>
        <v>4201.0388888888883</v>
      </c>
    </row>
    <row r="44" spans="2:55" outlineLevel="3" x14ac:dyDescent="0.2">
      <c r="B44" s="38"/>
      <c r="C44" s="45"/>
      <c r="D44" s="47"/>
      <c r="E44" s="46"/>
      <c r="F44" s="47"/>
      <c r="G44" s="69"/>
      <c r="H44" s="63"/>
      <c r="I44" s="69"/>
      <c r="J44" s="63"/>
      <c r="K44" s="69"/>
      <c r="L44" s="63"/>
      <c r="M44" s="69"/>
      <c r="N44" s="76"/>
      <c r="O44" s="80"/>
      <c r="P44" s="77"/>
      <c r="Q44" s="80"/>
      <c r="R44" s="77"/>
      <c r="S44" s="80"/>
      <c r="T44" s="77"/>
      <c r="U44" s="80"/>
      <c r="V44" s="77"/>
      <c r="W44" s="69" t="s">
        <v>71</v>
      </c>
      <c r="X44" s="76">
        <v>1420</v>
      </c>
      <c r="Y44" s="69"/>
      <c r="Z44" s="76"/>
      <c r="AA44" s="86"/>
      <c r="AB44" s="76"/>
      <c r="AC44" s="86" t="s">
        <v>71</v>
      </c>
      <c r="AD44" s="76">
        <v>3440</v>
      </c>
      <c r="AE44" s="86" t="s">
        <v>71</v>
      </c>
      <c r="AF44" s="91">
        <v>4040</v>
      </c>
      <c r="AG44" s="86" t="s">
        <v>144</v>
      </c>
      <c r="AH44" s="91">
        <v>5454</v>
      </c>
      <c r="AI44" s="86" t="s">
        <v>144</v>
      </c>
      <c r="AJ44" s="91">
        <v>5252</v>
      </c>
      <c r="AK44" s="86" t="s">
        <v>144</v>
      </c>
      <c r="AL44" s="91">
        <v>4254</v>
      </c>
      <c r="AM44" s="86" t="s">
        <v>144</v>
      </c>
      <c r="AN44" s="91">
        <v>8020</v>
      </c>
      <c r="AO44" s="86" t="s">
        <v>144</v>
      </c>
      <c r="AP44" s="91">
        <v>5312</v>
      </c>
      <c r="AQ44" s="86" t="s">
        <v>144</v>
      </c>
      <c r="AR44" s="91">
        <v>5691</v>
      </c>
      <c r="AS44" s="86"/>
      <c r="AT44" s="91"/>
      <c r="AU44" s="301" t="s">
        <v>205</v>
      </c>
      <c r="AV44" s="91">
        <v>7135</v>
      </c>
      <c r="AW44" s="301" t="s">
        <v>205</v>
      </c>
      <c r="AX44" s="91">
        <v>8569</v>
      </c>
      <c r="AY44" s="301" t="s">
        <v>144</v>
      </c>
      <c r="AZ44" s="91">
        <v>8465</v>
      </c>
      <c r="BA44" s="69">
        <f t="shared" si="19"/>
        <v>12</v>
      </c>
      <c r="BB44" s="76">
        <f t="shared" si="7"/>
        <v>67052</v>
      </c>
      <c r="BC44" s="42">
        <f>BB44/BA44</f>
        <v>5587.666666666667</v>
      </c>
    </row>
    <row r="45" spans="2:55" outlineLevel="3" x14ac:dyDescent="0.2">
      <c r="B45" s="38"/>
      <c r="C45" s="45"/>
      <c r="D45" s="47"/>
      <c r="E45" s="46"/>
      <c r="F45" s="47"/>
      <c r="G45" s="69"/>
      <c r="H45" s="63"/>
      <c r="I45" s="69"/>
      <c r="J45" s="63"/>
      <c r="K45" s="69"/>
      <c r="L45" s="63"/>
      <c r="M45" s="69"/>
      <c r="N45" s="76"/>
      <c r="O45" s="80"/>
      <c r="P45" s="77"/>
      <c r="Q45" s="80"/>
      <c r="R45" s="77"/>
      <c r="S45" s="80"/>
      <c r="T45" s="77"/>
      <c r="U45" s="80"/>
      <c r="V45" s="77"/>
      <c r="W45" s="69"/>
      <c r="X45" s="76"/>
      <c r="Y45" s="69"/>
      <c r="Z45" s="76"/>
      <c r="AA45" s="86"/>
      <c r="AB45" s="76"/>
      <c r="AC45" s="86" t="s">
        <v>138</v>
      </c>
      <c r="AD45" s="76">
        <v>4328</v>
      </c>
      <c r="AE45" s="86" t="s">
        <v>138</v>
      </c>
      <c r="AF45" s="91">
        <v>4117</v>
      </c>
      <c r="AG45" s="86" t="s">
        <v>138</v>
      </c>
      <c r="AH45" s="91">
        <v>3830</v>
      </c>
      <c r="AI45" s="86" t="s">
        <v>138</v>
      </c>
      <c r="AJ45" s="91">
        <v>4859</v>
      </c>
      <c r="AK45" s="86" t="s">
        <v>174</v>
      </c>
      <c r="AL45" s="91">
        <v>5059</v>
      </c>
      <c r="AM45" s="86" t="s">
        <v>71</v>
      </c>
      <c r="AN45" s="91">
        <v>4975</v>
      </c>
      <c r="AO45" s="86" t="s">
        <v>182</v>
      </c>
      <c r="AP45" s="91">
        <v>4926</v>
      </c>
      <c r="AQ45" s="86" t="s">
        <v>182</v>
      </c>
      <c r="AR45" s="91">
        <v>5006</v>
      </c>
      <c r="AS45" s="86"/>
      <c r="AT45" s="91"/>
      <c r="AU45" s="86" t="s">
        <v>182</v>
      </c>
      <c r="AV45" s="91">
        <v>6001</v>
      </c>
      <c r="AW45" s="86" t="s">
        <v>182</v>
      </c>
      <c r="AX45" s="91">
        <v>3650</v>
      </c>
      <c r="AY45" s="301" t="s">
        <v>229</v>
      </c>
      <c r="AZ45" s="91">
        <v>3391</v>
      </c>
      <c r="BA45" s="69">
        <f t="shared" si="19"/>
        <v>11</v>
      </c>
      <c r="BB45" s="76">
        <f t="shared" si="7"/>
        <v>50142</v>
      </c>
      <c r="BC45" s="42">
        <v>4584.8571428571431</v>
      </c>
    </row>
    <row r="46" spans="2:55" outlineLevel="3" x14ac:dyDescent="0.2">
      <c r="B46" s="38"/>
      <c r="C46" s="45"/>
      <c r="D46" s="47"/>
      <c r="E46" s="46"/>
      <c r="F46" s="47"/>
      <c r="G46" s="69"/>
      <c r="H46" s="63"/>
      <c r="I46" s="69"/>
      <c r="J46" s="63"/>
      <c r="K46" s="69"/>
      <c r="L46" s="63"/>
      <c r="M46" s="69"/>
      <c r="N46" s="76"/>
      <c r="O46" s="80"/>
      <c r="P46" s="77"/>
      <c r="Q46" s="80"/>
      <c r="R46" s="77"/>
      <c r="S46" s="80"/>
      <c r="T46" s="77"/>
      <c r="U46" s="80"/>
      <c r="V46" s="77"/>
      <c r="W46" s="69"/>
      <c r="X46" s="76"/>
      <c r="Y46" s="69"/>
      <c r="Z46" s="76"/>
      <c r="AA46" s="86"/>
      <c r="AB46" s="76"/>
      <c r="AC46" s="86"/>
      <c r="AD46" s="76"/>
      <c r="AE46" s="86"/>
      <c r="AF46" s="91"/>
      <c r="AG46" s="86"/>
      <c r="AH46" s="91"/>
      <c r="AI46" s="86"/>
      <c r="AJ46" s="91"/>
      <c r="AK46" s="86"/>
      <c r="AL46" s="91"/>
      <c r="AM46" s="86"/>
      <c r="AN46" s="91"/>
      <c r="AO46" s="86" t="s">
        <v>71</v>
      </c>
      <c r="AP46" s="91">
        <v>4696</v>
      </c>
      <c r="AQ46" s="86" t="s">
        <v>191</v>
      </c>
      <c r="AR46" s="91">
        <v>3838</v>
      </c>
      <c r="AS46" s="86"/>
      <c r="AT46" s="91"/>
      <c r="AU46" s="86" t="s">
        <v>191</v>
      </c>
      <c r="AV46" s="91">
        <v>6230</v>
      </c>
      <c r="AW46" s="86" t="s">
        <v>191</v>
      </c>
      <c r="AX46" s="91">
        <v>9280</v>
      </c>
      <c r="AY46" s="301" t="s">
        <v>190</v>
      </c>
      <c r="AZ46" s="91">
        <v>3905</v>
      </c>
      <c r="BA46" s="69">
        <f t="shared" si="19"/>
        <v>5</v>
      </c>
      <c r="BB46" s="76">
        <f t="shared" si="7"/>
        <v>27949</v>
      </c>
      <c r="BC46" s="42">
        <f t="shared" ref="BC46:BC48" si="20">BB46/BA46</f>
        <v>5589.8</v>
      </c>
    </row>
    <row r="47" spans="2:55" outlineLevel="3" x14ac:dyDescent="0.2">
      <c r="B47" s="38"/>
      <c r="C47" s="306"/>
      <c r="D47" s="307"/>
      <c r="E47" s="308"/>
      <c r="F47" s="307"/>
      <c r="G47" s="309"/>
      <c r="H47" s="310"/>
      <c r="I47" s="309"/>
      <c r="J47" s="310"/>
      <c r="K47" s="309"/>
      <c r="L47" s="310"/>
      <c r="M47" s="309"/>
      <c r="N47" s="311"/>
      <c r="O47" s="312"/>
      <c r="P47" s="313"/>
      <c r="Q47" s="312"/>
      <c r="R47" s="313"/>
      <c r="S47" s="312"/>
      <c r="T47" s="313"/>
      <c r="U47" s="312"/>
      <c r="V47" s="313"/>
      <c r="W47" s="309"/>
      <c r="X47" s="311"/>
      <c r="Y47" s="309"/>
      <c r="Z47" s="311"/>
      <c r="AA47" s="314"/>
      <c r="AB47" s="311"/>
      <c r="AC47" s="314"/>
      <c r="AD47" s="311"/>
      <c r="AE47" s="314"/>
      <c r="AF47" s="315"/>
      <c r="AG47" s="314"/>
      <c r="AH47" s="315"/>
      <c r="AI47" s="314"/>
      <c r="AJ47" s="315"/>
      <c r="AK47" s="314"/>
      <c r="AL47" s="315"/>
      <c r="AM47" s="314"/>
      <c r="AN47" s="315"/>
      <c r="AO47" s="314"/>
      <c r="AP47" s="315"/>
      <c r="AQ47" s="316" t="s">
        <v>190</v>
      </c>
      <c r="AR47" s="315">
        <v>3604</v>
      </c>
      <c r="AS47" s="314"/>
      <c r="AT47" s="315"/>
      <c r="AU47" s="316" t="s">
        <v>190</v>
      </c>
      <c r="AV47" s="315">
        <v>5070</v>
      </c>
      <c r="AW47" s="316" t="s">
        <v>214</v>
      </c>
      <c r="AX47" s="315">
        <v>4591</v>
      </c>
      <c r="AY47" s="316" t="s">
        <v>214</v>
      </c>
      <c r="AZ47" s="315">
        <v>6050</v>
      </c>
      <c r="BA47" s="309">
        <f t="shared" ref="BA47" si="21">COUNTA(E47,G47,I47,K47,M47,O47,Q47,S47,U47,W47,Y47,AA47,AC47,AE47,AG47,AI47,AK47,AM47,AO47,AQ47,AS47,AU47,AW47,AY47)</f>
        <v>4</v>
      </c>
      <c r="BB47" s="76">
        <f t="shared" ref="BB47" si="22">F47+H47+J47+L47+N47+P47+R47+T47+V47+X47+Z47+AB47+AD47+AF47+AH47+AJ47+AL47+AN47+AP47+AR47+AT47+AV47+AX47+AZ47</f>
        <v>19315</v>
      </c>
      <c r="BC47" s="42">
        <f t="shared" ref="BC47" si="23">BB47/BA47</f>
        <v>4828.75</v>
      </c>
    </row>
    <row r="48" spans="2:55" outlineLevel="3" x14ac:dyDescent="0.2">
      <c r="B48" s="38"/>
      <c r="C48" s="306"/>
      <c r="D48" s="307"/>
      <c r="E48" s="308"/>
      <c r="F48" s="307"/>
      <c r="G48" s="309"/>
      <c r="H48" s="310"/>
      <c r="I48" s="309"/>
      <c r="J48" s="310"/>
      <c r="K48" s="309"/>
      <c r="L48" s="310"/>
      <c r="M48" s="309"/>
      <c r="N48" s="311"/>
      <c r="O48" s="312"/>
      <c r="P48" s="313"/>
      <c r="Q48" s="312"/>
      <c r="R48" s="313"/>
      <c r="S48" s="312"/>
      <c r="T48" s="313"/>
      <c r="U48" s="312"/>
      <c r="V48" s="313"/>
      <c r="W48" s="309"/>
      <c r="X48" s="311"/>
      <c r="Y48" s="309"/>
      <c r="Z48" s="311"/>
      <c r="AA48" s="314"/>
      <c r="AB48" s="311"/>
      <c r="AC48" s="314"/>
      <c r="AD48" s="311"/>
      <c r="AE48" s="314"/>
      <c r="AF48" s="315"/>
      <c r="AG48" s="314"/>
      <c r="AH48" s="315"/>
      <c r="AI48" s="314"/>
      <c r="AJ48" s="315"/>
      <c r="AK48" s="314"/>
      <c r="AL48" s="315"/>
      <c r="AM48" s="314"/>
      <c r="AN48" s="315"/>
      <c r="AO48" s="314"/>
      <c r="AP48" s="315"/>
      <c r="AQ48" s="316"/>
      <c r="AR48" s="315"/>
      <c r="AS48" s="314"/>
      <c r="AT48" s="315"/>
      <c r="AU48" s="316" t="s">
        <v>246</v>
      </c>
      <c r="AV48" s="315">
        <v>2678</v>
      </c>
      <c r="AW48" s="316" t="s">
        <v>246</v>
      </c>
      <c r="AX48" s="315">
        <v>3661</v>
      </c>
      <c r="AY48" s="316" t="s">
        <v>143</v>
      </c>
      <c r="AZ48" s="315">
        <v>3658</v>
      </c>
      <c r="BA48" s="309">
        <f t="shared" si="19"/>
        <v>3</v>
      </c>
      <c r="BB48" s="76">
        <f t="shared" si="7"/>
        <v>9997</v>
      </c>
      <c r="BC48" s="42">
        <f t="shared" si="20"/>
        <v>3332.3333333333335</v>
      </c>
    </row>
    <row r="49" spans="2:55" ht="13.5" outlineLevel="3" thickBot="1" x14ac:dyDescent="0.25">
      <c r="B49" s="7"/>
      <c r="C49" s="49"/>
      <c r="D49" s="48"/>
      <c r="E49" s="51"/>
      <c r="F49" s="48"/>
      <c r="G49" s="73"/>
      <c r="H49" s="67"/>
      <c r="I49" s="73"/>
      <c r="J49" s="67"/>
      <c r="K49" s="73"/>
      <c r="L49" s="75"/>
      <c r="M49" s="73"/>
      <c r="N49" s="67"/>
      <c r="O49" s="73"/>
      <c r="P49" s="67"/>
      <c r="Q49" s="73"/>
      <c r="R49" s="67"/>
      <c r="S49" s="73"/>
      <c r="T49" s="67"/>
      <c r="U49" s="73"/>
      <c r="V49" s="67"/>
      <c r="W49" s="73"/>
      <c r="X49" s="78"/>
      <c r="Y49" s="73"/>
      <c r="Z49" s="78"/>
      <c r="AA49" s="73"/>
      <c r="AB49" s="78"/>
      <c r="AC49" s="87"/>
      <c r="AD49" s="78"/>
      <c r="AE49" s="87"/>
      <c r="AF49" s="92"/>
      <c r="AG49" s="87"/>
      <c r="AH49" s="92"/>
      <c r="AI49" s="87"/>
      <c r="AJ49" s="92"/>
      <c r="AK49" s="87"/>
      <c r="AL49" s="92"/>
      <c r="AM49" s="87"/>
      <c r="AN49" s="92"/>
      <c r="AO49" s="87"/>
      <c r="AP49" s="92"/>
      <c r="AQ49" s="87"/>
      <c r="AR49" s="92"/>
      <c r="AS49" s="87"/>
      <c r="AT49" s="92"/>
      <c r="AU49" s="304"/>
      <c r="AV49" s="92"/>
      <c r="AW49" s="304"/>
      <c r="AX49" s="92"/>
      <c r="AY49" s="304" t="s">
        <v>228</v>
      </c>
      <c r="AZ49" s="92">
        <v>6492</v>
      </c>
      <c r="BA49" s="73">
        <f t="shared" si="19"/>
        <v>1</v>
      </c>
      <c r="BB49" s="78">
        <f t="shared" si="7"/>
        <v>6492</v>
      </c>
      <c r="BC49" s="50">
        <f t="shared" si="18"/>
        <v>6492</v>
      </c>
    </row>
  </sheetData>
  <mergeCells count="30">
    <mergeCell ref="B1:N1"/>
    <mergeCell ref="O1:Z1"/>
    <mergeCell ref="AA1:AL1"/>
    <mergeCell ref="AM1:AZ1"/>
    <mergeCell ref="AY3:AZ3"/>
    <mergeCell ref="M3:N3"/>
    <mergeCell ref="O3:P3"/>
    <mergeCell ref="Q3:R3"/>
    <mergeCell ref="S3:T3"/>
    <mergeCell ref="U3:V3"/>
    <mergeCell ref="AK3:AL3"/>
    <mergeCell ref="AA3:AB3"/>
    <mergeCell ref="AC3:AD3"/>
    <mergeCell ref="AE3:AF3"/>
    <mergeCell ref="AG3:AH3"/>
    <mergeCell ref="AI3:AJ3"/>
    <mergeCell ref="BA3:BB3"/>
    <mergeCell ref="C3:D3"/>
    <mergeCell ref="Y3:Z3"/>
    <mergeCell ref="E3:F3"/>
    <mergeCell ref="G3:H3"/>
    <mergeCell ref="I3:J3"/>
    <mergeCell ref="W3:X3"/>
    <mergeCell ref="K3:L3"/>
    <mergeCell ref="AO3:AP3"/>
    <mergeCell ref="AM3:AN3"/>
    <mergeCell ref="AU3:AV3"/>
    <mergeCell ref="AS3:AT3"/>
    <mergeCell ref="AQ3:AR3"/>
    <mergeCell ref="AW3:AX3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2" fitToWidth="4" orientation="landscape" r:id="rId1"/>
  <headerFooter alignWithMargins="0">
    <oddFooter>Stránka &amp;P z &amp;N</oddFooter>
  </headerFooter>
  <ignoredErrors>
    <ignoredError sqref="D6:L6 N6 P6 R6 T6 V6 AK6 D19:L19 N19 P19 R19 T19 V19 AK19 D23:L23 N23 P23 R23 T23 V23 X23 X19 X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Celkový přehled</vt:lpstr>
      <vt:lpstr>Stát</vt:lpstr>
      <vt:lpstr>HK</vt:lpstr>
      <vt:lpstr>NA</vt:lpstr>
      <vt:lpstr>HR+VP</vt:lpstr>
      <vt:lpstr>'HR+VP'!Názvy_tisku</vt:lpstr>
      <vt:lpstr>HK!Oblast_tisku</vt:lpstr>
      <vt:lpstr>NA!Oblast_tisku</vt:lpstr>
      <vt:lpstr>Stát!Oblast_tisku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MARTIN</dc:creator>
  <cp:lastModifiedBy>Uživatel systému Windows</cp:lastModifiedBy>
  <cp:lastPrinted>2023-01-20T10:00:51Z</cp:lastPrinted>
  <dcterms:created xsi:type="dcterms:W3CDTF">2010-08-31T21:22:58Z</dcterms:created>
  <dcterms:modified xsi:type="dcterms:W3CDTF">2024-01-20T22:14:40Z</dcterms:modified>
</cp:coreProperties>
</file>