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5480" windowHeight="4185" firstSheet="1" activeTab="1"/>
  </bookViews>
  <sheets>
    <sheet name="Hoja1" sheetId="38" state="hidden" r:id="rId1"/>
    <sheet name="Datos Generales" sheetId="10" r:id="rId2"/>
    <sheet name="Captura de Escuelas" sheetId="2" r:id="rId3"/>
    <sheet name="Captura PrimerGrado" sheetId="23" r:id="rId4"/>
    <sheet name="Captura SegundoGrado" sheetId="24" r:id="rId5"/>
    <sheet name="Captura TercerGrado" sheetId="25" r:id="rId6"/>
    <sheet name="ResultadosZona1o" sheetId="27" r:id="rId7"/>
    <sheet name="ResultadosZona2o" sheetId="28" r:id="rId8"/>
    <sheet name="ResultadosZona3o" sheetId="29" r:id="rId9"/>
    <sheet name="Información Escuela" sheetId="13" r:id="rId10"/>
    <sheet name="Informacion Zona" sheetId="22" r:id="rId11"/>
    <sheet name="Reporte Zona" sheetId="30" r:id="rId12"/>
    <sheet name="teles_fed" sheetId="37" state="hidden" r:id="rId13"/>
  </sheets>
  <definedNames>
    <definedName name="_xlnm._FilterDatabase" localSheetId="12" hidden="1">teles_fed!$A$1:$H$1748</definedName>
    <definedName name="_xlnm.Print_Area" localSheetId="2">'Captura de Escuelas'!$A$1:$AY$73</definedName>
    <definedName name="_xlnm.Print_Area" localSheetId="3">'Captura PrimerGrado'!$A$1:$BI$118</definedName>
    <definedName name="_xlnm.Print_Area" localSheetId="4">'Captura SegundoGrado'!$A$1:$BI$113</definedName>
    <definedName name="_xlnm.Print_Area" localSheetId="5">'Captura TercerGrado'!$A$1:$BI$113</definedName>
    <definedName name="_xlnm.Print_Area" localSheetId="7">ResultadosZona2o!$A$1:$E$103</definedName>
    <definedName name="_xlnm.Print_Area" localSheetId="8">ResultadosZona3o!$A$1:$E$102</definedName>
    <definedName name="_xlnm.Database">teles_fed!$A$2:$B$1748</definedName>
    <definedName name="_xlnm.Print_Titles" localSheetId="2">'Captura de Escuelas'!$A:$F,'Captura de Escuelas'!$1:$13</definedName>
    <definedName name="_xlnm.Print_Titles" localSheetId="3">'Captura PrimerGrado'!$A:$A,'Captura PrimerGrado'!$1:$7</definedName>
    <definedName name="_xlnm.Print_Titles" localSheetId="4">'Captura SegundoGrado'!$A:$A,'Captura SegundoGrado'!$1:$7</definedName>
    <definedName name="_xlnm.Print_Titles" localSheetId="5">'Captura TercerGrado'!$A:$A,'Captura TercerGrado'!$1:$7</definedName>
    <definedName name="_xlnm.Print_Titles" localSheetId="10">'Informacion Zona'!$1:$6</definedName>
    <definedName name="_xlnm.Print_Titles" localSheetId="6">ResultadosZona1o!$1:$8</definedName>
    <definedName name="_xlnm.Print_Titles" localSheetId="7">ResultadosZona2o!$1:$9</definedName>
    <definedName name="_xlnm.Print_Titles" localSheetId="8">ResultadosZona3o!$1:$8</definedName>
  </definedNames>
  <calcPr calcId="145621"/>
</workbook>
</file>

<file path=xl/calcChain.xml><?xml version="1.0" encoding="utf-8"?>
<calcChain xmlns="http://schemas.openxmlformats.org/spreadsheetml/2006/main">
  <c r="J20" i="13" l="1"/>
  <c r="I20" i="13"/>
  <c r="H20" i="13"/>
  <c r="G20" i="13"/>
  <c r="F20" i="13"/>
  <c r="E20" i="13"/>
  <c r="D20" i="13"/>
  <c r="C20" i="13"/>
  <c r="B20" i="13"/>
  <c r="A20" i="13"/>
  <c r="AH18" i="2"/>
  <c r="AH19" i="2"/>
  <c r="AH20" i="2"/>
  <c r="G19" i="2"/>
  <c r="G20" i="2"/>
  <c r="G21" i="2"/>
  <c r="G22" i="2"/>
  <c r="G23" i="2"/>
  <c r="G14" i="2"/>
  <c r="G15" i="2"/>
  <c r="H15" i="2"/>
  <c r="J15" i="2"/>
  <c r="L15" i="2"/>
  <c r="N15" i="2"/>
  <c r="P15" i="2"/>
  <c r="Q15" i="2"/>
  <c r="R15" i="2"/>
  <c r="T15" i="2"/>
  <c r="V15" i="2"/>
  <c r="X15" i="2"/>
  <c r="Z15" i="2"/>
  <c r="AA15" i="2"/>
  <c r="AB15" i="2"/>
  <c r="AD15" i="2"/>
  <c r="AF15" i="2"/>
  <c r="AH15" i="2"/>
  <c r="AJ15" i="2"/>
  <c r="G16" i="2"/>
  <c r="H16" i="2"/>
  <c r="J16" i="2"/>
  <c r="L16" i="2"/>
  <c r="N16" i="2"/>
  <c r="P16" i="2"/>
  <c r="Q16" i="2"/>
  <c r="R16" i="2"/>
  <c r="T16" i="2"/>
  <c r="V16" i="2"/>
  <c r="X16" i="2"/>
  <c r="Z16" i="2"/>
  <c r="AA16" i="2"/>
  <c r="AB16" i="2"/>
  <c r="AD16" i="2"/>
  <c r="AF16" i="2"/>
  <c r="AH16" i="2"/>
  <c r="AJ16" i="2"/>
  <c r="G17" i="2"/>
  <c r="H17" i="2"/>
  <c r="J17" i="2"/>
  <c r="L17" i="2"/>
  <c r="N17" i="2"/>
  <c r="P17" i="2"/>
  <c r="Q17" i="2"/>
  <c r="R17" i="2"/>
  <c r="AP17" i="2" s="1"/>
  <c r="T17" i="2"/>
  <c r="V17" i="2"/>
  <c r="X17" i="2"/>
  <c r="Z17" i="2"/>
  <c r="AA17" i="2"/>
  <c r="AB17" i="2"/>
  <c r="AU17" i="2" s="1"/>
  <c r="AD17" i="2"/>
  <c r="AF17" i="2"/>
  <c r="AH17" i="2"/>
  <c r="AJ17" i="2"/>
  <c r="G18" i="2"/>
  <c r="H18" i="2"/>
  <c r="J18" i="2"/>
  <c r="L18" i="2"/>
  <c r="N18" i="2"/>
  <c r="P18" i="2"/>
  <c r="Q18" i="2"/>
  <c r="R18" i="2"/>
  <c r="T18" i="2"/>
  <c r="V18" i="2"/>
  <c r="X18" i="2"/>
  <c r="Z18" i="2"/>
  <c r="AA18" i="2"/>
  <c r="AB18" i="2"/>
  <c r="AD18" i="2"/>
  <c r="AF18" i="2"/>
  <c r="AJ18" i="2"/>
  <c r="H19" i="2"/>
  <c r="J19" i="2"/>
  <c r="L19" i="2"/>
  <c r="N19" i="2"/>
  <c r="P19" i="2"/>
  <c r="Q19" i="2"/>
  <c r="R19" i="2"/>
  <c r="T19" i="2"/>
  <c r="V19" i="2"/>
  <c r="X19" i="2"/>
  <c r="Z19" i="2"/>
  <c r="AA19" i="2"/>
  <c r="AB19" i="2"/>
  <c r="AD19" i="2"/>
  <c r="AF19" i="2"/>
  <c r="AJ19" i="2"/>
  <c r="H20" i="2"/>
  <c r="AK20" i="2" s="1"/>
  <c r="J20" i="2"/>
  <c r="L20" i="2"/>
  <c r="N20" i="2"/>
  <c r="P20" i="2"/>
  <c r="Q20" i="2"/>
  <c r="R20" i="2"/>
  <c r="AP20" i="2" s="1"/>
  <c r="T20" i="2"/>
  <c r="V20" i="2"/>
  <c r="X20" i="2"/>
  <c r="Z20" i="2"/>
  <c r="AA20" i="2"/>
  <c r="AB20" i="2"/>
  <c r="AD20" i="2"/>
  <c r="AF20" i="2"/>
  <c r="AJ20" i="2"/>
  <c r="H21" i="2"/>
  <c r="AK21" i="2" s="1"/>
  <c r="J21" i="2"/>
  <c r="L21" i="2"/>
  <c r="N21" i="2"/>
  <c r="P21" i="2"/>
  <c r="Q21" i="2"/>
  <c r="R21" i="2"/>
  <c r="AP21" i="2" s="1"/>
  <c r="T21" i="2"/>
  <c r="V21" i="2"/>
  <c r="X21" i="2"/>
  <c r="Z21" i="2"/>
  <c r="AA21" i="2"/>
  <c r="AB21" i="2"/>
  <c r="AU21" i="2" s="1"/>
  <c r="AD21" i="2"/>
  <c r="AF21" i="2"/>
  <c r="AH21" i="2"/>
  <c r="AJ21" i="2"/>
  <c r="H22" i="2"/>
  <c r="J22" i="2"/>
  <c r="L22" i="2"/>
  <c r="N22" i="2"/>
  <c r="P22" i="2"/>
  <c r="Q22" i="2"/>
  <c r="R22" i="2"/>
  <c r="T22" i="2"/>
  <c r="V22" i="2"/>
  <c r="X22" i="2"/>
  <c r="Z22" i="2"/>
  <c r="AA22" i="2"/>
  <c r="AB22" i="2"/>
  <c r="AD22" i="2"/>
  <c r="AF22" i="2"/>
  <c r="AH22" i="2"/>
  <c r="AJ22" i="2"/>
  <c r="H23" i="2"/>
  <c r="J23" i="2"/>
  <c r="L23" i="2"/>
  <c r="N23" i="2"/>
  <c r="P23" i="2"/>
  <c r="Q23" i="2"/>
  <c r="R23" i="2"/>
  <c r="T23" i="2"/>
  <c r="V23" i="2"/>
  <c r="X23" i="2"/>
  <c r="Z23" i="2"/>
  <c r="AA23" i="2"/>
  <c r="AB23" i="2"/>
  <c r="AD23" i="2"/>
  <c r="AF23" i="2"/>
  <c r="AH23" i="2"/>
  <c r="AJ23" i="2"/>
  <c r="G24" i="2"/>
  <c r="H24" i="2"/>
  <c r="J24" i="2"/>
  <c r="L24" i="2"/>
  <c r="N24" i="2"/>
  <c r="P24" i="2"/>
  <c r="Q24" i="2"/>
  <c r="R24" i="2"/>
  <c r="T24" i="2"/>
  <c r="V24" i="2"/>
  <c r="X24" i="2"/>
  <c r="Z24" i="2"/>
  <c r="AA24" i="2"/>
  <c r="AU24" i="2" s="1"/>
  <c r="AB24" i="2"/>
  <c r="AD24" i="2"/>
  <c r="AF24" i="2"/>
  <c r="AH24" i="2"/>
  <c r="AJ24" i="2"/>
  <c r="G25" i="2"/>
  <c r="H25" i="2"/>
  <c r="J25" i="2"/>
  <c r="L25" i="2"/>
  <c r="N25" i="2"/>
  <c r="P25" i="2"/>
  <c r="Q25" i="2"/>
  <c r="AP25" i="2" s="1"/>
  <c r="R25" i="2"/>
  <c r="T25" i="2"/>
  <c r="V25" i="2"/>
  <c r="X25" i="2"/>
  <c r="Z25" i="2"/>
  <c r="AA25" i="2"/>
  <c r="AU25" i="2" s="1"/>
  <c r="AB25" i="2"/>
  <c r="AD25" i="2"/>
  <c r="AF25" i="2"/>
  <c r="AH25" i="2"/>
  <c r="AJ25" i="2"/>
  <c r="AK25" i="2"/>
  <c r="G26" i="2"/>
  <c r="H26" i="2"/>
  <c r="AK26" i="2" s="1"/>
  <c r="J26" i="2"/>
  <c r="L26" i="2"/>
  <c r="N26" i="2"/>
  <c r="P26" i="2"/>
  <c r="Q26" i="2"/>
  <c r="R26" i="2"/>
  <c r="T26" i="2"/>
  <c r="V26" i="2"/>
  <c r="X26" i="2"/>
  <c r="Z26" i="2"/>
  <c r="AA26" i="2"/>
  <c r="AB26" i="2"/>
  <c r="AU26" i="2" s="1"/>
  <c r="AD26" i="2"/>
  <c r="AF26" i="2"/>
  <c r="AH26" i="2"/>
  <c r="AJ26" i="2"/>
  <c r="G27" i="2"/>
  <c r="H27" i="2"/>
  <c r="J27" i="2"/>
  <c r="L27" i="2"/>
  <c r="N27" i="2"/>
  <c r="P27" i="2"/>
  <c r="Q27" i="2"/>
  <c r="R27" i="2"/>
  <c r="T27" i="2"/>
  <c r="V27" i="2"/>
  <c r="X27" i="2"/>
  <c r="Z27" i="2"/>
  <c r="AA27" i="2"/>
  <c r="AB27" i="2"/>
  <c r="AU27" i="2" s="1"/>
  <c r="AD27" i="2"/>
  <c r="AF27" i="2"/>
  <c r="AH27" i="2"/>
  <c r="AJ27" i="2"/>
  <c r="G28" i="2"/>
  <c r="H28" i="2"/>
  <c r="J28" i="2"/>
  <c r="L28" i="2"/>
  <c r="N28" i="2"/>
  <c r="P28" i="2"/>
  <c r="Q28" i="2"/>
  <c r="R28" i="2"/>
  <c r="AP28" i="2" s="1"/>
  <c r="T28" i="2"/>
  <c r="V28" i="2"/>
  <c r="X28" i="2"/>
  <c r="Z28" i="2"/>
  <c r="AA28" i="2"/>
  <c r="AB28" i="2"/>
  <c r="AD28" i="2"/>
  <c r="AF28" i="2"/>
  <c r="AH28" i="2"/>
  <c r="AJ28" i="2"/>
  <c r="G29" i="2"/>
  <c r="H29" i="2"/>
  <c r="J29" i="2"/>
  <c r="L29" i="2"/>
  <c r="N29" i="2"/>
  <c r="P29" i="2"/>
  <c r="Q29" i="2"/>
  <c r="R29" i="2"/>
  <c r="T29" i="2"/>
  <c r="V29" i="2"/>
  <c r="X29" i="2"/>
  <c r="Z29" i="2"/>
  <c r="AA29" i="2"/>
  <c r="AB29" i="2"/>
  <c r="AD29" i="2"/>
  <c r="AF29" i="2"/>
  <c r="AH29" i="2"/>
  <c r="AJ29" i="2"/>
  <c r="G30" i="2"/>
  <c r="H30" i="2"/>
  <c r="J30" i="2"/>
  <c r="L30" i="2"/>
  <c r="N30" i="2"/>
  <c r="P30" i="2"/>
  <c r="Q30" i="2"/>
  <c r="R30" i="2"/>
  <c r="T30" i="2"/>
  <c r="V30" i="2"/>
  <c r="X30" i="2"/>
  <c r="Z30" i="2"/>
  <c r="AA30" i="2"/>
  <c r="AB30" i="2"/>
  <c r="AD30" i="2"/>
  <c r="AF30" i="2"/>
  <c r="AH30" i="2"/>
  <c r="AJ30" i="2"/>
  <c r="AP30" i="2"/>
  <c r="G31" i="2"/>
  <c r="H31" i="2"/>
  <c r="J31" i="2"/>
  <c r="L31" i="2"/>
  <c r="N31" i="2"/>
  <c r="P31" i="2"/>
  <c r="Q31" i="2"/>
  <c r="R31" i="2"/>
  <c r="T31" i="2"/>
  <c r="V31" i="2"/>
  <c r="X31" i="2"/>
  <c r="Z31" i="2"/>
  <c r="AA31" i="2"/>
  <c r="AB31" i="2"/>
  <c r="AD31" i="2"/>
  <c r="AF31" i="2"/>
  <c r="AH31" i="2"/>
  <c r="AJ31" i="2"/>
  <c r="G32" i="2"/>
  <c r="H32" i="2"/>
  <c r="J32" i="2"/>
  <c r="L32" i="2"/>
  <c r="N32" i="2"/>
  <c r="P32" i="2"/>
  <c r="Q32" i="2"/>
  <c r="R32" i="2"/>
  <c r="T32" i="2"/>
  <c r="V32" i="2"/>
  <c r="X32" i="2"/>
  <c r="Z32" i="2"/>
  <c r="AA32" i="2"/>
  <c r="AB32" i="2"/>
  <c r="AD32" i="2"/>
  <c r="AF32" i="2"/>
  <c r="AH32" i="2"/>
  <c r="AJ32" i="2"/>
  <c r="G33" i="2"/>
  <c r="H33" i="2"/>
  <c r="AK33" i="2" s="1"/>
  <c r="J33" i="2"/>
  <c r="L33" i="2"/>
  <c r="N33" i="2"/>
  <c r="P33" i="2"/>
  <c r="Q33" i="2"/>
  <c r="R33" i="2"/>
  <c r="T33" i="2"/>
  <c r="V33" i="2"/>
  <c r="X33" i="2"/>
  <c r="Z33" i="2"/>
  <c r="AA33" i="2"/>
  <c r="AB33" i="2"/>
  <c r="AU33" i="2" s="1"/>
  <c r="AD33" i="2"/>
  <c r="AF33" i="2"/>
  <c r="AH33" i="2"/>
  <c r="AJ33" i="2"/>
  <c r="G34" i="2"/>
  <c r="H34" i="2"/>
  <c r="J34" i="2"/>
  <c r="L34" i="2"/>
  <c r="N34" i="2"/>
  <c r="P34" i="2"/>
  <c r="Q34" i="2"/>
  <c r="R34" i="2"/>
  <c r="T34" i="2"/>
  <c r="V34" i="2"/>
  <c r="X34" i="2"/>
  <c r="Z34" i="2"/>
  <c r="AA34" i="2"/>
  <c r="AB34" i="2"/>
  <c r="AD34" i="2"/>
  <c r="AF34" i="2"/>
  <c r="AH34" i="2"/>
  <c r="AJ34" i="2"/>
  <c r="G35" i="2"/>
  <c r="H35" i="2"/>
  <c r="J35" i="2"/>
  <c r="L35" i="2"/>
  <c r="N35" i="2"/>
  <c r="P35" i="2"/>
  <c r="Q35" i="2"/>
  <c r="R35" i="2"/>
  <c r="T35" i="2"/>
  <c r="V35" i="2"/>
  <c r="X35" i="2"/>
  <c r="Z35" i="2"/>
  <c r="AA35" i="2"/>
  <c r="AB35" i="2"/>
  <c r="AD35" i="2"/>
  <c r="AF35" i="2"/>
  <c r="AH35" i="2"/>
  <c r="AJ35" i="2"/>
  <c r="G36" i="2"/>
  <c r="H36" i="2"/>
  <c r="J36" i="2"/>
  <c r="L36" i="2"/>
  <c r="N36" i="2"/>
  <c r="P36" i="2"/>
  <c r="Q36" i="2"/>
  <c r="R36" i="2"/>
  <c r="T36" i="2"/>
  <c r="V36" i="2"/>
  <c r="X36" i="2"/>
  <c r="Z36" i="2"/>
  <c r="AA36" i="2"/>
  <c r="AB36" i="2"/>
  <c r="AD36" i="2"/>
  <c r="AF36" i="2"/>
  <c r="AH36" i="2"/>
  <c r="AJ36" i="2"/>
  <c r="G37" i="2"/>
  <c r="H37" i="2"/>
  <c r="J37" i="2"/>
  <c r="L37" i="2"/>
  <c r="N37" i="2"/>
  <c r="P37" i="2"/>
  <c r="Q37" i="2"/>
  <c r="R37" i="2"/>
  <c r="T37" i="2"/>
  <c r="V37" i="2"/>
  <c r="X37" i="2"/>
  <c r="Z37" i="2"/>
  <c r="AA37" i="2"/>
  <c r="AB37" i="2"/>
  <c r="AD37" i="2"/>
  <c r="AF37" i="2"/>
  <c r="AH37" i="2"/>
  <c r="AJ37" i="2"/>
  <c r="G38" i="2"/>
  <c r="H38" i="2"/>
  <c r="AK38" i="2" s="1"/>
  <c r="J38" i="2"/>
  <c r="L38" i="2"/>
  <c r="N38" i="2"/>
  <c r="P38" i="2"/>
  <c r="Q38" i="2"/>
  <c r="R38" i="2"/>
  <c r="T38" i="2"/>
  <c r="V38" i="2"/>
  <c r="X38" i="2"/>
  <c r="Z38" i="2"/>
  <c r="AA38" i="2"/>
  <c r="AB38" i="2"/>
  <c r="AD38" i="2"/>
  <c r="AF38" i="2"/>
  <c r="AH38" i="2"/>
  <c r="AJ38" i="2"/>
  <c r="G39" i="2"/>
  <c r="H39" i="2"/>
  <c r="J39" i="2"/>
  <c r="L39" i="2"/>
  <c r="N39" i="2"/>
  <c r="P39" i="2"/>
  <c r="Q39" i="2"/>
  <c r="R39" i="2"/>
  <c r="T39" i="2"/>
  <c r="V39" i="2"/>
  <c r="X39" i="2"/>
  <c r="Z39" i="2"/>
  <c r="AA39" i="2"/>
  <c r="AB39" i="2"/>
  <c r="AD39" i="2"/>
  <c r="AF39" i="2"/>
  <c r="AH39" i="2"/>
  <c r="AJ39" i="2"/>
  <c r="G40" i="2"/>
  <c r="H40" i="2"/>
  <c r="J40" i="2"/>
  <c r="L40" i="2"/>
  <c r="N40" i="2"/>
  <c r="P40" i="2"/>
  <c r="Q40" i="2"/>
  <c r="R40" i="2"/>
  <c r="T40" i="2"/>
  <c r="V40" i="2"/>
  <c r="X40" i="2"/>
  <c r="Z40" i="2"/>
  <c r="AA40" i="2"/>
  <c r="AB40" i="2"/>
  <c r="AD40" i="2"/>
  <c r="AF40" i="2"/>
  <c r="AH40" i="2"/>
  <c r="AJ40" i="2"/>
  <c r="G41" i="2"/>
  <c r="H41" i="2"/>
  <c r="J41" i="2"/>
  <c r="L41" i="2"/>
  <c r="N41" i="2"/>
  <c r="P41" i="2"/>
  <c r="Q41" i="2"/>
  <c r="R41" i="2"/>
  <c r="T41" i="2"/>
  <c r="V41" i="2"/>
  <c r="X41" i="2"/>
  <c r="Z41" i="2"/>
  <c r="AA41" i="2"/>
  <c r="AB41" i="2"/>
  <c r="AD41" i="2"/>
  <c r="AF41" i="2"/>
  <c r="AH41" i="2"/>
  <c r="AJ41" i="2"/>
  <c r="G42" i="2"/>
  <c r="H42" i="2"/>
  <c r="J42" i="2"/>
  <c r="L42" i="2"/>
  <c r="N42" i="2"/>
  <c r="P42" i="2"/>
  <c r="Q42" i="2"/>
  <c r="R42" i="2"/>
  <c r="AP42" i="2" s="1"/>
  <c r="T42" i="2"/>
  <c r="V42" i="2"/>
  <c r="X42" i="2"/>
  <c r="Z42" i="2"/>
  <c r="AA42" i="2"/>
  <c r="AB42" i="2"/>
  <c r="AD42" i="2"/>
  <c r="AF42" i="2"/>
  <c r="AH42" i="2"/>
  <c r="AJ42" i="2"/>
  <c r="G43" i="2"/>
  <c r="H43" i="2"/>
  <c r="J43" i="2"/>
  <c r="L43" i="2"/>
  <c r="N43" i="2"/>
  <c r="P43" i="2"/>
  <c r="Q43" i="2"/>
  <c r="R43" i="2"/>
  <c r="T43" i="2"/>
  <c r="V43" i="2"/>
  <c r="X43" i="2"/>
  <c r="Z43" i="2"/>
  <c r="AA43" i="2"/>
  <c r="AB43" i="2"/>
  <c r="AD43" i="2"/>
  <c r="AF43" i="2"/>
  <c r="AH43" i="2"/>
  <c r="AJ43" i="2"/>
  <c r="G44" i="2"/>
  <c r="H44" i="2"/>
  <c r="J44" i="2"/>
  <c r="L44" i="2"/>
  <c r="N44" i="2"/>
  <c r="P44" i="2"/>
  <c r="Q44" i="2"/>
  <c r="R44" i="2"/>
  <c r="T44" i="2"/>
  <c r="V44" i="2"/>
  <c r="X44" i="2"/>
  <c r="Z44" i="2"/>
  <c r="AA44" i="2"/>
  <c r="AB44" i="2"/>
  <c r="AD44" i="2"/>
  <c r="AF44" i="2"/>
  <c r="AH44" i="2"/>
  <c r="AJ44" i="2"/>
  <c r="G45" i="2"/>
  <c r="H45" i="2"/>
  <c r="J45" i="2"/>
  <c r="L45" i="2"/>
  <c r="N45" i="2"/>
  <c r="P45" i="2"/>
  <c r="Q45" i="2"/>
  <c r="R45" i="2"/>
  <c r="T45" i="2"/>
  <c r="V45" i="2"/>
  <c r="X45" i="2"/>
  <c r="Z45" i="2"/>
  <c r="AA45" i="2"/>
  <c r="AB45" i="2"/>
  <c r="AD45" i="2"/>
  <c r="AF45" i="2"/>
  <c r="AH45" i="2"/>
  <c r="AJ45" i="2"/>
  <c r="G46" i="2"/>
  <c r="H46" i="2"/>
  <c r="J46" i="2"/>
  <c r="L46" i="2"/>
  <c r="N46" i="2"/>
  <c r="P46" i="2"/>
  <c r="Q46" i="2"/>
  <c r="R46" i="2"/>
  <c r="T46" i="2"/>
  <c r="V46" i="2"/>
  <c r="X46" i="2"/>
  <c r="Z46" i="2"/>
  <c r="AA46" i="2"/>
  <c r="AB46" i="2"/>
  <c r="AD46" i="2"/>
  <c r="AF46" i="2"/>
  <c r="AH46" i="2"/>
  <c r="AJ46" i="2"/>
  <c r="G47" i="2"/>
  <c r="H47" i="2"/>
  <c r="J47" i="2"/>
  <c r="L47" i="2"/>
  <c r="N47" i="2"/>
  <c r="P47" i="2"/>
  <c r="Q47" i="2"/>
  <c r="R47" i="2"/>
  <c r="T47" i="2"/>
  <c r="V47" i="2"/>
  <c r="X47" i="2"/>
  <c r="Z47" i="2"/>
  <c r="AA47" i="2"/>
  <c r="AB47" i="2"/>
  <c r="AD47" i="2"/>
  <c r="AF47" i="2"/>
  <c r="AH47" i="2"/>
  <c r="AJ47" i="2"/>
  <c r="G48" i="2"/>
  <c r="H48" i="2"/>
  <c r="J48" i="2"/>
  <c r="L48" i="2"/>
  <c r="N48" i="2"/>
  <c r="P48" i="2"/>
  <c r="Q48" i="2"/>
  <c r="R48" i="2"/>
  <c r="T48" i="2"/>
  <c r="V48" i="2"/>
  <c r="X48" i="2"/>
  <c r="Z48" i="2"/>
  <c r="AA48" i="2"/>
  <c r="AB48" i="2"/>
  <c r="AD48" i="2"/>
  <c r="AF48" i="2"/>
  <c r="AH48" i="2"/>
  <c r="AJ48" i="2"/>
  <c r="G49" i="2"/>
  <c r="H49" i="2"/>
  <c r="AK49" i="2" s="1"/>
  <c r="J49" i="2"/>
  <c r="L49" i="2"/>
  <c r="N49" i="2"/>
  <c r="P49" i="2"/>
  <c r="Q49" i="2"/>
  <c r="R49" i="2"/>
  <c r="T49" i="2"/>
  <c r="V49" i="2"/>
  <c r="X49" i="2"/>
  <c r="Z49" i="2"/>
  <c r="AA49" i="2"/>
  <c r="AB49" i="2"/>
  <c r="AD49" i="2"/>
  <c r="AF49" i="2"/>
  <c r="AH49" i="2"/>
  <c r="AJ49" i="2"/>
  <c r="G50" i="2"/>
  <c r="H50" i="2"/>
  <c r="J50" i="2"/>
  <c r="L50" i="2"/>
  <c r="N50" i="2"/>
  <c r="P50" i="2"/>
  <c r="Q50" i="2"/>
  <c r="R50" i="2"/>
  <c r="T50" i="2"/>
  <c r="V50" i="2"/>
  <c r="X50" i="2"/>
  <c r="Z50" i="2"/>
  <c r="AA50" i="2"/>
  <c r="AB50" i="2"/>
  <c r="AD50" i="2"/>
  <c r="AF50" i="2"/>
  <c r="AH50" i="2"/>
  <c r="AJ50" i="2"/>
  <c r="G51" i="2"/>
  <c r="H51" i="2"/>
  <c r="J51" i="2"/>
  <c r="L51" i="2"/>
  <c r="N51" i="2"/>
  <c r="P51" i="2"/>
  <c r="Q51" i="2"/>
  <c r="R51" i="2"/>
  <c r="T51" i="2"/>
  <c r="V51" i="2"/>
  <c r="X51" i="2"/>
  <c r="Z51" i="2"/>
  <c r="AA51" i="2"/>
  <c r="AB51" i="2"/>
  <c r="AD51" i="2"/>
  <c r="AF51" i="2"/>
  <c r="AH51" i="2"/>
  <c r="AJ51" i="2"/>
  <c r="G52" i="2"/>
  <c r="H52" i="2"/>
  <c r="J52" i="2"/>
  <c r="L52" i="2"/>
  <c r="N52" i="2"/>
  <c r="P52" i="2"/>
  <c r="Q52" i="2"/>
  <c r="R52" i="2"/>
  <c r="T52" i="2"/>
  <c r="V52" i="2"/>
  <c r="X52" i="2"/>
  <c r="Z52" i="2"/>
  <c r="AA52" i="2"/>
  <c r="AB52" i="2"/>
  <c r="AD52" i="2"/>
  <c r="AF52" i="2"/>
  <c r="AH52" i="2"/>
  <c r="AJ52" i="2"/>
  <c r="AU52" i="2"/>
  <c r="G53" i="2"/>
  <c r="H53" i="2"/>
  <c r="J53" i="2"/>
  <c r="L53" i="2"/>
  <c r="N53" i="2"/>
  <c r="P53" i="2"/>
  <c r="Q53" i="2"/>
  <c r="R53" i="2"/>
  <c r="T53" i="2"/>
  <c r="V53" i="2"/>
  <c r="X53" i="2"/>
  <c r="Z53" i="2"/>
  <c r="AA53" i="2"/>
  <c r="AB53" i="2"/>
  <c r="AD53" i="2"/>
  <c r="AF53" i="2"/>
  <c r="AH53" i="2"/>
  <c r="AJ53" i="2"/>
  <c r="G54" i="2"/>
  <c r="H54" i="2"/>
  <c r="AK54" i="2" s="1"/>
  <c r="J54" i="2"/>
  <c r="L54" i="2"/>
  <c r="N54" i="2"/>
  <c r="P54" i="2"/>
  <c r="Q54" i="2"/>
  <c r="R54" i="2"/>
  <c r="AP54" i="2" s="1"/>
  <c r="T54" i="2"/>
  <c r="V54" i="2"/>
  <c r="X54" i="2"/>
  <c r="Z54" i="2"/>
  <c r="AA54" i="2"/>
  <c r="AB54" i="2"/>
  <c r="AD54" i="2"/>
  <c r="AF54" i="2"/>
  <c r="AH54" i="2"/>
  <c r="AJ54" i="2"/>
  <c r="G55" i="2"/>
  <c r="H55" i="2"/>
  <c r="J55" i="2"/>
  <c r="L55" i="2"/>
  <c r="N55" i="2"/>
  <c r="P55" i="2"/>
  <c r="Q55" i="2"/>
  <c r="R55" i="2"/>
  <c r="T55" i="2"/>
  <c r="V55" i="2"/>
  <c r="X55" i="2"/>
  <c r="Z55" i="2"/>
  <c r="AA55" i="2"/>
  <c r="AB55" i="2"/>
  <c r="AD55" i="2"/>
  <c r="AF55" i="2"/>
  <c r="AH55" i="2"/>
  <c r="AJ55" i="2"/>
  <c r="G56" i="2"/>
  <c r="H56" i="2"/>
  <c r="J56" i="2"/>
  <c r="L56" i="2"/>
  <c r="N56" i="2"/>
  <c r="P56" i="2"/>
  <c r="Q56" i="2"/>
  <c r="R56" i="2"/>
  <c r="T56" i="2"/>
  <c r="V56" i="2"/>
  <c r="X56" i="2"/>
  <c r="Z56" i="2"/>
  <c r="AA56" i="2"/>
  <c r="AB56" i="2"/>
  <c r="AD56" i="2"/>
  <c r="AF56" i="2"/>
  <c r="AH56" i="2"/>
  <c r="AJ56" i="2"/>
  <c r="G57" i="2"/>
  <c r="H57" i="2"/>
  <c r="J57" i="2"/>
  <c r="L57" i="2"/>
  <c r="N57" i="2"/>
  <c r="P57" i="2"/>
  <c r="Q57" i="2"/>
  <c r="R57" i="2"/>
  <c r="T57" i="2"/>
  <c r="V57" i="2"/>
  <c r="X57" i="2"/>
  <c r="Z57" i="2"/>
  <c r="AA57" i="2"/>
  <c r="AB57" i="2"/>
  <c r="AD57" i="2"/>
  <c r="AF57" i="2"/>
  <c r="AH57" i="2"/>
  <c r="AJ57" i="2"/>
  <c r="G58" i="2"/>
  <c r="H58" i="2"/>
  <c r="J58" i="2"/>
  <c r="L58" i="2"/>
  <c r="N58" i="2"/>
  <c r="P58" i="2"/>
  <c r="Q58" i="2"/>
  <c r="R58" i="2"/>
  <c r="T58" i="2"/>
  <c r="V58" i="2"/>
  <c r="X58" i="2"/>
  <c r="Z58" i="2"/>
  <c r="AA58" i="2"/>
  <c r="AB58" i="2"/>
  <c r="AD58" i="2"/>
  <c r="AF58" i="2"/>
  <c r="AH58" i="2"/>
  <c r="AJ58" i="2"/>
  <c r="G59" i="2"/>
  <c r="H59" i="2"/>
  <c r="J59" i="2"/>
  <c r="L59" i="2"/>
  <c r="N59" i="2"/>
  <c r="P59" i="2"/>
  <c r="Q59" i="2"/>
  <c r="R59" i="2"/>
  <c r="T59" i="2"/>
  <c r="V59" i="2"/>
  <c r="X59" i="2"/>
  <c r="Z59" i="2"/>
  <c r="AA59" i="2"/>
  <c r="AB59" i="2"/>
  <c r="AD59" i="2"/>
  <c r="AF59" i="2"/>
  <c r="AH59" i="2"/>
  <c r="AJ59" i="2"/>
  <c r="G60" i="2"/>
  <c r="H60" i="2"/>
  <c r="J60" i="2"/>
  <c r="L60" i="2"/>
  <c r="N60" i="2"/>
  <c r="P60" i="2"/>
  <c r="Q60" i="2"/>
  <c r="R60" i="2"/>
  <c r="T60" i="2"/>
  <c r="V60" i="2"/>
  <c r="X60" i="2"/>
  <c r="Z60" i="2"/>
  <c r="AA60" i="2"/>
  <c r="AB60" i="2"/>
  <c r="AD60" i="2"/>
  <c r="AF60" i="2"/>
  <c r="AH60" i="2"/>
  <c r="AJ60" i="2"/>
  <c r="G61" i="2"/>
  <c r="H61" i="2"/>
  <c r="J61" i="2"/>
  <c r="L61" i="2"/>
  <c r="N61" i="2"/>
  <c r="P61" i="2"/>
  <c r="Q61" i="2"/>
  <c r="R61" i="2"/>
  <c r="T61" i="2"/>
  <c r="V61" i="2"/>
  <c r="X61" i="2"/>
  <c r="Z61" i="2"/>
  <c r="AA61" i="2"/>
  <c r="AB61" i="2"/>
  <c r="AD61" i="2"/>
  <c r="AF61" i="2"/>
  <c r="AH61" i="2"/>
  <c r="AJ61" i="2"/>
  <c r="G62" i="2"/>
  <c r="H62" i="2"/>
  <c r="J62" i="2"/>
  <c r="L62" i="2"/>
  <c r="N62" i="2"/>
  <c r="P62" i="2"/>
  <c r="Q62" i="2"/>
  <c r="R62" i="2"/>
  <c r="T62" i="2"/>
  <c r="V62" i="2"/>
  <c r="X62" i="2"/>
  <c r="Z62" i="2"/>
  <c r="AA62" i="2"/>
  <c r="AB62" i="2"/>
  <c r="AD62" i="2"/>
  <c r="AF62" i="2"/>
  <c r="AH62" i="2"/>
  <c r="AJ62" i="2"/>
  <c r="G63" i="2"/>
  <c r="H63" i="2"/>
  <c r="J63" i="2"/>
  <c r="L63" i="2"/>
  <c r="N63" i="2"/>
  <c r="P63" i="2"/>
  <c r="Q63" i="2"/>
  <c r="R63" i="2"/>
  <c r="T63" i="2"/>
  <c r="V63" i="2"/>
  <c r="X63" i="2"/>
  <c r="Z63" i="2"/>
  <c r="AA63" i="2"/>
  <c r="AB63" i="2"/>
  <c r="AD63" i="2"/>
  <c r="AF63" i="2"/>
  <c r="AH63" i="2"/>
  <c r="AJ63" i="2"/>
  <c r="G64" i="2"/>
  <c r="H64" i="2"/>
  <c r="J64" i="2"/>
  <c r="L64" i="2"/>
  <c r="N64" i="2"/>
  <c r="P64" i="2"/>
  <c r="Q64" i="2"/>
  <c r="R64" i="2"/>
  <c r="T64" i="2"/>
  <c r="V64" i="2"/>
  <c r="X64" i="2"/>
  <c r="Z64" i="2"/>
  <c r="AA64" i="2"/>
  <c r="AB64" i="2"/>
  <c r="AD64" i="2"/>
  <c r="AF64" i="2"/>
  <c r="AH64" i="2"/>
  <c r="AJ64" i="2"/>
  <c r="G65" i="2"/>
  <c r="H65" i="2"/>
  <c r="J65" i="2"/>
  <c r="L65" i="2"/>
  <c r="N65" i="2"/>
  <c r="P65" i="2"/>
  <c r="Q65" i="2"/>
  <c r="R65" i="2"/>
  <c r="T65" i="2"/>
  <c r="V65" i="2"/>
  <c r="X65" i="2"/>
  <c r="Z65" i="2"/>
  <c r="AA65" i="2"/>
  <c r="AB65" i="2"/>
  <c r="AD65" i="2"/>
  <c r="AF65" i="2"/>
  <c r="AH65" i="2"/>
  <c r="AJ65" i="2"/>
  <c r="AU65" i="2"/>
  <c r="G66" i="2"/>
  <c r="H66" i="2"/>
  <c r="J66" i="2"/>
  <c r="L66" i="2"/>
  <c r="N66" i="2"/>
  <c r="P66" i="2"/>
  <c r="Q66" i="2"/>
  <c r="R66" i="2"/>
  <c r="T66" i="2"/>
  <c r="V66" i="2"/>
  <c r="X66" i="2"/>
  <c r="Z66" i="2"/>
  <c r="AA66" i="2"/>
  <c r="AB66" i="2"/>
  <c r="AD66" i="2"/>
  <c r="AF66" i="2"/>
  <c r="AH66" i="2"/>
  <c r="AJ66" i="2"/>
  <c r="G67" i="2"/>
  <c r="H67" i="2"/>
  <c r="J67" i="2"/>
  <c r="L67" i="2"/>
  <c r="N67" i="2"/>
  <c r="P67" i="2"/>
  <c r="Q67" i="2"/>
  <c r="AP67" i="2" s="1"/>
  <c r="R67" i="2"/>
  <c r="T67" i="2"/>
  <c r="V67" i="2"/>
  <c r="X67" i="2"/>
  <c r="Z67" i="2"/>
  <c r="AA67" i="2"/>
  <c r="AB67" i="2"/>
  <c r="AD67" i="2"/>
  <c r="AF67" i="2"/>
  <c r="AH67" i="2"/>
  <c r="AJ67" i="2"/>
  <c r="AK67" i="2"/>
  <c r="G68" i="2"/>
  <c r="H68" i="2"/>
  <c r="J68" i="2"/>
  <c r="L68" i="2"/>
  <c r="N68" i="2"/>
  <c r="P68" i="2"/>
  <c r="Q68" i="2"/>
  <c r="R68" i="2"/>
  <c r="T68" i="2"/>
  <c r="V68" i="2"/>
  <c r="X68" i="2"/>
  <c r="Z68" i="2"/>
  <c r="AA68" i="2"/>
  <c r="AB68" i="2"/>
  <c r="AD68" i="2"/>
  <c r="AF68" i="2"/>
  <c r="AH68" i="2"/>
  <c r="AJ68" i="2"/>
  <c r="G69" i="2"/>
  <c r="H69" i="2"/>
  <c r="J69" i="2"/>
  <c r="L69" i="2"/>
  <c r="N69" i="2"/>
  <c r="P69" i="2"/>
  <c r="Q69" i="2"/>
  <c r="R69" i="2"/>
  <c r="T69" i="2"/>
  <c r="V69" i="2"/>
  <c r="X69" i="2"/>
  <c r="Z69" i="2"/>
  <c r="AA69" i="2"/>
  <c r="AB69" i="2"/>
  <c r="AD69" i="2"/>
  <c r="AF69" i="2"/>
  <c r="AH69" i="2"/>
  <c r="AJ69" i="2"/>
  <c r="G70" i="2"/>
  <c r="H70" i="2"/>
  <c r="J70" i="2"/>
  <c r="L70" i="2"/>
  <c r="N70" i="2"/>
  <c r="P70" i="2"/>
  <c r="Q70" i="2"/>
  <c r="R70" i="2"/>
  <c r="T70" i="2"/>
  <c r="V70" i="2"/>
  <c r="X70" i="2"/>
  <c r="Z70" i="2"/>
  <c r="AA70" i="2"/>
  <c r="AB70" i="2"/>
  <c r="AD70" i="2"/>
  <c r="AF70" i="2"/>
  <c r="AH70" i="2"/>
  <c r="AJ70" i="2"/>
  <c r="G71" i="2"/>
  <c r="H71" i="2"/>
  <c r="J71" i="2"/>
  <c r="L71" i="2"/>
  <c r="N71" i="2"/>
  <c r="P71" i="2"/>
  <c r="Q71" i="2"/>
  <c r="R71" i="2"/>
  <c r="T71" i="2"/>
  <c r="V71" i="2"/>
  <c r="X71" i="2"/>
  <c r="Z71" i="2"/>
  <c r="AA71" i="2"/>
  <c r="AB71" i="2"/>
  <c r="AU71" i="2" s="1"/>
  <c r="AD71" i="2"/>
  <c r="AF71" i="2"/>
  <c r="AH71" i="2"/>
  <c r="AJ71" i="2"/>
  <c r="G72" i="2"/>
  <c r="H72" i="2"/>
  <c r="J72" i="2"/>
  <c r="L72" i="2"/>
  <c r="N72" i="2"/>
  <c r="P72" i="2"/>
  <c r="Q72" i="2"/>
  <c r="R72" i="2"/>
  <c r="T72" i="2"/>
  <c r="V72" i="2"/>
  <c r="X72" i="2"/>
  <c r="Z72" i="2"/>
  <c r="AA72" i="2"/>
  <c r="AB72" i="2"/>
  <c r="AD72" i="2"/>
  <c r="AF72" i="2"/>
  <c r="AH72" i="2"/>
  <c r="AJ72" i="2"/>
  <c r="AP72" i="2"/>
  <c r="G73" i="2"/>
  <c r="H73" i="2"/>
  <c r="J73" i="2"/>
  <c r="L73" i="2"/>
  <c r="N73" i="2"/>
  <c r="P73" i="2"/>
  <c r="Q73" i="2"/>
  <c r="R73" i="2"/>
  <c r="T73" i="2"/>
  <c r="V73" i="2"/>
  <c r="X73" i="2"/>
  <c r="Z73" i="2"/>
  <c r="AA73" i="2"/>
  <c r="AB73" i="2"/>
  <c r="AD73" i="2"/>
  <c r="AF73" i="2"/>
  <c r="AH73" i="2"/>
  <c r="AJ73" i="2"/>
  <c r="C35" i="23"/>
  <c r="I15" i="2" s="1"/>
  <c r="D35" i="23"/>
  <c r="I16" i="2" s="1"/>
  <c r="E35" i="23"/>
  <c r="I17" i="2" s="1"/>
  <c r="AL17" i="2" s="1"/>
  <c r="F35" i="23"/>
  <c r="I18" i="2" s="1"/>
  <c r="G35" i="23"/>
  <c r="H35" i="23"/>
  <c r="I20" i="2" s="1"/>
  <c r="AL20" i="2" s="1"/>
  <c r="I35" i="23"/>
  <c r="J35" i="23"/>
  <c r="I22" i="2" s="1"/>
  <c r="AL22" i="2" s="1"/>
  <c r="K35" i="23"/>
  <c r="L35" i="23"/>
  <c r="I24" i="2" s="1"/>
  <c r="M35" i="23"/>
  <c r="N35" i="23"/>
  <c r="I26" i="2" s="1"/>
  <c r="AL26" i="2" s="1"/>
  <c r="O35" i="23"/>
  <c r="P35" i="23"/>
  <c r="I28" i="2" s="1"/>
  <c r="Q35" i="23"/>
  <c r="R35" i="23"/>
  <c r="I30" i="2" s="1"/>
  <c r="AL30" i="2" s="1"/>
  <c r="S35" i="23"/>
  <c r="T35" i="23"/>
  <c r="I32" i="2" s="1"/>
  <c r="AL32" i="2" s="1"/>
  <c r="U35" i="23"/>
  <c r="V35" i="23"/>
  <c r="I34" i="2" s="1"/>
  <c r="AL34" i="2" s="1"/>
  <c r="W35" i="23"/>
  <c r="X35" i="23"/>
  <c r="I36" i="2" s="1"/>
  <c r="AL36" i="2" s="1"/>
  <c r="Y35" i="23"/>
  <c r="Z35" i="23"/>
  <c r="I38" i="2" s="1"/>
  <c r="AL38" i="2" s="1"/>
  <c r="AA35" i="23"/>
  <c r="AB35" i="23"/>
  <c r="I40" i="2" s="1"/>
  <c r="AC35" i="23"/>
  <c r="AD35" i="23"/>
  <c r="I42" i="2" s="1"/>
  <c r="AE35" i="23"/>
  <c r="AF35" i="23"/>
  <c r="I44" i="2" s="1"/>
  <c r="AG35" i="23"/>
  <c r="AH35" i="23"/>
  <c r="I46" i="2" s="1"/>
  <c r="AL46" i="2" s="1"/>
  <c r="AI35" i="23"/>
  <c r="AJ35" i="23"/>
  <c r="I48" i="2" s="1"/>
  <c r="AK35" i="23"/>
  <c r="AL35" i="23"/>
  <c r="I50" i="2" s="1"/>
  <c r="AM35" i="23"/>
  <c r="AN35" i="23"/>
  <c r="I52" i="2" s="1"/>
  <c r="AL52" i="2" s="1"/>
  <c r="AO35" i="23"/>
  <c r="AP35" i="23"/>
  <c r="I54" i="2" s="1"/>
  <c r="AL54" i="2" s="1"/>
  <c r="AQ35" i="23"/>
  <c r="AR35" i="23"/>
  <c r="I56" i="2" s="1"/>
  <c r="AS35" i="23"/>
  <c r="AT35" i="23"/>
  <c r="I58" i="2" s="1"/>
  <c r="AL58" i="2" s="1"/>
  <c r="AU35" i="23"/>
  <c r="AV35" i="23"/>
  <c r="I60" i="2" s="1"/>
  <c r="AW35" i="23"/>
  <c r="AX35" i="23"/>
  <c r="I62" i="2" s="1"/>
  <c r="AY35" i="23"/>
  <c r="AZ35" i="23"/>
  <c r="I64" i="2" s="1"/>
  <c r="BA35" i="23"/>
  <c r="BB35" i="23"/>
  <c r="I66" i="2" s="1"/>
  <c r="BC35" i="23"/>
  <c r="BD35" i="23"/>
  <c r="I68" i="2" s="1"/>
  <c r="AL68" i="2" s="1"/>
  <c r="BE35" i="23"/>
  <c r="BF35" i="23"/>
  <c r="I70" i="2" s="1"/>
  <c r="BG35" i="23"/>
  <c r="BH35" i="23"/>
  <c r="I72" i="2" s="1"/>
  <c r="BI35" i="23"/>
  <c r="B35" i="23"/>
  <c r="B60" i="23" s="1"/>
  <c r="B85" i="23" s="1"/>
  <c r="B105" i="23" s="1"/>
  <c r="B35" i="25"/>
  <c r="C35" i="25"/>
  <c r="C60" i="25" s="1"/>
  <c r="D35" i="25"/>
  <c r="E35" i="25"/>
  <c r="AC17" i="2" s="1"/>
  <c r="F35" i="25"/>
  <c r="AC18" i="2" s="1"/>
  <c r="G35" i="25"/>
  <c r="AC19" i="2" s="1"/>
  <c r="AV19" i="2" s="1"/>
  <c r="H35" i="25"/>
  <c r="I35" i="25"/>
  <c r="AC21" i="2" s="1"/>
  <c r="J35" i="25"/>
  <c r="K35" i="25"/>
  <c r="AC23" i="2" s="1"/>
  <c r="L35" i="25"/>
  <c r="M35" i="25"/>
  <c r="AC25" i="2" s="1"/>
  <c r="N35" i="25"/>
  <c r="O35" i="25"/>
  <c r="AC27" i="2" s="1"/>
  <c r="P35" i="25"/>
  <c r="Q35" i="25"/>
  <c r="Q60" i="25" s="1"/>
  <c r="R35" i="25"/>
  <c r="S35" i="25"/>
  <c r="AC31" i="2" s="1"/>
  <c r="AV31" i="2" s="1"/>
  <c r="T35" i="25"/>
  <c r="U35" i="25"/>
  <c r="AC33" i="2" s="1"/>
  <c r="V35" i="25"/>
  <c r="W35" i="25"/>
  <c r="AC35" i="2" s="1"/>
  <c r="AV35" i="2" s="1"/>
  <c r="X35" i="25"/>
  <c r="Y35" i="25"/>
  <c r="AC37" i="2" s="1"/>
  <c r="Z35" i="25"/>
  <c r="B35" i="24"/>
  <c r="C35" i="24"/>
  <c r="S15" i="2" s="1"/>
  <c r="AQ15" i="2" s="1"/>
  <c r="D35" i="24"/>
  <c r="S16" i="2" s="1"/>
  <c r="E35" i="24"/>
  <c r="E60" i="24" s="1"/>
  <c r="U17" i="2" s="1"/>
  <c r="F35" i="24"/>
  <c r="S18" i="2" s="1"/>
  <c r="G35" i="24"/>
  <c r="S19" i="2" s="1"/>
  <c r="AQ19" i="2" s="1"/>
  <c r="H35" i="24"/>
  <c r="S20" i="2" s="1"/>
  <c r="AQ20" i="2" s="1"/>
  <c r="I35" i="24"/>
  <c r="S21" i="2" s="1"/>
  <c r="J35" i="24"/>
  <c r="J60" i="24" s="1"/>
  <c r="U22" i="2" s="1"/>
  <c r="K35" i="24"/>
  <c r="S23" i="2" s="1"/>
  <c r="L35" i="24"/>
  <c r="S24" i="2" s="1"/>
  <c r="AQ24" i="2" s="1"/>
  <c r="M35" i="24"/>
  <c r="S25" i="2" s="1"/>
  <c r="AQ25" i="2" s="1"/>
  <c r="N35" i="24"/>
  <c r="O35" i="24"/>
  <c r="P35" i="24"/>
  <c r="Q35" i="24"/>
  <c r="R35" i="24"/>
  <c r="S35" i="24"/>
  <c r="T35" i="24"/>
  <c r="S32" i="2" s="1"/>
  <c r="AQ32" i="2" s="1"/>
  <c r="U35" i="24"/>
  <c r="V35" i="24"/>
  <c r="W35" i="24"/>
  <c r="S35" i="2" s="1"/>
  <c r="AQ35" i="2" s="1"/>
  <c r="X35" i="24"/>
  <c r="S36" i="2" s="1"/>
  <c r="Y35" i="24"/>
  <c r="S37" i="2" s="1"/>
  <c r="AQ37" i="2" s="1"/>
  <c r="B60" i="24"/>
  <c r="U14" i="2" s="1"/>
  <c r="C60" i="24"/>
  <c r="C85" i="24" s="1"/>
  <c r="F60" i="24"/>
  <c r="K60" i="24"/>
  <c r="U23" i="2" s="1"/>
  <c r="L60" i="24"/>
  <c r="U24" i="2" s="1"/>
  <c r="M60" i="24"/>
  <c r="T60" i="24"/>
  <c r="U32" i="2" s="1"/>
  <c r="AR32" i="2" s="1"/>
  <c r="W60" i="24"/>
  <c r="U35" i="2" s="1"/>
  <c r="AR35" i="2" s="1"/>
  <c r="X60" i="24"/>
  <c r="U36" i="2" s="1"/>
  <c r="T85" i="24"/>
  <c r="Y32" i="2" s="1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B13" i="30"/>
  <c r="B13" i="27"/>
  <c r="C13" i="27" s="1"/>
  <c r="B15" i="30"/>
  <c r="J14" i="2"/>
  <c r="C13" i="30"/>
  <c r="C14" i="30"/>
  <c r="C15" i="30"/>
  <c r="B38" i="27"/>
  <c r="C17" i="30"/>
  <c r="C18" i="30"/>
  <c r="B41" i="27"/>
  <c r="C20" i="30"/>
  <c r="C21" i="30"/>
  <c r="C22" i="30"/>
  <c r="C23" i="30"/>
  <c r="B46" i="27"/>
  <c r="B48" i="27"/>
  <c r="C27" i="30"/>
  <c r="B50" i="27"/>
  <c r="B51" i="27"/>
  <c r="C30" i="30"/>
  <c r="B53" i="27"/>
  <c r="F12" i="30"/>
  <c r="F13" i="30"/>
  <c r="F14" i="30"/>
  <c r="B83" i="27"/>
  <c r="B84" i="27"/>
  <c r="F17" i="30"/>
  <c r="F18" i="30"/>
  <c r="F19" i="30"/>
  <c r="F20" i="30"/>
  <c r="B89" i="27"/>
  <c r="F22" i="30"/>
  <c r="B91" i="27"/>
  <c r="F24" i="30"/>
  <c r="F25" i="30"/>
  <c r="B94" i="27"/>
  <c r="B30" i="27"/>
  <c r="C30" i="27" s="1"/>
  <c r="B29" i="27"/>
  <c r="C29" i="27" s="1"/>
  <c r="B29" i="30"/>
  <c r="B27" i="30"/>
  <c r="B25" i="27"/>
  <c r="C25" i="27" s="1"/>
  <c r="B23" i="27"/>
  <c r="C23" i="27" s="1"/>
  <c r="B23" i="30"/>
  <c r="B22" i="30"/>
  <c r="B21" i="30"/>
  <c r="B20" i="30"/>
  <c r="B19" i="30"/>
  <c r="B18" i="30"/>
  <c r="B12" i="30"/>
  <c r="C7" i="13"/>
  <c r="AK5" i="30"/>
  <c r="Y5" i="30"/>
  <c r="M5" i="30"/>
  <c r="A5" i="30"/>
  <c r="A4" i="22"/>
  <c r="A4" i="13"/>
  <c r="A4" i="29"/>
  <c r="A4" i="28"/>
  <c r="A4" i="27"/>
  <c r="AG5" i="25"/>
  <c r="B5" i="25"/>
  <c r="AG5" i="24"/>
  <c r="B5" i="24"/>
  <c r="AG5" i="23"/>
  <c r="B5" i="23"/>
  <c r="A4" i="2"/>
  <c r="AK6" i="30"/>
  <c r="Y6" i="30" s="1"/>
  <c r="M6" i="30" s="1"/>
  <c r="A6" i="30" s="1"/>
  <c r="A5" i="22"/>
  <c r="A5" i="13"/>
  <c r="A6" i="29"/>
  <c r="A6" i="27"/>
  <c r="A6" i="28"/>
  <c r="B6" i="25"/>
  <c r="AG6" i="25"/>
  <c r="B6" i="24"/>
  <c r="AF6" i="24" s="1"/>
  <c r="B6" i="23"/>
  <c r="AG6" i="23" s="1"/>
  <c r="A5" i="2"/>
  <c r="B11" i="10"/>
  <c r="E11" i="10" s="1"/>
  <c r="D7" i="2" s="1"/>
  <c r="E8" i="10"/>
  <c r="D6" i="2" s="1"/>
  <c r="D8" i="27"/>
  <c r="D8" i="28"/>
  <c r="D8" i="29"/>
  <c r="L6" i="13"/>
  <c r="L6" i="22"/>
  <c r="H8" i="30"/>
  <c r="T8" i="30" s="1"/>
  <c r="AF8" i="30" s="1"/>
  <c r="AX8" i="30" s="1"/>
  <c r="AA35" i="25"/>
  <c r="AC39" i="2" s="1"/>
  <c r="AV39" i="2" s="1"/>
  <c r="AB35" i="25"/>
  <c r="AC35" i="25"/>
  <c r="AC41" i="2" s="1"/>
  <c r="AD35" i="25"/>
  <c r="AE35" i="25"/>
  <c r="AC43" i="2" s="1"/>
  <c r="AF35" i="25"/>
  <c r="AG35" i="25"/>
  <c r="AG60" i="25" s="1"/>
  <c r="AH35" i="25"/>
  <c r="AI35" i="25"/>
  <c r="AC47" i="2" s="1"/>
  <c r="AJ35" i="25"/>
  <c r="AK35" i="25"/>
  <c r="AC49" i="2" s="1"/>
  <c r="AL35" i="25"/>
  <c r="AM35" i="25"/>
  <c r="AM60" i="25" s="1"/>
  <c r="AN35" i="25"/>
  <c r="AO35" i="25"/>
  <c r="AC53" i="2" s="1"/>
  <c r="AP35" i="25"/>
  <c r="AQ35" i="25"/>
  <c r="AQ60" i="25" s="1"/>
  <c r="AR35" i="25"/>
  <c r="AS35" i="25"/>
  <c r="AC57" i="2" s="1"/>
  <c r="AT35" i="25"/>
  <c r="AU35" i="25"/>
  <c r="AU60" i="25" s="1"/>
  <c r="AV35" i="25"/>
  <c r="AW35" i="25"/>
  <c r="AC61" i="2" s="1"/>
  <c r="AX35" i="25"/>
  <c r="AY35" i="25"/>
  <c r="AC63" i="2" s="1"/>
  <c r="AZ35" i="25"/>
  <c r="BA35" i="25"/>
  <c r="BA60" i="25" s="1"/>
  <c r="BB35" i="25"/>
  <c r="BC35" i="25"/>
  <c r="BC60" i="25" s="1"/>
  <c r="BD35" i="25"/>
  <c r="BE35" i="25"/>
  <c r="AC69" i="2" s="1"/>
  <c r="BF35" i="25"/>
  <c r="BG35" i="25"/>
  <c r="AC71" i="2" s="1"/>
  <c r="BH35" i="25"/>
  <c r="BI35" i="25"/>
  <c r="BI60" i="25" s="1"/>
  <c r="Z35" i="24"/>
  <c r="AA35" i="24"/>
  <c r="AA60" i="24" s="1"/>
  <c r="U39" i="2" s="1"/>
  <c r="AR39" i="2" s="1"/>
  <c r="AB35" i="24"/>
  <c r="S40" i="2" s="1"/>
  <c r="AC35" i="24"/>
  <c r="S41" i="2" s="1"/>
  <c r="AD35" i="24"/>
  <c r="AE35" i="24"/>
  <c r="AF35" i="24"/>
  <c r="AG35" i="24"/>
  <c r="AG60" i="24" s="1"/>
  <c r="U45" i="2" s="1"/>
  <c r="AH35" i="24"/>
  <c r="AI35" i="24"/>
  <c r="S47" i="2" s="1"/>
  <c r="AJ35" i="24"/>
  <c r="AK35" i="24"/>
  <c r="AL35" i="24"/>
  <c r="S50" i="2" s="1"/>
  <c r="AM35" i="24"/>
  <c r="S51" i="2" s="1"/>
  <c r="AN35" i="24"/>
  <c r="AO35" i="24"/>
  <c r="S53" i="2" s="1"/>
  <c r="AQ53" i="2" s="1"/>
  <c r="AP35" i="24"/>
  <c r="AQ35" i="24"/>
  <c r="AQ60" i="24" s="1"/>
  <c r="U55" i="2" s="1"/>
  <c r="AR35" i="24"/>
  <c r="S56" i="2" s="1"/>
  <c r="AS35" i="24"/>
  <c r="AS60" i="24" s="1"/>
  <c r="U57" i="2" s="1"/>
  <c r="AT35" i="24"/>
  <c r="AU35" i="24"/>
  <c r="S59" i="2" s="1"/>
  <c r="AV35" i="24"/>
  <c r="S60" i="2" s="1"/>
  <c r="AW35" i="24"/>
  <c r="S61" i="2" s="1"/>
  <c r="AQ61" i="2" s="1"/>
  <c r="AX35" i="24"/>
  <c r="AX60" i="24" s="1"/>
  <c r="U62" i="2" s="1"/>
  <c r="AR62" i="2" s="1"/>
  <c r="AY35" i="24"/>
  <c r="AZ35" i="24"/>
  <c r="AZ60" i="24" s="1"/>
  <c r="U64" i="2" s="1"/>
  <c r="AR64" i="2" s="1"/>
  <c r="BA35" i="24"/>
  <c r="BB35" i="24"/>
  <c r="BC35" i="24"/>
  <c r="BC60" i="24" s="1"/>
  <c r="BC85" i="24" s="1"/>
  <c r="Y67" i="2" s="1"/>
  <c r="BD35" i="24"/>
  <c r="BE35" i="24"/>
  <c r="S69" i="2" s="1"/>
  <c r="AQ69" i="2" s="1"/>
  <c r="BF35" i="24"/>
  <c r="BG35" i="24"/>
  <c r="S71" i="2" s="1"/>
  <c r="BH35" i="24"/>
  <c r="S72" i="2" s="1"/>
  <c r="BI35" i="24"/>
  <c r="BI60" i="24" s="1"/>
  <c r="U73" i="2" s="1"/>
  <c r="I16" i="13"/>
  <c r="G16" i="13"/>
  <c r="E16" i="13"/>
  <c r="C16" i="13"/>
  <c r="A16" i="13"/>
  <c r="I12" i="13"/>
  <c r="G12" i="13"/>
  <c r="E12" i="13"/>
  <c r="C12" i="13"/>
  <c r="A12" i="13"/>
  <c r="I8" i="13"/>
  <c r="C8" i="13"/>
  <c r="B47" i="29"/>
  <c r="AA24" i="30"/>
  <c r="AA23" i="30"/>
  <c r="B43" i="29"/>
  <c r="AA20" i="30"/>
  <c r="AA19" i="30"/>
  <c r="B39" i="29"/>
  <c r="AA16" i="30"/>
  <c r="AA15" i="30"/>
  <c r="B35" i="29"/>
  <c r="AA12" i="30"/>
  <c r="Z31" i="30"/>
  <c r="B28" i="29"/>
  <c r="C28" i="29" s="1"/>
  <c r="Z28" i="30"/>
  <c r="Z27" i="30"/>
  <c r="B24" i="29"/>
  <c r="C24" i="29" s="1"/>
  <c r="Z24" i="30"/>
  <c r="Z23" i="30"/>
  <c r="B20" i="29"/>
  <c r="C20" i="29" s="1"/>
  <c r="Z20" i="30"/>
  <c r="Z19" i="30"/>
  <c r="B16" i="29"/>
  <c r="C16" i="29" s="1"/>
  <c r="Z16" i="30"/>
  <c r="Z15" i="30"/>
  <c r="B12" i="29"/>
  <c r="C12" i="29" s="1"/>
  <c r="Z12" i="30"/>
  <c r="P7" i="23"/>
  <c r="P7" i="24" s="1"/>
  <c r="P7" i="25" s="1"/>
  <c r="AU7" i="25" s="1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8" i="2"/>
  <c r="Z33" i="30"/>
  <c r="AA31" i="30"/>
  <c r="AA29" i="30"/>
  <c r="AA27" i="30"/>
  <c r="AA25" i="30"/>
  <c r="AA21" i="30"/>
  <c r="AA17" i="30"/>
  <c r="Z29" i="30"/>
  <c r="Z25" i="30"/>
  <c r="AE25" i="30" s="1"/>
  <c r="Z21" i="30"/>
  <c r="Z17" i="30"/>
  <c r="Z13" i="30"/>
  <c r="Q19" i="30"/>
  <c r="Q15" i="30"/>
  <c r="N33" i="30"/>
  <c r="B33" i="30"/>
  <c r="S10" i="30"/>
  <c r="AE10" i="30" s="1"/>
  <c r="N10" i="30"/>
  <c r="Z10" i="30" s="1"/>
  <c r="AB13" i="30"/>
  <c r="AB15" i="30"/>
  <c r="AB17" i="30"/>
  <c r="AB19" i="30"/>
  <c r="AB21" i="30"/>
  <c r="AB23" i="30"/>
  <c r="AB25" i="30"/>
  <c r="AB27" i="30"/>
  <c r="AB29" i="30"/>
  <c r="AB31" i="30"/>
  <c r="AD13" i="30"/>
  <c r="AD15" i="30"/>
  <c r="AD17" i="30"/>
  <c r="AD19" i="30"/>
  <c r="AD21" i="30"/>
  <c r="AC13" i="30"/>
  <c r="AC19" i="30"/>
  <c r="R21" i="30"/>
  <c r="AC15" i="30"/>
  <c r="AC17" i="30"/>
  <c r="AC21" i="30"/>
  <c r="R17" i="30"/>
  <c r="Q13" i="30"/>
  <c r="Q17" i="30"/>
  <c r="Q21" i="30"/>
  <c r="Z14" i="30"/>
  <c r="Z18" i="30"/>
  <c r="Z22" i="30"/>
  <c r="Z26" i="30"/>
  <c r="Z30" i="30"/>
  <c r="AA14" i="30"/>
  <c r="AA18" i="30"/>
  <c r="AA22" i="30"/>
  <c r="AA26" i="30"/>
  <c r="AA28" i="30"/>
  <c r="AA30" i="30"/>
  <c r="AB12" i="30"/>
  <c r="AB14" i="30"/>
  <c r="AB16" i="30"/>
  <c r="AB18" i="30"/>
  <c r="AB20" i="30"/>
  <c r="AB22" i="30"/>
  <c r="AB24" i="30"/>
  <c r="AB26" i="30"/>
  <c r="AB28" i="30"/>
  <c r="AB30" i="30"/>
  <c r="AD12" i="30"/>
  <c r="AD14" i="30"/>
  <c r="AD16" i="30"/>
  <c r="AD18" i="30"/>
  <c r="AD20" i="30"/>
  <c r="AC12" i="30"/>
  <c r="AC14" i="30"/>
  <c r="AC16" i="30"/>
  <c r="AC18" i="30"/>
  <c r="AC20" i="30"/>
  <c r="P22" i="30"/>
  <c r="P27" i="30"/>
  <c r="P31" i="30"/>
  <c r="R14" i="30"/>
  <c r="R16" i="30"/>
  <c r="R18" i="30"/>
  <c r="R19" i="30"/>
  <c r="R20" i="30"/>
  <c r="Q12" i="30"/>
  <c r="Q14" i="30"/>
  <c r="Q16" i="30"/>
  <c r="Q18" i="30"/>
  <c r="Q20" i="30"/>
  <c r="B94" i="29"/>
  <c r="B95" i="29"/>
  <c r="B96" i="29"/>
  <c r="B97" i="29"/>
  <c r="B98" i="29"/>
  <c r="B99" i="29"/>
  <c r="B100" i="29"/>
  <c r="B101" i="29"/>
  <c r="B102" i="29"/>
  <c r="B93" i="29"/>
  <c r="B81" i="29"/>
  <c r="B82" i="29"/>
  <c r="B83" i="29"/>
  <c r="B84" i="29"/>
  <c r="B85" i="29"/>
  <c r="B86" i="29"/>
  <c r="B87" i="29"/>
  <c r="B88" i="29"/>
  <c r="B89" i="29"/>
  <c r="B80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57" i="29"/>
  <c r="B36" i="29"/>
  <c r="B38" i="29"/>
  <c r="B40" i="29"/>
  <c r="B42" i="29"/>
  <c r="B44" i="29"/>
  <c r="B46" i="29"/>
  <c r="B48" i="29"/>
  <c r="B49" i="29"/>
  <c r="B50" i="29"/>
  <c r="B51" i="29"/>
  <c r="B52" i="29"/>
  <c r="B53" i="29"/>
  <c r="B34" i="29"/>
  <c r="B13" i="29"/>
  <c r="C13" i="29" s="1"/>
  <c r="B15" i="29"/>
  <c r="C15" i="29" s="1"/>
  <c r="B17" i="29"/>
  <c r="C17" i="29" s="1"/>
  <c r="B19" i="29"/>
  <c r="C19" i="29" s="1"/>
  <c r="B21" i="29"/>
  <c r="C21" i="29" s="1"/>
  <c r="B23" i="29"/>
  <c r="C23" i="29" s="1"/>
  <c r="B25" i="29"/>
  <c r="C25" i="29" s="1"/>
  <c r="B27" i="29"/>
  <c r="C27" i="29" s="1"/>
  <c r="B29" i="29"/>
  <c r="C29" i="29" s="1"/>
  <c r="B11" i="29"/>
  <c r="C11" i="29" s="1"/>
  <c r="B95" i="28"/>
  <c r="B96" i="28"/>
  <c r="B97" i="28"/>
  <c r="B98" i="28"/>
  <c r="B99" i="28"/>
  <c r="B100" i="28"/>
  <c r="B101" i="28"/>
  <c r="B102" i="28"/>
  <c r="B103" i="28"/>
  <c r="B94" i="28"/>
  <c r="B82" i="28"/>
  <c r="B83" i="28"/>
  <c r="B84" i="28"/>
  <c r="B85" i="28"/>
  <c r="B86" i="28"/>
  <c r="B87" i="28"/>
  <c r="B88" i="28"/>
  <c r="B89" i="28"/>
  <c r="B90" i="28"/>
  <c r="B81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58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35" i="28"/>
  <c r="B13" i="28"/>
  <c r="C13" i="28" s="1"/>
  <c r="B14" i="28"/>
  <c r="C14" i="28" s="1"/>
  <c r="B15" i="28"/>
  <c r="C15" i="28" s="1"/>
  <c r="B16" i="28"/>
  <c r="C16" i="28" s="1"/>
  <c r="B17" i="28"/>
  <c r="C17" i="28" s="1"/>
  <c r="B18" i="28"/>
  <c r="C18" i="28" s="1"/>
  <c r="B19" i="28"/>
  <c r="C19" i="28" s="1"/>
  <c r="B20" i="28"/>
  <c r="C20" i="28" s="1"/>
  <c r="B21" i="28"/>
  <c r="C21" i="28" s="1"/>
  <c r="B22" i="28"/>
  <c r="C22" i="28" s="1"/>
  <c r="B23" i="28"/>
  <c r="C23" i="28" s="1"/>
  <c r="B24" i="28"/>
  <c r="C24" i="28" s="1"/>
  <c r="B25" i="28"/>
  <c r="C25" i="28" s="1"/>
  <c r="B26" i="28"/>
  <c r="C26" i="28" s="1"/>
  <c r="B27" i="28"/>
  <c r="C27" i="28" s="1"/>
  <c r="B28" i="28"/>
  <c r="C28" i="28" s="1"/>
  <c r="B29" i="28"/>
  <c r="C29" i="28" s="1"/>
  <c r="B30" i="28"/>
  <c r="C30" i="28" s="1"/>
  <c r="B31" i="28"/>
  <c r="C31" i="28" s="1"/>
  <c r="B100" i="27"/>
  <c r="B104" i="27"/>
  <c r="B106" i="27"/>
  <c r="B98" i="27"/>
  <c r="R14" i="2"/>
  <c r="AJ14" i="2"/>
  <c r="AH14" i="2"/>
  <c r="AF14" i="2"/>
  <c r="AD14" i="2"/>
  <c r="Z14" i="2"/>
  <c r="X14" i="2"/>
  <c r="V14" i="2"/>
  <c r="T14" i="2"/>
  <c r="J12" i="13"/>
  <c r="N14" i="2"/>
  <c r="L14" i="2"/>
  <c r="F12" i="13"/>
  <c r="AA14" i="2"/>
  <c r="Q14" i="2"/>
  <c r="AZ21" i="2"/>
  <c r="AZ15" i="2"/>
  <c r="AZ16" i="2"/>
  <c r="AZ17" i="2"/>
  <c r="AZ18" i="2"/>
  <c r="AZ19" i="2"/>
  <c r="AZ20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73" i="2"/>
  <c r="AZ14" i="2"/>
  <c r="AU6" i="2"/>
  <c r="AU7" i="2"/>
  <c r="AK6" i="2"/>
  <c r="AK7" i="2"/>
  <c r="AP6" i="2"/>
  <c r="AP7" i="2"/>
  <c r="AG6" i="2"/>
  <c r="AG7" i="2"/>
  <c r="W6" i="2"/>
  <c r="W7" i="2"/>
  <c r="J6" i="2"/>
  <c r="AA13" i="30"/>
  <c r="AB14" i="2"/>
  <c r="AU14" i="2" s="1"/>
  <c r="B30" i="29"/>
  <c r="C30" i="29" s="1"/>
  <c r="B26" i="29"/>
  <c r="C26" i="29" s="1"/>
  <c r="B22" i="29"/>
  <c r="C22" i="29" s="1"/>
  <c r="B18" i="29"/>
  <c r="C18" i="29" s="1"/>
  <c r="B14" i="29"/>
  <c r="C14" i="29" s="1"/>
  <c r="B45" i="29"/>
  <c r="B41" i="29"/>
  <c r="B37" i="29"/>
  <c r="J16" i="13"/>
  <c r="H16" i="13"/>
  <c r="O31" i="30"/>
  <c r="F16" i="13"/>
  <c r="D16" i="13"/>
  <c r="B16" i="13"/>
  <c r="H12" i="13"/>
  <c r="D12" i="13"/>
  <c r="B12" i="13"/>
  <c r="B61" i="27"/>
  <c r="B88" i="27"/>
  <c r="B73" i="27"/>
  <c r="O15" i="30"/>
  <c r="P16" i="30"/>
  <c r="D21" i="30"/>
  <c r="B57" i="27"/>
  <c r="B69" i="27"/>
  <c r="B80" i="27"/>
  <c r="B90" i="27"/>
  <c r="B102" i="27"/>
  <c r="B105" i="27"/>
  <c r="B107" i="27"/>
  <c r="B12" i="28"/>
  <c r="C12" i="28" s="1"/>
  <c r="O26" i="30"/>
  <c r="P14" i="30"/>
  <c r="P19" i="30"/>
  <c r="P21" i="30"/>
  <c r="P24" i="30"/>
  <c r="P25" i="30"/>
  <c r="P30" i="30"/>
  <c r="R12" i="30"/>
  <c r="R15" i="30"/>
  <c r="B16" i="27"/>
  <c r="C16" i="27" s="1"/>
  <c r="D20" i="30"/>
  <c r="B71" i="27"/>
  <c r="D30" i="30"/>
  <c r="E12" i="30"/>
  <c r="N20" i="30"/>
  <c r="O20" i="30"/>
  <c r="O28" i="30"/>
  <c r="B75" i="27"/>
  <c r="B65" i="27"/>
  <c r="B37" i="27"/>
  <c r="B42" i="27"/>
  <c r="B47" i="27"/>
  <c r="C29" i="30"/>
  <c r="D13" i="30"/>
  <c r="D14" i="30"/>
  <c r="B60" i="27"/>
  <c r="B62" i="27"/>
  <c r="B63" i="27"/>
  <c r="B64" i="27"/>
  <c r="B66" i="27"/>
  <c r="B67" i="27"/>
  <c r="B68" i="27"/>
  <c r="B70" i="27"/>
  <c r="B72" i="27"/>
  <c r="D29" i="30"/>
  <c r="B76" i="27"/>
  <c r="B81" i="27"/>
  <c r="B87" i="27"/>
  <c r="B99" i="27"/>
  <c r="B101" i="27"/>
  <c r="E16" i="30"/>
  <c r="E17" i="30"/>
  <c r="N15" i="30"/>
  <c r="N21" i="30"/>
  <c r="N26" i="30"/>
  <c r="N31" i="30"/>
  <c r="O14" i="30"/>
  <c r="O16" i="30"/>
  <c r="O18" i="30"/>
  <c r="O19" i="30"/>
  <c r="O21" i="30"/>
  <c r="O22" i="30"/>
  <c r="O23" i="30"/>
  <c r="O24" i="30"/>
  <c r="O27" i="30"/>
  <c r="O30" i="30"/>
  <c r="P12" i="30"/>
  <c r="P13" i="30"/>
  <c r="P15" i="30"/>
  <c r="P17" i="30"/>
  <c r="P18" i="30"/>
  <c r="P20" i="30"/>
  <c r="P23" i="30"/>
  <c r="P26" i="30"/>
  <c r="P28" i="30"/>
  <c r="P29" i="30"/>
  <c r="R13" i="30"/>
  <c r="B17" i="30"/>
  <c r="B85" i="27"/>
  <c r="B103" i="27"/>
  <c r="B74" i="27"/>
  <c r="B59" i="27"/>
  <c r="B21" i="27"/>
  <c r="C21" i="27" s="1"/>
  <c r="B58" i="27"/>
  <c r="B18" i="27"/>
  <c r="C18" i="27" s="1"/>
  <c r="B36" i="27"/>
  <c r="C25" i="30"/>
  <c r="D17" i="30"/>
  <c r="D22" i="30"/>
  <c r="D24" i="30"/>
  <c r="D25" i="30"/>
  <c r="F21" i="30"/>
  <c r="E13" i="30"/>
  <c r="E21" i="30"/>
  <c r="N12" i="30"/>
  <c r="N18" i="30"/>
  <c r="N23" i="30"/>
  <c r="N25" i="30"/>
  <c r="N28" i="30"/>
  <c r="O17" i="30"/>
  <c r="B30" i="30"/>
  <c r="B28" i="30"/>
  <c r="B17" i="27"/>
  <c r="C17" i="27" s="1"/>
  <c r="B15" i="27"/>
  <c r="C15" i="27" s="1"/>
  <c r="C12" i="30"/>
  <c r="C19" i="30"/>
  <c r="C28" i="30"/>
  <c r="D12" i="30"/>
  <c r="D15" i="30"/>
  <c r="D16" i="30"/>
  <c r="D18" i="30"/>
  <c r="D19" i="30"/>
  <c r="D23" i="30"/>
  <c r="D26" i="30"/>
  <c r="D27" i="30"/>
  <c r="D28" i="30"/>
  <c r="D31" i="30"/>
  <c r="F15" i="30"/>
  <c r="F23" i="30"/>
  <c r="E14" i="30"/>
  <c r="E15" i="30"/>
  <c r="E18" i="30"/>
  <c r="E19" i="30"/>
  <c r="E20" i="30"/>
  <c r="N13" i="30"/>
  <c r="N14" i="30"/>
  <c r="N16" i="30"/>
  <c r="N17" i="30"/>
  <c r="N19" i="30"/>
  <c r="N22" i="30"/>
  <c r="N24" i="30"/>
  <c r="N27" i="30"/>
  <c r="N29" i="30"/>
  <c r="N30" i="30"/>
  <c r="O12" i="30"/>
  <c r="O13" i="30"/>
  <c r="O25" i="30"/>
  <c r="O29" i="30"/>
  <c r="B27" i="27"/>
  <c r="C27" i="27" s="1"/>
  <c r="B26" i="30"/>
  <c r="B16" i="30"/>
  <c r="B31" i="30"/>
  <c r="B25" i="30"/>
  <c r="B22" i="27"/>
  <c r="C22" i="27" s="1"/>
  <c r="B28" i="27"/>
  <c r="C28" i="27" s="1"/>
  <c r="B24" i="27"/>
  <c r="C24" i="27" s="1"/>
  <c r="I6" i="22"/>
  <c r="AO60" i="24"/>
  <c r="AI60" i="24"/>
  <c r="AR60" i="24"/>
  <c r="AW60" i="24"/>
  <c r="AW28" i="30" l="1"/>
  <c r="BH60" i="24"/>
  <c r="AU60" i="24"/>
  <c r="AL60" i="24"/>
  <c r="L85" i="24"/>
  <c r="BF60" i="23"/>
  <c r="BF85" i="23" s="1"/>
  <c r="O70" i="2" s="1"/>
  <c r="AO70" i="2" s="1"/>
  <c r="BB60" i="23"/>
  <c r="BB85" i="23" s="1"/>
  <c r="O66" i="2" s="1"/>
  <c r="AO66" i="2" s="1"/>
  <c r="AX60" i="23"/>
  <c r="AX85" i="23" s="1"/>
  <c r="O62" i="2" s="1"/>
  <c r="AO62" i="2" s="1"/>
  <c r="AT60" i="23"/>
  <c r="AT85" i="23" s="1"/>
  <c r="O58" i="2" s="1"/>
  <c r="AO58" i="2" s="1"/>
  <c r="AP60" i="23"/>
  <c r="AL60" i="23"/>
  <c r="AH60" i="23"/>
  <c r="AD60" i="23"/>
  <c r="Z60" i="23"/>
  <c r="V60" i="23"/>
  <c r="R60" i="23"/>
  <c r="N60" i="23"/>
  <c r="J60" i="23"/>
  <c r="BC100" i="24"/>
  <c r="W67" i="2" s="1"/>
  <c r="AC73" i="2"/>
  <c r="S73" i="2"/>
  <c r="AL72" i="2"/>
  <c r="AP70" i="2"/>
  <c r="AP69" i="2"/>
  <c r="AU68" i="2"/>
  <c r="AP68" i="2"/>
  <c r="AC67" i="2"/>
  <c r="AV67" i="2" s="1"/>
  <c r="AC65" i="2"/>
  <c r="AP65" i="2"/>
  <c r="AK65" i="2"/>
  <c r="S62" i="2"/>
  <c r="AP62" i="2"/>
  <c r="AU61" i="2"/>
  <c r="AP61" i="2"/>
  <c r="AK61" i="2"/>
  <c r="AP60" i="2"/>
  <c r="AC59" i="2"/>
  <c r="AV59" i="2" s="1"/>
  <c r="AU59" i="2"/>
  <c r="AP52" i="2"/>
  <c r="AC51" i="2"/>
  <c r="AV51" i="2" s="1"/>
  <c r="AU51" i="2"/>
  <c r="AU50" i="2"/>
  <c r="AP50" i="2"/>
  <c r="AK50" i="2"/>
  <c r="AU49" i="2"/>
  <c r="AP49" i="2"/>
  <c r="AP46" i="2"/>
  <c r="AK43" i="2"/>
  <c r="AP41" i="2"/>
  <c r="AP40" i="2"/>
  <c r="AU34" i="2"/>
  <c r="AP34" i="2"/>
  <c r="AK34" i="2"/>
  <c r="AC29" i="2"/>
  <c r="S22" i="2"/>
  <c r="AK22" i="2"/>
  <c r="AU19" i="2"/>
  <c r="AP19" i="2"/>
  <c r="AP18" i="2"/>
  <c r="BH60" i="23"/>
  <c r="BH85" i="23" s="1"/>
  <c r="BD60" i="23"/>
  <c r="BD85" i="23" s="1"/>
  <c r="AZ60" i="23"/>
  <c r="AV60" i="23"/>
  <c r="AR60" i="23"/>
  <c r="AN60" i="23"/>
  <c r="AJ60" i="23"/>
  <c r="AF60" i="23"/>
  <c r="AB60" i="23"/>
  <c r="X60" i="23"/>
  <c r="T60" i="23"/>
  <c r="P60" i="23"/>
  <c r="L60" i="23"/>
  <c r="H60" i="23"/>
  <c r="E60" i="25"/>
  <c r="AE17" i="2" s="1"/>
  <c r="AW17" i="2" s="1"/>
  <c r="U67" i="2"/>
  <c r="AR67" i="2" s="1"/>
  <c r="S67" i="2"/>
  <c r="AQ67" i="2" s="1"/>
  <c r="AC55" i="2"/>
  <c r="S55" i="2"/>
  <c r="AC45" i="2"/>
  <c r="S45" i="2"/>
  <c r="AL56" i="2"/>
  <c r="AV47" i="2"/>
  <c r="AQ47" i="2"/>
  <c r="AS67" i="2"/>
  <c r="AU73" i="2"/>
  <c r="AQ73" i="2"/>
  <c r="AK73" i="2"/>
  <c r="AU72" i="2"/>
  <c r="AK71" i="2"/>
  <c r="AL70" i="2"/>
  <c r="AK70" i="2"/>
  <c r="AU67" i="2"/>
  <c r="AT67" i="2"/>
  <c r="AL66" i="2"/>
  <c r="AP64" i="2"/>
  <c r="AK63" i="2"/>
  <c r="AL62" i="2"/>
  <c r="AP59" i="2"/>
  <c r="AP58" i="2"/>
  <c r="AP57" i="2"/>
  <c r="AP56" i="2"/>
  <c r="AV55" i="2"/>
  <c r="AU55" i="2"/>
  <c r="AR55" i="2"/>
  <c r="AP55" i="2"/>
  <c r="AU53" i="2"/>
  <c r="AP53" i="2"/>
  <c r="AK53" i="2"/>
  <c r="AQ51" i="2"/>
  <c r="AP51" i="2"/>
  <c r="AK51" i="2"/>
  <c r="AQ50" i="2"/>
  <c r="AL50" i="2"/>
  <c r="AP48" i="2"/>
  <c r="AK47" i="2"/>
  <c r="AU45" i="2"/>
  <c r="AQ45" i="2"/>
  <c r="AP45" i="2"/>
  <c r="AK45" i="2"/>
  <c r="AU44" i="2"/>
  <c r="AV43" i="2"/>
  <c r="AL42" i="2"/>
  <c r="AV41" i="2"/>
  <c r="AQ41" i="2"/>
  <c r="AU39" i="2"/>
  <c r="AP39" i="2"/>
  <c r="AU38" i="2"/>
  <c r="AP38" i="2"/>
  <c r="AP37" i="2"/>
  <c r="AU36" i="2"/>
  <c r="AR36" i="2"/>
  <c r="AP36" i="2"/>
  <c r="AK35" i="2"/>
  <c r="AP33" i="2"/>
  <c r="AU32" i="2"/>
  <c r="AU31" i="2"/>
  <c r="AP31" i="2"/>
  <c r="AU29" i="2"/>
  <c r="AP29" i="2"/>
  <c r="AK29" i="2"/>
  <c r="AV27" i="2"/>
  <c r="AU23" i="2"/>
  <c r="AR22" i="2"/>
  <c r="AP22" i="2"/>
  <c r="AU20" i="2"/>
  <c r="AP15" i="2"/>
  <c r="N16" i="13"/>
  <c r="D7" i="27"/>
  <c r="AU7" i="23"/>
  <c r="F8" i="30"/>
  <c r="R8" i="30" s="1"/>
  <c r="AD8" i="30" s="1"/>
  <c r="AV8" i="30" s="1"/>
  <c r="D7" i="28"/>
  <c r="K7" i="23"/>
  <c r="D7" i="29"/>
  <c r="I6" i="13"/>
  <c r="J7" i="2"/>
  <c r="Z7" i="2" s="1"/>
  <c r="BF60" i="24"/>
  <c r="U70" i="2" s="1"/>
  <c r="AR70" i="2" s="1"/>
  <c r="S70" i="2"/>
  <c r="AQ70" i="2" s="1"/>
  <c r="BD60" i="24"/>
  <c r="U68" i="2" s="1"/>
  <c r="AR68" i="2" s="1"/>
  <c r="S68" i="2"/>
  <c r="AQ68" i="2" s="1"/>
  <c r="BB60" i="24"/>
  <c r="S66" i="2"/>
  <c r="AQ66" i="2" s="1"/>
  <c r="S54" i="2"/>
  <c r="AP60" i="24"/>
  <c r="AN60" i="24"/>
  <c r="S52" i="2"/>
  <c r="AQ52" i="2" s="1"/>
  <c r="AK60" i="24"/>
  <c r="S49" i="2"/>
  <c r="AQ49" i="2" s="1"/>
  <c r="BI85" i="25"/>
  <c r="AE73" i="2"/>
  <c r="AW73" i="2" s="1"/>
  <c r="BC85" i="25"/>
  <c r="AE67" i="2"/>
  <c r="AW67" i="2" s="1"/>
  <c r="BA85" i="25"/>
  <c r="AE65" i="2"/>
  <c r="AW65" i="2" s="1"/>
  <c r="AU85" i="25"/>
  <c r="AE59" i="2"/>
  <c r="AW59" i="2" s="1"/>
  <c r="AQ85" i="25"/>
  <c r="AE55" i="2"/>
  <c r="AW55" i="2" s="1"/>
  <c r="AM85" i="25"/>
  <c r="AE51" i="2"/>
  <c r="AW51" i="2" s="1"/>
  <c r="AG85" i="25"/>
  <c r="AE45" i="2"/>
  <c r="AW45" i="2" s="1"/>
  <c r="Y24" i="2"/>
  <c r="L100" i="24"/>
  <c r="W24" i="2" s="1"/>
  <c r="AS24" i="2" s="1"/>
  <c r="M85" i="24"/>
  <c r="U25" i="2"/>
  <c r="AR25" i="2" s="1"/>
  <c r="U60" i="24"/>
  <c r="U33" i="2" s="1"/>
  <c r="S33" i="2"/>
  <c r="AQ33" i="2" s="1"/>
  <c r="S31" i="2"/>
  <c r="S60" i="24"/>
  <c r="U31" i="2" s="1"/>
  <c r="AR31" i="2" s="1"/>
  <c r="Q60" i="24"/>
  <c r="U29" i="2" s="1"/>
  <c r="S29" i="2"/>
  <c r="AQ29" i="2" s="1"/>
  <c r="S27" i="2"/>
  <c r="AQ27" i="2" s="1"/>
  <c r="O60" i="24"/>
  <c r="U27" i="2" s="1"/>
  <c r="AR27" i="2" s="1"/>
  <c r="AC38" i="2"/>
  <c r="AV38" i="2" s="1"/>
  <c r="Z60" i="25"/>
  <c r="AC36" i="2"/>
  <c r="AV36" i="2" s="1"/>
  <c r="X60" i="25"/>
  <c r="AC34" i="2"/>
  <c r="V60" i="25"/>
  <c r="AC32" i="2"/>
  <c r="AV32" i="2" s="1"/>
  <c r="T60" i="25"/>
  <c r="AC30" i="2"/>
  <c r="AV30" i="2" s="1"/>
  <c r="R60" i="25"/>
  <c r="AC28" i="2"/>
  <c r="P60" i="25"/>
  <c r="AC26" i="2"/>
  <c r="N60" i="25"/>
  <c r="AC24" i="2"/>
  <c r="L60" i="25"/>
  <c r="AC22" i="2"/>
  <c r="AV22" i="2" s="1"/>
  <c r="J60" i="25"/>
  <c r="AC20" i="2"/>
  <c r="H60" i="25"/>
  <c r="AC16" i="2"/>
  <c r="D60" i="25"/>
  <c r="D85" i="25" s="1"/>
  <c r="D100" i="25" s="1"/>
  <c r="AG16" i="2" s="1"/>
  <c r="AX16" i="2" s="1"/>
  <c r="AC14" i="2"/>
  <c r="B60" i="25"/>
  <c r="BI60" i="23"/>
  <c r="I73" i="2"/>
  <c r="AL73" i="2" s="1"/>
  <c r="I71" i="2"/>
  <c r="AL71" i="2" s="1"/>
  <c r="BG60" i="23"/>
  <c r="I69" i="2"/>
  <c r="AL69" i="2" s="1"/>
  <c r="BE60" i="23"/>
  <c r="BC60" i="23"/>
  <c r="I67" i="2"/>
  <c r="AL67" i="2" s="1"/>
  <c r="BA60" i="23"/>
  <c r="I65" i="2"/>
  <c r="AL65" i="2" s="1"/>
  <c r="I63" i="2"/>
  <c r="AL63" i="2" s="1"/>
  <c r="AY60" i="23"/>
  <c r="I61" i="2"/>
  <c r="AL61" i="2" s="1"/>
  <c r="AW60" i="23"/>
  <c r="AU60" i="23"/>
  <c r="I59" i="2"/>
  <c r="AL59" i="2" s="1"/>
  <c r="I57" i="2"/>
  <c r="AS60" i="23"/>
  <c r="AQ60" i="23"/>
  <c r="I55" i="2"/>
  <c r="AL55" i="2" s="1"/>
  <c r="I53" i="2"/>
  <c r="AL53" i="2" s="1"/>
  <c r="AO60" i="23"/>
  <c r="AM60" i="23"/>
  <c r="I51" i="2"/>
  <c r="AL51" i="2" s="1"/>
  <c r="I49" i="2"/>
  <c r="AL49" i="2" s="1"/>
  <c r="AK60" i="23"/>
  <c r="I47" i="2"/>
  <c r="AL47" i="2" s="1"/>
  <c r="AI60" i="23"/>
  <c r="I45" i="2"/>
  <c r="AL45" i="2" s="1"/>
  <c r="AG60" i="23"/>
  <c r="I43" i="2"/>
  <c r="AL43" i="2" s="1"/>
  <c r="AE60" i="23"/>
  <c r="I41" i="2"/>
  <c r="AC60" i="23"/>
  <c r="I39" i="2"/>
  <c r="AL39" i="2" s="1"/>
  <c r="AA60" i="23"/>
  <c r="I37" i="2"/>
  <c r="AL37" i="2" s="1"/>
  <c r="Y60" i="23"/>
  <c r="I35" i="2"/>
  <c r="AL35" i="2" s="1"/>
  <c r="W60" i="23"/>
  <c r="I33" i="2"/>
  <c r="AL33" i="2" s="1"/>
  <c r="U60" i="23"/>
  <c r="I31" i="2"/>
  <c r="AL31" i="2" s="1"/>
  <c r="S60" i="23"/>
  <c r="I29" i="2"/>
  <c r="AL29" i="2" s="1"/>
  <c r="Q60" i="23"/>
  <c r="I27" i="2"/>
  <c r="AL27" i="2" s="1"/>
  <c r="O60" i="23"/>
  <c r="I25" i="2"/>
  <c r="AL25" i="2" s="1"/>
  <c r="M60" i="23"/>
  <c r="AI85" i="24"/>
  <c r="U47" i="2"/>
  <c r="AR47" i="2" s="1"/>
  <c r="AW85" i="24"/>
  <c r="U61" i="2"/>
  <c r="AR61" i="2" s="1"/>
  <c r="AR85" i="24"/>
  <c r="U56" i="2"/>
  <c r="AR56" i="2" s="1"/>
  <c r="AO85" i="24"/>
  <c r="U53" i="2"/>
  <c r="BA60" i="24"/>
  <c r="S65" i="2"/>
  <c r="AQ65" i="2" s="1"/>
  <c r="AY60" i="24"/>
  <c r="U63" i="2" s="1"/>
  <c r="S63" i="2"/>
  <c r="AQ63" i="2" s="1"/>
  <c r="AT60" i="24"/>
  <c r="U58" i="2" s="1"/>
  <c r="AR58" i="2" s="1"/>
  <c r="S58" i="2"/>
  <c r="S48" i="2"/>
  <c r="AQ48" i="2" s="1"/>
  <c r="AJ60" i="24"/>
  <c r="AH60" i="24"/>
  <c r="U46" i="2" s="1"/>
  <c r="AR46" i="2" s="1"/>
  <c r="S46" i="2"/>
  <c r="AQ46" i="2" s="1"/>
  <c r="AF60" i="24"/>
  <c r="U44" i="2" s="1"/>
  <c r="AR44" i="2" s="1"/>
  <c r="S44" i="2"/>
  <c r="AQ44" i="2" s="1"/>
  <c r="AD60" i="24"/>
  <c r="U42" i="2" s="1"/>
  <c r="AR42" i="2" s="1"/>
  <c r="S42" i="2"/>
  <c r="AQ42" i="2" s="1"/>
  <c r="Z60" i="24"/>
  <c r="S38" i="2"/>
  <c r="BH60" i="25"/>
  <c r="AC72" i="2"/>
  <c r="AV72" i="2" s="1"/>
  <c r="AC70" i="2"/>
  <c r="AV70" i="2" s="1"/>
  <c r="BF60" i="25"/>
  <c r="AC68" i="2"/>
  <c r="AV68" i="2" s="1"/>
  <c r="BD60" i="25"/>
  <c r="AC66" i="2"/>
  <c r="AV66" i="2" s="1"/>
  <c r="BB60" i="25"/>
  <c r="AC64" i="2"/>
  <c r="AZ60" i="25"/>
  <c r="AC62" i="2"/>
  <c r="AV62" i="2" s="1"/>
  <c r="AX60" i="25"/>
  <c r="AC60" i="2"/>
  <c r="AV60" i="2" s="1"/>
  <c r="AV60" i="25"/>
  <c r="AC58" i="2"/>
  <c r="AV58" i="2" s="1"/>
  <c r="AT60" i="25"/>
  <c r="AC56" i="2"/>
  <c r="AV56" i="2" s="1"/>
  <c r="AR60" i="25"/>
  <c r="AC54" i="2"/>
  <c r="AV54" i="2" s="1"/>
  <c r="AP60" i="25"/>
  <c r="AC52" i="2"/>
  <c r="AV52" i="2" s="1"/>
  <c r="AN60" i="25"/>
  <c r="AC50" i="2"/>
  <c r="AL60" i="25"/>
  <c r="AC48" i="2"/>
  <c r="AJ60" i="25"/>
  <c r="AC46" i="2"/>
  <c r="AV46" i="2" s="1"/>
  <c r="AH60" i="25"/>
  <c r="AC44" i="2"/>
  <c r="AF60" i="25"/>
  <c r="AC42" i="2"/>
  <c r="AV42" i="2" s="1"/>
  <c r="AD60" i="25"/>
  <c r="AC40" i="2"/>
  <c r="AV40" i="2" s="1"/>
  <c r="AB60" i="25"/>
  <c r="Q85" i="25"/>
  <c r="AE29" i="2"/>
  <c r="AW29" i="2" s="1"/>
  <c r="K64" i="2"/>
  <c r="AM64" i="2" s="1"/>
  <c r="AZ85" i="23"/>
  <c r="K60" i="2"/>
  <c r="AV85" i="23"/>
  <c r="K56" i="2"/>
  <c r="AR85" i="23"/>
  <c r="K52" i="2"/>
  <c r="AM52" i="2" s="1"/>
  <c r="AN85" i="23"/>
  <c r="K48" i="2"/>
  <c r="AJ85" i="23"/>
  <c r="K44" i="2"/>
  <c r="AM44" i="2" s="1"/>
  <c r="AF85" i="23"/>
  <c r="K40" i="2"/>
  <c r="AM40" i="2" s="1"/>
  <c r="AB85" i="23"/>
  <c r="K36" i="2"/>
  <c r="X85" i="23"/>
  <c r="K32" i="2"/>
  <c r="AM32" i="2" s="1"/>
  <c r="T85" i="23"/>
  <c r="K28" i="2"/>
  <c r="AM28" i="2" s="1"/>
  <c r="P85" i="23"/>
  <c r="K24" i="2"/>
  <c r="AM24" i="2" s="1"/>
  <c r="L85" i="23"/>
  <c r="K20" i="2"/>
  <c r="AM20" i="2" s="1"/>
  <c r="H85" i="23"/>
  <c r="BF105" i="23"/>
  <c r="M70" i="2" s="1"/>
  <c r="AN70" i="2" s="1"/>
  <c r="BB105" i="23"/>
  <c r="M66" i="2" s="1"/>
  <c r="AN66" i="2" s="1"/>
  <c r="AX105" i="23"/>
  <c r="M62" i="2" s="1"/>
  <c r="AN62" i="2" s="1"/>
  <c r="AT105" i="23"/>
  <c r="M58" i="2" s="1"/>
  <c r="AN58" i="2" s="1"/>
  <c r="K72" i="2"/>
  <c r="K70" i="2"/>
  <c r="K66" i="2"/>
  <c r="AV63" i="2"/>
  <c r="AM60" i="2"/>
  <c r="AR57" i="2"/>
  <c r="AV50" i="2"/>
  <c r="I23" i="2"/>
  <c r="AL23" i="2" s="1"/>
  <c r="K60" i="23"/>
  <c r="I21" i="2"/>
  <c r="AL21" i="2" s="1"/>
  <c r="I60" i="23"/>
  <c r="I19" i="2"/>
  <c r="AL19" i="2" s="1"/>
  <c r="G60" i="23"/>
  <c r="K54" i="2"/>
  <c r="AP85" i="23"/>
  <c r="K50" i="2"/>
  <c r="AL85" i="23"/>
  <c r="K46" i="2"/>
  <c r="AH85" i="23"/>
  <c r="K42" i="2"/>
  <c r="AD85" i="23"/>
  <c r="K38" i="2"/>
  <c r="Z85" i="23"/>
  <c r="K34" i="2"/>
  <c r="V85" i="23"/>
  <c r="K30" i="2"/>
  <c r="R85" i="23"/>
  <c r="K26" i="2"/>
  <c r="N85" i="23"/>
  <c r="K22" i="2"/>
  <c r="J85" i="23"/>
  <c r="AV71" i="2"/>
  <c r="AQ71" i="2"/>
  <c r="K68" i="2"/>
  <c r="AV64" i="2"/>
  <c r="AL64" i="2"/>
  <c r="AR63" i="2"/>
  <c r="K62" i="2"/>
  <c r="AQ60" i="2"/>
  <c r="AL60" i="2"/>
  <c r="K58" i="2"/>
  <c r="AV57" i="2"/>
  <c r="AL57" i="2"/>
  <c r="AQ56" i="2"/>
  <c r="AM48" i="2"/>
  <c r="AE60" i="24"/>
  <c r="U43" i="2" s="1"/>
  <c r="AR43" i="2" s="1"/>
  <c r="S43" i="2"/>
  <c r="AQ43" i="2" s="1"/>
  <c r="F85" i="24"/>
  <c r="U18" i="2"/>
  <c r="AR18" i="2" s="1"/>
  <c r="V60" i="24"/>
  <c r="U34" i="2" s="1"/>
  <c r="AR34" i="2" s="1"/>
  <c r="S34" i="2"/>
  <c r="AQ34" i="2" s="1"/>
  <c r="R60" i="24"/>
  <c r="U30" i="2" s="1"/>
  <c r="AR30" i="2" s="1"/>
  <c r="S30" i="2"/>
  <c r="AQ30" i="2" s="1"/>
  <c r="P60" i="24"/>
  <c r="U28" i="2" s="1"/>
  <c r="S28" i="2"/>
  <c r="AQ28" i="2" s="1"/>
  <c r="N60" i="24"/>
  <c r="U26" i="2" s="1"/>
  <c r="AR26" i="2" s="1"/>
  <c r="S26" i="2"/>
  <c r="T100" i="24"/>
  <c r="W32" i="2" s="1"/>
  <c r="BG60" i="25"/>
  <c r="BE60" i="25"/>
  <c r="AY60" i="25"/>
  <c r="AW60" i="25"/>
  <c r="AS60" i="25"/>
  <c r="AO60" i="25"/>
  <c r="AK60" i="25"/>
  <c r="AI60" i="25"/>
  <c r="AE60" i="25"/>
  <c r="AC60" i="25"/>
  <c r="AA60" i="25"/>
  <c r="Y60" i="25"/>
  <c r="W60" i="25"/>
  <c r="U60" i="25"/>
  <c r="S60" i="25"/>
  <c r="O60" i="25"/>
  <c r="M60" i="25"/>
  <c r="K60" i="25"/>
  <c r="I60" i="25"/>
  <c r="G60" i="25"/>
  <c r="AV73" i="2"/>
  <c r="AR73" i="2"/>
  <c r="AP73" i="2"/>
  <c r="AQ72" i="2"/>
  <c r="AM72" i="2"/>
  <c r="AP71" i="2"/>
  <c r="AU70" i="2"/>
  <c r="AM70" i="2"/>
  <c r="AU69" i="2"/>
  <c r="AK69" i="2"/>
  <c r="AM68" i="2"/>
  <c r="AK68" i="2"/>
  <c r="AU66" i="2"/>
  <c r="AP66" i="2"/>
  <c r="AM66" i="2"/>
  <c r="AK66" i="2"/>
  <c r="AU64" i="2"/>
  <c r="S64" i="2"/>
  <c r="AQ64" i="2" s="1"/>
  <c r="AU63" i="2"/>
  <c r="AP63" i="2"/>
  <c r="AU62" i="2"/>
  <c r="AQ62" i="2"/>
  <c r="AM62" i="2"/>
  <c r="AK62" i="2"/>
  <c r="AU60" i="2"/>
  <c r="AQ59" i="2"/>
  <c r="AK59" i="2"/>
  <c r="AU58" i="2"/>
  <c r="AQ58" i="2"/>
  <c r="AM58" i="2"/>
  <c r="AK58" i="2"/>
  <c r="AU57" i="2"/>
  <c r="S57" i="2"/>
  <c r="AQ57" i="2" s="1"/>
  <c r="AK57" i="2"/>
  <c r="AM56" i="2"/>
  <c r="AM50" i="2"/>
  <c r="AV48" i="2"/>
  <c r="AL48" i="2"/>
  <c r="AQ40" i="2"/>
  <c r="AL40" i="2"/>
  <c r="S39" i="2"/>
  <c r="AQ38" i="2"/>
  <c r="AV34" i="2"/>
  <c r="AR28" i="2"/>
  <c r="AV26" i="2"/>
  <c r="AQ26" i="2"/>
  <c r="AL41" i="2"/>
  <c r="AM38" i="2"/>
  <c r="AM34" i="2"/>
  <c r="AR23" i="2"/>
  <c r="AU56" i="2"/>
  <c r="AQ55" i="2"/>
  <c r="AK55" i="2"/>
  <c r="AU54" i="2"/>
  <c r="AQ54" i="2"/>
  <c r="AM54" i="2"/>
  <c r="AK52" i="2"/>
  <c r="AU48" i="2"/>
  <c r="AU47" i="2"/>
  <c r="AP47" i="2"/>
  <c r="AU46" i="2"/>
  <c r="AM46" i="2"/>
  <c r="AK46" i="2"/>
  <c r="AV44" i="2"/>
  <c r="AP44" i="2"/>
  <c r="AL44" i="2"/>
  <c r="AU43" i="2"/>
  <c r="AP43" i="2"/>
  <c r="AU42" i="2"/>
  <c r="AM42" i="2"/>
  <c r="AK42" i="2"/>
  <c r="AU41" i="2"/>
  <c r="AK41" i="2"/>
  <c r="AU40" i="2"/>
  <c r="AQ39" i="2"/>
  <c r="AK39" i="2"/>
  <c r="AU37" i="2"/>
  <c r="AK37" i="2"/>
  <c r="AQ36" i="2"/>
  <c r="AM36" i="2"/>
  <c r="AK36" i="2"/>
  <c r="AU35" i="2"/>
  <c r="AP35" i="2"/>
  <c r="AV28" i="2"/>
  <c r="AL28" i="2"/>
  <c r="AM26" i="2"/>
  <c r="AV23" i="2"/>
  <c r="AQ23" i="2"/>
  <c r="AV21" i="2"/>
  <c r="AQ21" i="2"/>
  <c r="AT32" i="2"/>
  <c r="AP32" i="2"/>
  <c r="AQ31" i="2"/>
  <c r="AK31" i="2"/>
  <c r="AU30" i="2"/>
  <c r="AM30" i="2"/>
  <c r="AK30" i="2"/>
  <c r="AU28" i="2"/>
  <c r="AP27" i="2"/>
  <c r="AP26" i="2"/>
  <c r="AV24" i="2"/>
  <c r="AT24" i="2"/>
  <c r="AR24" i="2"/>
  <c r="AP24" i="2"/>
  <c r="AL24" i="2"/>
  <c r="AP23" i="2"/>
  <c r="AU22" i="2"/>
  <c r="AQ22" i="2"/>
  <c r="AM22" i="2"/>
  <c r="AV20" i="2"/>
  <c r="AK17" i="2"/>
  <c r="AP16" i="2"/>
  <c r="AU15" i="2"/>
  <c r="AU16" i="2"/>
  <c r="AE15" i="2"/>
  <c r="C85" i="25"/>
  <c r="AI16" i="2"/>
  <c r="AY16" i="2" s="1"/>
  <c r="AC15" i="2"/>
  <c r="AV15" i="2" s="1"/>
  <c r="E85" i="25"/>
  <c r="AE16" i="2"/>
  <c r="AW16" i="2" s="1"/>
  <c r="AV16" i="2"/>
  <c r="K12" i="13"/>
  <c r="AQ16" i="2"/>
  <c r="C100" i="24"/>
  <c r="W15" i="2" s="1"/>
  <c r="AS15" i="2" s="1"/>
  <c r="Y15" i="2"/>
  <c r="AT15" i="2" s="1"/>
  <c r="U15" i="2"/>
  <c r="AR15" i="2" s="1"/>
  <c r="D60" i="24"/>
  <c r="AQ18" i="2"/>
  <c r="S17" i="2"/>
  <c r="AQ17" i="2" s="1"/>
  <c r="O12" i="13"/>
  <c r="AL15" i="2"/>
  <c r="AL18" i="2"/>
  <c r="E60" i="23"/>
  <c r="F60" i="23"/>
  <c r="D60" i="23"/>
  <c r="AL16" i="2"/>
  <c r="C60" i="23"/>
  <c r="AK18" i="2"/>
  <c r="O16" i="13"/>
  <c r="O20" i="13"/>
  <c r="N12" i="13"/>
  <c r="N20" i="13"/>
  <c r="L12" i="13"/>
  <c r="M12" i="13"/>
  <c r="AE26" i="30"/>
  <c r="AE16" i="30"/>
  <c r="AV18" i="2"/>
  <c r="AE15" i="30"/>
  <c r="F60" i="25"/>
  <c r="F85" i="25" s="1"/>
  <c r="F100" i="25" s="1"/>
  <c r="AU18" i="2"/>
  <c r="AK72" i="2"/>
  <c r="AV61" i="2"/>
  <c r="AK56" i="2"/>
  <c r="AV45" i="2"/>
  <c r="AR45" i="2"/>
  <c r="AK40" i="2"/>
  <c r="AV29" i="2"/>
  <c r="AR29" i="2"/>
  <c r="AK23" i="2"/>
  <c r="AW15" i="2"/>
  <c r="AK15" i="2"/>
  <c r="AV65" i="2"/>
  <c r="AK60" i="2"/>
  <c r="AV49" i="2"/>
  <c r="AK44" i="2"/>
  <c r="AV33" i="2"/>
  <c r="AR33" i="2"/>
  <c r="AK28" i="2"/>
  <c r="AV25" i="2"/>
  <c r="AK24" i="2"/>
  <c r="AV17" i="2"/>
  <c r="AR17" i="2"/>
  <c r="AK16" i="2"/>
  <c r="AV69" i="2"/>
  <c r="AK64" i="2"/>
  <c r="AV53" i="2"/>
  <c r="AR53" i="2"/>
  <c r="AK48" i="2"/>
  <c r="AV37" i="2"/>
  <c r="AS32" i="2"/>
  <c r="AK32" i="2"/>
  <c r="AK27" i="2"/>
  <c r="AK19" i="2"/>
  <c r="C47" i="29"/>
  <c r="C35" i="29"/>
  <c r="BD85" i="24"/>
  <c r="AT85" i="24"/>
  <c r="AY85" i="24"/>
  <c r="U85" i="24"/>
  <c r="Q85" i="24"/>
  <c r="AA85" i="24"/>
  <c r="P85" i="24"/>
  <c r="BF85" i="24"/>
  <c r="AM60" i="24"/>
  <c r="U51" i="2" s="1"/>
  <c r="AR51" i="2" s="1"/>
  <c r="Y60" i="24"/>
  <c r="U37" i="2" s="1"/>
  <c r="AR37" i="2" s="1"/>
  <c r="I60" i="24"/>
  <c r="U21" i="2" s="1"/>
  <c r="AR21" i="2" s="1"/>
  <c r="AU7" i="24"/>
  <c r="X85" i="24"/>
  <c r="E85" i="24"/>
  <c r="C44" i="28"/>
  <c r="S22" i="30"/>
  <c r="S14" i="30"/>
  <c r="S25" i="30"/>
  <c r="S31" i="30"/>
  <c r="J18" i="22"/>
  <c r="C37" i="29"/>
  <c r="C52" i="29"/>
  <c r="C48" i="29"/>
  <c r="C40" i="29"/>
  <c r="AP14" i="2"/>
  <c r="V85" i="24"/>
  <c r="R85" i="24"/>
  <c r="N85" i="24"/>
  <c r="J85" i="24"/>
  <c r="G60" i="24"/>
  <c r="U19" i="2" s="1"/>
  <c r="AR19" i="2" s="1"/>
  <c r="C48" i="28"/>
  <c r="S13" i="30"/>
  <c r="W85" i="24"/>
  <c r="O85" i="24"/>
  <c r="K85" i="24"/>
  <c r="B85" i="24"/>
  <c r="C52" i="28"/>
  <c r="H60" i="24"/>
  <c r="U20" i="2" s="1"/>
  <c r="AR20" i="2" s="1"/>
  <c r="C40" i="28"/>
  <c r="C36" i="28"/>
  <c r="AX85" i="24"/>
  <c r="AS85" i="24"/>
  <c r="AE85" i="24"/>
  <c r="AZ85" i="24"/>
  <c r="BI85" i="24"/>
  <c r="AP7" i="23"/>
  <c r="K7" i="24"/>
  <c r="AV60" i="24"/>
  <c r="U60" i="2" s="1"/>
  <c r="AR60" i="2" s="1"/>
  <c r="AQ85" i="24"/>
  <c r="AQ6" i="2"/>
  <c r="AV6" i="2"/>
  <c r="AB32" i="30"/>
  <c r="AP22" i="30" s="1"/>
  <c r="AG85" i="24"/>
  <c r="O33" i="30"/>
  <c r="T31" i="30" s="1"/>
  <c r="AA33" i="30"/>
  <c r="AF30" i="30" s="1"/>
  <c r="S24" i="30"/>
  <c r="S16" i="30"/>
  <c r="S28" i="30"/>
  <c r="S12" i="30"/>
  <c r="S15" i="30"/>
  <c r="S20" i="30"/>
  <c r="C45" i="29"/>
  <c r="D18" i="22"/>
  <c r="C50" i="28"/>
  <c r="C42" i="28"/>
  <c r="C38" i="28"/>
  <c r="C34" i="29"/>
  <c r="C50" i="29"/>
  <c r="C44" i="29"/>
  <c r="C36" i="29"/>
  <c r="BG60" i="24"/>
  <c r="U71" i="2" s="1"/>
  <c r="AR71" i="2" s="1"/>
  <c r="BE60" i="24"/>
  <c r="U69" i="2" s="1"/>
  <c r="AR69" i="2" s="1"/>
  <c r="AC60" i="24"/>
  <c r="U41" i="2" s="1"/>
  <c r="AR41" i="2" s="1"/>
  <c r="AL6" i="2"/>
  <c r="C38" i="29"/>
  <c r="Z6" i="2"/>
  <c r="B18" i="22"/>
  <c r="C51" i="29"/>
  <c r="C46" i="29"/>
  <c r="C72" i="29"/>
  <c r="C46" i="27"/>
  <c r="AK17" i="30"/>
  <c r="S27" i="30"/>
  <c r="AH85" i="24"/>
  <c r="AB60" i="24"/>
  <c r="U40" i="2" s="1"/>
  <c r="AR40" i="2" s="1"/>
  <c r="S29" i="30"/>
  <c r="S19" i="30"/>
  <c r="S23" i="30"/>
  <c r="S26" i="30"/>
  <c r="C43" i="29"/>
  <c r="C39" i="29"/>
  <c r="S17" i="30"/>
  <c r="S18" i="30"/>
  <c r="S21" i="30"/>
  <c r="C41" i="29"/>
  <c r="C49" i="28"/>
  <c r="C45" i="28"/>
  <c r="C41" i="28"/>
  <c r="C37" i="28"/>
  <c r="C53" i="29"/>
  <c r="C49" i="29"/>
  <c r="C42" i="29"/>
  <c r="H14" i="22"/>
  <c r="D14" i="22"/>
  <c r="F18" i="22"/>
  <c r="B14" i="22"/>
  <c r="AE22" i="30"/>
  <c r="AE13" i="30"/>
  <c r="AE20" i="30"/>
  <c r="AE31" i="30"/>
  <c r="AK22" i="30"/>
  <c r="AE27" i="30"/>
  <c r="AE14" i="30"/>
  <c r="AE24" i="30"/>
  <c r="AE29" i="30"/>
  <c r="AE28" i="30"/>
  <c r="AE19" i="30"/>
  <c r="AE17" i="30"/>
  <c r="AE18" i="30"/>
  <c r="AE23" i="30"/>
  <c r="O32" i="30"/>
  <c r="AN17" i="30" s="1"/>
  <c r="AA32" i="30"/>
  <c r="AE30" i="30"/>
  <c r="AC32" i="30"/>
  <c r="AR22" i="30" s="1"/>
  <c r="AE21" i="30"/>
  <c r="A18" i="22"/>
  <c r="AV14" i="2"/>
  <c r="H18" i="22"/>
  <c r="AE12" i="30"/>
  <c r="K16" i="13"/>
  <c r="M20" i="13"/>
  <c r="Z32" i="30"/>
  <c r="AD32" i="30"/>
  <c r="R32" i="30"/>
  <c r="AV17" i="30" s="1"/>
  <c r="F14" i="22"/>
  <c r="J14" i="22"/>
  <c r="A14" i="22"/>
  <c r="S30" i="30"/>
  <c r="P32" i="30"/>
  <c r="AP17" i="30" s="1"/>
  <c r="AT17" i="30"/>
  <c r="Q32" i="30"/>
  <c r="AR17" i="30" s="1"/>
  <c r="C46" i="28"/>
  <c r="C53" i="28"/>
  <c r="N32" i="30"/>
  <c r="C43" i="28"/>
  <c r="C35" i="28"/>
  <c r="AR14" i="2"/>
  <c r="S14" i="2"/>
  <c r="C39" i="28"/>
  <c r="C47" i="28"/>
  <c r="C51" i="28"/>
  <c r="C54" i="28"/>
  <c r="G15" i="30"/>
  <c r="G19" i="30"/>
  <c r="D10" i="22"/>
  <c r="F16" i="30"/>
  <c r="B52" i="27"/>
  <c r="C52" i="27" s="1"/>
  <c r="C26" i="30"/>
  <c r="C16" i="30"/>
  <c r="B82" i="27"/>
  <c r="B40" i="27"/>
  <c r="C40" i="27" s="1"/>
  <c r="C24" i="30"/>
  <c r="B49" i="27"/>
  <c r="C49" i="27" s="1"/>
  <c r="B45" i="27"/>
  <c r="C45" i="27" s="1"/>
  <c r="B39" i="27"/>
  <c r="C39" i="27" s="1"/>
  <c r="B34" i="27"/>
  <c r="C34" i="27" s="1"/>
  <c r="B44" i="27"/>
  <c r="C44" i="27" s="1"/>
  <c r="B86" i="27"/>
  <c r="B92" i="27"/>
  <c r="B14" i="27"/>
  <c r="C14" i="27" s="1"/>
  <c r="G21" i="30"/>
  <c r="F26" i="30"/>
  <c r="C31" i="30"/>
  <c r="B43" i="27"/>
  <c r="C43" i="27" s="1"/>
  <c r="B35" i="27"/>
  <c r="C35" i="27" s="1"/>
  <c r="P14" i="2"/>
  <c r="J10" i="22" s="1"/>
  <c r="B93" i="27"/>
  <c r="B12" i="27"/>
  <c r="C12" i="27" s="1"/>
  <c r="H14" i="2"/>
  <c r="B10" i="22" s="1"/>
  <c r="B26" i="27"/>
  <c r="C26" i="27" s="1"/>
  <c r="B11" i="27"/>
  <c r="C11" i="27" s="1"/>
  <c r="B19" i="27"/>
  <c r="C19" i="27" s="1"/>
  <c r="L16" i="13"/>
  <c r="L20" i="13"/>
  <c r="B20" i="27"/>
  <c r="C20" i="27" s="1"/>
  <c r="B24" i="30"/>
  <c r="G24" i="30" s="1"/>
  <c r="C38" i="27"/>
  <c r="K20" i="13"/>
  <c r="H10" i="22"/>
  <c r="G23" i="30"/>
  <c r="G29" i="30"/>
  <c r="G20" i="30"/>
  <c r="G18" i="30"/>
  <c r="B14" i="30"/>
  <c r="G14" i="30" s="1"/>
  <c r="G30" i="30"/>
  <c r="G27" i="30"/>
  <c r="M16" i="13"/>
  <c r="G12" i="30"/>
  <c r="D32" i="30"/>
  <c r="C36" i="27"/>
  <c r="C41" i="27"/>
  <c r="C37" i="27"/>
  <c r="C42" i="27"/>
  <c r="I14" i="2"/>
  <c r="C51" i="27"/>
  <c r="C47" i="27"/>
  <c r="C48" i="27"/>
  <c r="C33" i="30"/>
  <c r="H22" i="30" s="1"/>
  <c r="G26" i="30"/>
  <c r="G31" i="30"/>
  <c r="G25" i="30"/>
  <c r="G17" i="30"/>
  <c r="G22" i="30"/>
  <c r="G16" i="30"/>
  <c r="AK12" i="30"/>
  <c r="G13" i="30"/>
  <c r="G28" i="30"/>
  <c r="F10" i="22"/>
  <c r="C50" i="27"/>
  <c r="K14" i="2"/>
  <c r="E32" i="30"/>
  <c r="C53" i="27"/>
  <c r="A10" i="22"/>
  <c r="O72" i="2" l="1"/>
  <c r="AO72" i="2" s="1"/>
  <c r="BH105" i="23"/>
  <c r="M72" i="2" s="1"/>
  <c r="AN72" i="2" s="1"/>
  <c r="U50" i="2"/>
  <c r="AR50" i="2" s="1"/>
  <c r="AL85" i="24"/>
  <c r="U72" i="2"/>
  <c r="AR72" i="2" s="1"/>
  <c r="BH85" i="24"/>
  <c r="O68" i="2"/>
  <c r="AO68" i="2" s="1"/>
  <c r="BD105" i="23"/>
  <c r="M68" i="2" s="1"/>
  <c r="AN68" i="2" s="1"/>
  <c r="U59" i="2"/>
  <c r="AR59" i="2" s="1"/>
  <c r="AU85" i="24"/>
  <c r="T25" i="30"/>
  <c r="A32" i="22"/>
  <c r="A33" i="22" s="1"/>
  <c r="AL7" i="2"/>
  <c r="AQ7" i="2"/>
  <c r="AV7" i="2"/>
  <c r="Y46" i="2"/>
  <c r="AT46" i="2" s="1"/>
  <c r="AH100" i="24"/>
  <c r="W46" i="2" s="1"/>
  <c r="AS46" i="2" s="1"/>
  <c r="Y64" i="2"/>
  <c r="AT64" i="2" s="1"/>
  <c r="AZ100" i="24"/>
  <c r="W64" i="2" s="1"/>
  <c r="AS64" i="2" s="1"/>
  <c r="Y57" i="2"/>
  <c r="AT57" i="2" s="1"/>
  <c r="AS100" i="24"/>
  <c r="W57" i="2" s="1"/>
  <c r="AS57" i="2" s="1"/>
  <c r="Y27" i="2"/>
  <c r="AT27" i="2" s="1"/>
  <c r="O100" i="24"/>
  <c r="W27" i="2" s="1"/>
  <c r="AS27" i="2" s="1"/>
  <c r="Y35" i="2"/>
  <c r="AT35" i="2" s="1"/>
  <c r="W100" i="24"/>
  <c r="W35" i="2" s="1"/>
  <c r="AS35" i="2" s="1"/>
  <c r="Y22" i="2"/>
  <c r="AT22" i="2" s="1"/>
  <c r="J100" i="24"/>
  <c r="W22" i="2" s="1"/>
  <c r="AS22" i="2" s="1"/>
  <c r="Y30" i="2"/>
  <c r="AT30" i="2" s="1"/>
  <c r="R100" i="24"/>
  <c r="W30" i="2" s="1"/>
  <c r="AS30" i="2" s="1"/>
  <c r="BF100" i="24"/>
  <c r="W70" i="2" s="1"/>
  <c r="AS70" i="2" s="1"/>
  <c r="Y70" i="2"/>
  <c r="AT70" i="2" s="1"/>
  <c r="Y39" i="2"/>
  <c r="AT39" i="2" s="1"/>
  <c r="AA100" i="24"/>
  <c r="W39" i="2" s="1"/>
  <c r="AS39" i="2" s="1"/>
  <c r="Y33" i="2"/>
  <c r="AT33" i="2" s="1"/>
  <c r="U100" i="24"/>
  <c r="W33" i="2" s="1"/>
  <c r="AS33" i="2" s="1"/>
  <c r="Y63" i="2"/>
  <c r="AT63" i="2" s="1"/>
  <c r="AY100" i="24"/>
  <c r="W63" i="2" s="1"/>
  <c r="AS63" i="2" s="1"/>
  <c r="AT100" i="24"/>
  <c r="W58" i="2" s="1"/>
  <c r="AS58" i="2" s="1"/>
  <c r="Y58" i="2"/>
  <c r="AT58" i="2" s="1"/>
  <c r="AE21" i="2"/>
  <c r="AW21" i="2" s="1"/>
  <c r="I85" i="25"/>
  <c r="AE25" i="2"/>
  <c r="AW25" i="2" s="1"/>
  <c r="M85" i="25"/>
  <c r="S85" i="25"/>
  <c r="AE31" i="2"/>
  <c r="AW31" i="2" s="1"/>
  <c r="W85" i="25"/>
  <c r="AE35" i="2"/>
  <c r="AW35" i="2" s="1"/>
  <c r="AA85" i="25"/>
  <c r="AE39" i="2"/>
  <c r="AW39" i="2" s="1"/>
  <c r="AE85" i="25"/>
  <c r="AE43" i="2"/>
  <c r="AW43" i="2" s="1"/>
  <c r="AK85" i="25"/>
  <c r="AE49" i="2"/>
  <c r="AW49" i="2" s="1"/>
  <c r="AS85" i="25"/>
  <c r="AE57" i="2"/>
  <c r="AW57" i="2" s="1"/>
  <c r="AY85" i="25"/>
  <c r="AE63" i="2"/>
  <c r="AW63" i="2" s="1"/>
  <c r="BG85" i="25"/>
  <c r="AE71" i="2"/>
  <c r="AW71" i="2" s="1"/>
  <c r="O22" i="2"/>
  <c r="AO22" i="2" s="1"/>
  <c r="J105" i="23"/>
  <c r="M22" i="2" s="1"/>
  <c r="AN22" i="2" s="1"/>
  <c r="O26" i="2"/>
  <c r="AO26" i="2" s="1"/>
  <c r="N105" i="23"/>
  <c r="M26" i="2" s="1"/>
  <c r="AN26" i="2" s="1"/>
  <c r="O30" i="2"/>
  <c r="AO30" i="2" s="1"/>
  <c r="R105" i="23"/>
  <c r="M30" i="2" s="1"/>
  <c r="AN30" i="2" s="1"/>
  <c r="O34" i="2"/>
  <c r="AO34" i="2" s="1"/>
  <c r="V105" i="23"/>
  <c r="M34" i="2" s="1"/>
  <c r="AN34" i="2" s="1"/>
  <c r="O38" i="2"/>
  <c r="AO38" i="2" s="1"/>
  <c r="Z105" i="23"/>
  <c r="M38" i="2" s="1"/>
  <c r="AN38" i="2" s="1"/>
  <c r="O42" i="2"/>
  <c r="AO42" i="2" s="1"/>
  <c r="AD105" i="23"/>
  <c r="M42" i="2" s="1"/>
  <c r="AN42" i="2" s="1"/>
  <c r="O46" i="2"/>
  <c r="AO46" i="2" s="1"/>
  <c r="AH105" i="23"/>
  <c r="M46" i="2" s="1"/>
  <c r="AN46" i="2" s="1"/>
  <c r="O50" i="2"/>
  <c r="AO50" i="2" s="1"/>
  <c r="AL105" i="23"/>
  <c r="M50" i="2" s="1"/>
  <c r="AN50" i="2" s="1"/>
  <c r="O54" i="2"/>
  <c r="AO54" i="2" s="1"/>
  <c r="AP105" i="23"/>
  <c r="M54" i="2" s="1"/>
  <c r="AN54" i="2" s="1"/>
  <c r="K19" i="2"/>
  <c r="AM19" i="2" s="1"/>
  <c r="G85" i="23"/>
  <c r="K21" i="2"/>
  <c r="AM21" i="2" s="1"/>
  <c r="I85" i="23"/>
  <c r="K23" i="2"/>
  <c r="AM23" i="2" s="1"/>
  <c r="K85" i="23"/>
  <c r="Q100" i="25"/>
  <c r="AG29" i="2" s="1"/>
  <c r="AX29" i="2" s="1"/>
  <c r="AI29" i="2"/>
  <c r="AY29" i="2" s="1"/>
  <c r="BH85" i="25"/>
  <c r="AE72" i="2"/>
  <c r="AW72" i="2" s="1"/>
  <c r="Z85" i="24"/>
  <c r="U38" i="2"/>
  <c r="AR38" i="2" s="1"/>
  <c r="BA85" i="24"/>
  <c r="U65" i="2"/>
  <c r="AR65" i="2" s="1"/>
  <c r="Y53" i="2"/>
  <c r="AT53" i="2" s="1"/>
  <c r="AO100" i="24"/>
  <c r="W53" i="2" s="1"/>
  <c r="AS53" i="2" s="1"/>
  <c r="Y56" i="2"/>
  <c r="AT56" i="2" s="1"/>
  <c r="AR100" i="24"/>
  <c r="W56" i="2" s="1"/>
  <c r="AS56" i="2" s="1"/>
  <c r="Y61" i="2"/>
  <c r="AT61" i="2" s="1"/>
  <c r="AW100" i="24"/>
  <c r="W61" i="2" s="1"/>
  <c r="AS61" i="2" s="1"/>
  <c r="K25" i="2"/>
  <c r="AM25" i="2" s="1"/>
  <c r="M85" i="23"/>
  <c r="K27" i="2"/>
  <c r="AM27" i="2" s="1"/>
  <c r="O85" i="23"/>
  <c r="K29" i="2"/>
  <c r="AM29" i="2" s="1"/>
  <c r="Q85" i="23"/>
  <c r="K31" i="2"/>
  <c r="AM31" i="2" s="1"/>
  <c r="S85" i="23"/>
  <c r="K33" i="2"/>
  <c r="AM33" i="2" s="1"/>
  <c r="U85" i="23"/>
  <c r="K35" i="2"/>
  <c r="AM35" i="2" s="1"/>
  <c r="W85" i="23"/>
  <c r="K37" i="2"/>
  <c r="AM37" i="2" s="1"/>
  <c r="Y85" i="23"/>
  <c r="K39" i="2"/>
  <c r="AM39" i="2" s="1"/>
  <c r="AA85" i="23"/>
  <c r="K41" i="2"/>
  <c r="AM41" i="2" s="1"/>
  <c r="AC85" i="23"/>
  <c r="K43" i="2"/>
  <c r="AM43" i="2" s="1"/>
  <c r="AE85" i="23"/>
  <c r="K45" i="2"/>
  <c r="AM45" i="2" s="1"/>
  <c r="AG85" i="23"/>
  <c r="K47" i="2"/>
  <c r="AM47" i="2" s="1"/>
  <c r="AI85" i="23"/>
  <c r="K49" i="2"/>
  <c r="AM49" i="2" s="1"/>
  <c r="AK85" i="23"/>
  <c r="K53" i="2"/>
  <c r="AM53" i="2" s="1"/>
  <c r="AO85" i="23"/>
  <c r="K57" i="2"/>
  <c r="AM57" i="2" s="1"/>
  <c r="AS85" i="23"/>
  <c r="K61" i="2"/>
  <c r="AM61" i="2" s="1"/>
  <c r="AW85" i="23"/>
  <c r="K63" i="2"/>
  <c r="AM63" i="2" s="1"/>
  <c r="AY85" i="23"/>
  <c r="K69" i="2"/>
  <c r="AM69" i="2" s="1"/>
  <c r="BE85" i="23"/>
  <c r="K71" i="2"/>
  <c r="AM71" i="2" s="1"/>
  <c r="BG85" i="23"/>
  <c r="B85" i="25"/>
  <c r="AE14" i="2"/>
  <c r="AW14" i="2" s="1"/>
  <c r="H85" i="25"/>
  <c r="AE20" i="2"/>
  <c r="AW20" i="2" s="1"/>
  <c r="J85" i="25"/>
  <c r="AE22" i="2"/>
  <c r="AW22" i="2" s="1"/>
  <c r="L85" i="25"/>
  <c r="AE24" i="2"/>
  <c r="AW24" i="2" s="1"/>
  <c r="N85" i="25"/>
  <c r="AE26" i="2"/>
  <c r="AW26" i="2" s="1"/>
  <c r="P85" i="25"/>
  <c r="AE28" i="2"/>
  <c r="AW28" i="2" s="1"/>
  <c r="R85" i="25"/>
  <c r="AE30" i="2"/>
  <c r="AW30" i="2" s="1"/>
  <c r="T85" i="25"/>
  <c r="AE32" i="2"/>
  <c r="AW32" i="2" s="1"/>
  <c r="V85" i="25"/>
  <c r="AE34" i="2"/>
  <c r="AW34" i="2" s="1"/>
  <c r="X85" i="25"/>
  <c r="AE36" i="2"/>
  <c r="AW36" i="2" s="1"/>
  <c r="Z85" i="25"/>
  <c r="AE38" i="2"/>
  <c r="AW38" i="2" s="1"/>
  <c r="U54" i="2"/>
  <c r="AR54" i="2" s="1"/>
  <c r="AP85" i="24"/>
  <c r="AM17" i="30"/>
  <c r="Y45" i="2"/>
  <c r="AT45" i="2" s="1"/>
  <c r="AG100" i="24"/>
  <c r="W45" i="2" s="1"/>
  <c r="AS45" i="2" s="1"/>
  <c r="AQ100" i="24"/>
  <c r="W55" i="2" s="1"/>
  <c r="AS55" i="2" s="1"/>
  <c r="Y55" i="2"/>
  <c r="AT55" i="2" s="1"/>
  <c r="Y73" i="2"/>
  <c r="AT73" i="2" s="1"/>
  <c r="BI100" i="24"/>
  <c r="W73" i="2" s="1"/>
  <c r="AS73" i="2" s="1"/>
  <c r="Y43" i="2"/>
  <c r="AT43" i="2" s="1"/>
  <c r="AE100" i="24"/>
  <c r="W43" i="2" s="1"/>
  <c r="AS43" i="2" s="1"/>
  <c r="AX100" i="24"/>
  <c r="W62" i="2" s="1"/>
  <c r="AS62" i="2" s="1"/>
  <c r="Y62" i="2"/>
  <c r="AT62" i="2" s="1"/>
  <c r="Y23" i="2"/>
  <c r="AT23" i="2" s="1"/>
  <c r="K100" i="24"/>
  <c r="W23" i="2" s="1"/>
  <c r="AS23" i="2" s="1"/>
  <c r="S85" i="24"/>
  <c r="Y26" i="2"/>
  <c r="AT26" i="2" s="1"/>
  <c r="N100" i="24"/>
  <c r="W26" i="2" s="1"/>
  <c r="AS26" i="2" s="1"/>
  <c r="Y34" i="2"/>
  <c r="AT34" i="2" s="1"/>
  <c r="V100" i="24"/>
  <c r="W34" i="2" s="1"/>
  <c r="AS34" i="2" s="1"/>
  <c r="Y36" i="2"/>
  <c r="AT36" i="2" s="1"/>
  <c r="X100" i="24"/>
  <c r="W36" i="2" s="1"/>
  <c r="AS36" i="2" s="1"/>
  <c r="Y28" i="2"/>
  <c r="AT28" i="2" s="1"/>
  <c r="P100" i="24"/>
  <c r="W28" i="2" s="1"/>
  <c r="AS28" i="2" s="1"/>
  <c r="Y29" i="2"/>
  <c r="AT29" i="2" s="1"/>
  <c r="Q100" i="24"/>
  <c r="W29" i="2" s="1"/>
  <c r="AS29" i="2" s="1"/>
  <c r="AF85" i="24"/>
  <c r="AD85" i="24"/>
  <c r="BD100" i="24"/>
  <c r="W68" i="2" s="1"/>
  <c r="AS68" i="2" s="1"/>
  <c r="Y68" i="2"/>
  <c r="AT68" i="2" s="1"/>
  <c r="K37" i="22"/>
  <c r="K38" i="22" s="1"/>
  <c r="G85" i="25"/>
  <c r="AE19" i="2"/>
  <c r="AW19" i="2" s="1"/>
  <c r="K85" i="25"/>
  <c r="AE23" i="2"/>
  <c r="AW23" i="2" s="1"/>
  <c r="O85" i="25"/>
  <c r="AE27" i="2"/>
  <c r="AW27" i="2" s="1"/>
  <c r="AE33" i="2"/>
  <c r="AW33" i="2" s="1"/>
  <c r="U85" i="25"/>
  <c r="Y85" i="25"/>
  <c r="AE37" i="2"/>
  <c r="AW37" i="2" s="1"/>
  <c r="AE41" i="2"/>
  <c r="AW41" i="2" s="1"/>
  <c r="AC85" i="25"/>
  <c r="AI85" i="25"/>
  <c r="AE47" i="2"/>
  <c r="AW47" i="2" s="1"/>
  <c r="AO85" i="25"/>
  <c r="AE53" i="2"/>
  <c r="AW53" i="2" s="1"/>
  <c r="AW85" i="25"/>
  <c r="AE61" i="2"/>
  <c r="AW61" i="2" s="1"/>
  <c r="BE85" i="25"/>
  <c r="AE69" i="2"/>
  <c r="AW69" i="2" s="1"/>
  <c r="Y18" i="2"/>
  <c r="AT18" i="2" s="1"/>
  <c r="F100" i="24"/>
  <c r="W18" i="2" s="1"/>
  <c r="AS18" i="2" s="1"/>
  <c r="O20" i="2"/>
  <c r="AO20" i="2" s="1"/>
  <c r="H105" i="23"/>
  <c r="M20" i="2" s="1"/>
  <c r="AN20" i="2" s="1"/>
  <c r="O24" i="2"/>
  <c r="AO24" i="2" s="1"/>
  <c r="L105" i="23"/>
  <c r="M24" i="2" s="1"/>
  <c r="AN24" i="2" s="1"/>
  <c r="O28" i="2"/>
  <c r="AO28" i="2" s="1"/>
  <c r="P105" i="23"/>
  <c r="M28" i="2" s="1"/>
  <c r="AN28" i="2" s="1"/>
  <c r="O32" i="2"/>
  <c r="AO32" i="2" s="1"/>
  <c r="T105" i="23"/>
  <c r="M32" i="2" s="1"/>
  <c r="AN32" i="2" s="1"/>
  <c r="O36" i="2"/>
  <c r="AO36" i="2" s="1"/>
  <c r="X105" i="23"/>
  <c r="M36" i="2" s="1"/>
  <c r="AN36" i="2" s="1"/>
  <c r="O40" i="2"/>
  <c r="AO40" i="2" s="1"/>
  <c r="AB105" i="23"/>
  <c r="M40" i="2" s="1"/>
  <c r="AN40" i="2" s="1"/>
  <c r="O44" i="2"/>
  <c r="AO44" i="2" s="1"/>
  <c r="AF105" i="23"/>
  <c r="M44" i="2" s="1"/>
  <c r="AN44" i="2" s="1"/>
  <c r="O48" i="2"/>
  <c r="AO48" i="2" s="1"/>
  <c r="AJ105" i="23"/>
  <c r="M48" i="2" s="1"/>
  <c r="AN48" i="2" s="1"/>
  <c r="O52" i="2"/>
  <c r="AO52" i="2" s="1"/>
  <c r="AN105" i="23"/>
  <c r="M52" i="2" s="1"/>
  <c r="AN52" i="2" s="1"/>
  <c r="O56" i="2"/>
  <c r="AO56" i="2" s="1"/>
  <c r="AR105" i="23"/>
  <c r="M56" i="2" s="1"/>
  <c r="AN56" i="2" s="1"/>
  <c r="O60" i="2"/>
  <c r="AO60" i="2" s="1"/>
  <c r="AV105" i="23"/>
  <c r="M60" i="2" s="1"/>
  <c r="AN60" i="2" s="1"/>
  <c r="O64" i="2"/>
  <c r="AO64" i="2" s="1"/>
  <c r="AZ105" i="23"/>
  <c r="M64" i="2" s="1"/>
  <c r="AN64" i="2" s="1"/>
  <c r="AB85" i="25"/>
  <c r="AE40" i="2"/>
  <c r="AW40" i="2" s="1"/>
  <c r="AD85" i="25"/>
  <c r="AE42" i="2"/>
  <c r="AW42" i="2" s="1"/>
  <c r="AF85" i="25"/>
  <c r="AE44" i="2"/>
  <c r="AW44" i="2" s="1"/>
  <c r="AH85" i="25"/>
  <c r="AE46" i="2"/>
  <c r="AW46" i="2" s="1"/>
  <c r="AJ85" i="25"/>
  <c r="AE48" i="2"/>
  <c r="AW48" i="2" s="1"/>
  <c r="AL85" i="25"/>
  <c r="AE50" i="2"/>
  <c r="AW50" i="2" s="1"/>
  <c r="AN85" i="25"/>
  <c r="AE52" i="2"/>
  <c r="AW52" i="2" s="1"/>
  <c r="AP85" i="25"/>
  <c r="AE54" i="2"/>
  <c r="AW54" i="2" s="1"/>
  <c r="AR85" i="25"/>
  <c r="AE56" i="2"/>
  <c r="AW56" i="2" s="1"/>
  <c r="AT85" i="25"/>
  <c r="AE58" i="2"/>
  <c r="AW58" i="2" s="1"/>
  <c r="AV85" i="25"/>
  <c r="AE60" i="2"/>
  <c r="AW60" i="2" s="1"/>
  <c r="AX85" i="25"/>
  <c r="AE62" i="2"/>
  <c r="AW62" i="2" s="1"/>
  <c r="AZ85" i="25"/>
  <c r="AE64" i="2"/>
  <c r="AW64" i="2" s="1"/>
  <c r="BB85" i="25"/>
  <c r="AE66" i="2"/>
  <c r="AW66" i="2" s="1"/>
  <c r="BD85" i="25"/>
  <c r="AE68" i="2"/>
  <c r="AW68" i="2" s="1"/>
  <c r="BF85" i="25"/>
  <c r="AE70" i="2"/>
  <c r="AW70" i="2" s="1"/>
  <c r="AJ85" i="24"/>
  <c r="U48" i="2"/>
  <c r="AR48" i="2" s="1"/>
  <c r="Y47" i="2"/>
  <c r="AT47" i="2" s="1"/>
  <c r="AI100" i="24"/>
  <c r="W47" i="2" s="1"/>
  <c r="AS47" i="2" s="1"/>
  <c r="K51" i="2"/>
  <c r="AM51" i="2" s="1"/>
  <c r="AM85" i="23"/>
  <c r="K55" i="2"/>
  <c r="AM55" i="2" s="1"/>
  <c r="AQ85" i="23"/>
  <c r="K59" i="2"/>
  <c r="AM59" i="2" s="1"/>
  <c r="AU85" i="23"/>
  <c r="K65" i="2"/>
  <c r="AM65" i="2" s="1"/>
  <c r="BA85" i="23"/>
  <c r="K67" i="2"/>
  <c r="AM67" i="2" s="1"/>
  <c r="BC85" i="23"/>
  <c r="K73" i="2"/>
  <c r="AM73" i="2" s="1"/>
  <c r="BI85" i="23"/>
  <c r="Y25" i="2"/>
  <c r="AT25" i="2" s="1"/>
  <c r="M100" i="24"/>
  <c r="W25" i="2" s="1"/>
  <c r="AS25" i="2" s="1"/>
  <c r="AG100" i="25"/>
  <c r="AG45" i="2" s="1"/>
  <c r="AX45" i="2" s="1"/>
  <c r="AI45" i="2"/>
  <c r="AY45" i="2" s="1"/>
  <c r="AM100" i="25"/>
  <c r="AG51" i="2" s="1"/>
  <c r="AX51" i="2" s="1"/>
  <c r="AI51" i="2"/>
  <c r="AY51" i="2" s="1"/>
  <c r="AI55" i="2"/>
  <c r="AY55" i="2" s="1"/>
  <c r="AQ100" i="25"/>
  <c r="AG55" i="2" s="1"/>
  <c r="AX55" i="2" s="1"/>
  <c r="AI59" i="2"/>
  <c r="AY59" i="2" s="1"/>
  <c r="AU100" i="25"/>
  <c r="AG59" i="2" s="1"/>
  <c r="AX59" i="2" s="1"/>
  <c r="AI65" i="2"/>
  <c r="AY65" i="2" s="1"/>
  <c r="BA100" i="25"/>
  <c r="AG65" i="2" s="1"/>
  <c r="AX65" i="2" s="1"/>
  <c r="BC100" i="25"/>
  <c r="AG67" i="2" s="1"/>
  <c r="AX67" i="2" s="1"/>
  <c r="AI67" i="2"/>
  <c r="AY67" i="2" s="1"/>
  <c r="AI73" i="2"/>
  <c r="AY73" i="2" s="1"/>
  <c r="BI100" i="25"/>
  <c r="AG73" i="2" s="1"/>
  <c r="AX73" i="2" s="1"/>
  <c r="AK85" i="24"/>
  <c r="U49" i="2"/>
  <c r="AR49" i="2" s="1"/>
  <c r="U52" i="2"/>
  <c r="AR52" i="2" s="1"/>
  <c r="AN85" i="24"/>
  <c r="BB85" i="24"/>
  <c r="U66" i="2"/>
  <c r="AR66" i="2" s="1"/>
  <c r="C37" i="22"/>
  <c r="C38" i="22" s="1"/>
  <c r="A37" i="22"/>
  <c r="A38" i="22" s="1"/>
  <c r="AI17" i="2"/>
  <c r="AY17" i="2" s="1"/>
  <c r="E100" i="25"/>
  <c r="AG17" i="2" s="1"/>
  <c r="AX17" i="2" s="1"/>
  <c r="C100" i="25"/>
  <c r="AG15" i="2" s="1"/>
  <c r="AX15" i="2" s="1"/>
  <c r="AI15" i="2"/>
  <c r="AY15" i="2" s="1"/>
  <c r="L37" i="22"/>
  <c r="L38" i="22" s="1"/>
  <c r="U16" i="2"/>
  <c r="AR16" i="2" s="1"/>
  <c r="D85" i="24"/>
  <c r="B100" i="24"/>
  <c r="W14" i="2" s="1"/>
  <c r="AS14" i="2" s="1"/>
  <c r="E100" i="24"/>
  <c r="W17" i="2" s="1"/>
  <c r="AS17" i="2" s="1"/>
  <c r="Y17" i="2"/>
  <c r="AT17" i="2" s="1"/>
  <c r="K32" i="22"/>
  <c r="K33" i="22" s="1"/>
  <c r="K16" i="2"/>
  <c r="AM16" i="2" s="1"/>
  <c r="D85" i="23"/>
  <c r="K17" i="2"/>
  <c r="AM17" i="2" s="1"/>
  <c r="E85" i="23"/>
  <c r="K18" i="2"/>
  <c r="AM18" i="2" s="1"/>
  <c r="F85" i="23"/>
  <c r="C85" i="23"/>
  <c r="K15" i="2"/>
  <c r="AM15" i="2" s="1"/>
  <c r="AF17" i="30"/>
  <c r="AF26" i="30"/>
  <c r="AF19" i="30"/>
  <c r="AF32" i="30"/>
  <c r="AX22" i="30" s="1"/>
  <c r="AF18" i="30"/>
  <c r="AE18" i="2"/>
  <c r="AW18" i="2" s="1"/>
  <c r="C65" i="29"/>
  <c r="C73" i="29"/>
  <c r="C66" i="29"/>
  <c r="C63" i="29"/>
  <c r="C76" i="29"/>
  <c r="AB33" i="30"/>
  <c r="AG25" i="30" s="1"/>
  <c r="C61" i="29"/>
  <c r="C71" i="29"/>
  <c r="C69" i="29"/>
  <c r="C62" i="29"/>
  <c r="C60" i="29"/>
  <c r="AM85" i="24"/>
  <c r="Y85" i="24"/>
  <c r="I85" i="24"/>
  <c r="T12" i="30"/>
  <c r="T16" i="30"/>
  <c r="T32" i="30"/>
  <c r="AX17" i="30" s="1"/>
  <c r="K18" i="22"/>
  <c r="C18" i="22"/>
  <c r="L18" i="22" s="1"/>
  <c r="AN22" i="30"/>
  <c r="AF15" i="30"/>
  <c r="AF20" i="30"/>
  <c r="AF21" i="30"/>
  <c r="AF14" i="30"/>
  <c r="AF13" i="30"/>
  <c r="AF16" i="30"/>
  <c r="AF12" i="30"/>
  <c r="AF29" i="30"/>
  <c r="G85" i="24"/>
  <c r="C69" i="28"/>
  <c r="C71" i="28"/>
  <c r="T27" i="30"/>
  <c r="Y14" i="2"/>
  <c r="AT14" i="2" s="1"/>
  <c r="C74" i="28"/>
  <c r="T29" i="30"/>
  <c r="T15" i="30"/>
  <c r="T18" i="30"/>
  <c r="C61" i="28"/>
  <c r="C64" i="28"/>
  <c r="C67" i="28"/>
  <c r="H85" i="24"/>
  <c r="T17" i="30"/>
  <c r="T28" i="30"/>
  <c r="T14" i="30"/>
  <c r="T20" i="30"/>
  <c r="T22" i="30"/>
  <c r="T21" i="30"/>
  <c r="T23" i="30"/>
  <c r="T26" i="30"/>
  <c r="T13" i="30"/>
  <c r="T30" i="30"/>
  <c r="F32" i="30"/>
  <c r="AT12" i="30" s="1"/>
  <c r="AK14" i="2"/>
  <c r="AG27" i="30"/>
  <c r="AB85" i="24"/>
  <c r="AC85" i="24"/>
  <c r="AV85" i="24"/>
  <c r="C66" i="28"/>
  <c r="C76" i="28"/>
  <c r="C59" i="28"/>
  <c r="C63" i="28"/>
  <c r="C65" i="28"/>
  <c r="C60" i="28"/>
  <c r="C77" i="28"/>
  <c r="C68" i="28"/>
  <c r="C70" i="28"/>
  <c r="C62" i="28"/>
  <c r="C75" i="28"/>
  <c r="C75" i="29"/>
  <c r="C70" i="29"/>
  <c r="C64" i="29"/>
  <c r="BG85" i="24"/>
  <c r="BE85" i="24"/>
  <c r="AF28" i="30"/>
  <c r="AM22" i="30"/>
  <c r="AF23" i="30"/>
  <c r="AF27" i="30"/>
  <c r="AF31" i="30"/>
  <c r="AF25" i="30"/>
  <c r="AF24" i="30"/>
  <c r="AF22" i="30"/>
  <c r="T19" i="30"/>
  <c r="T24" i="30"/>
  <c r="AP7" i="24"/>
  <c r="K7" i="25"/>
  <c r="AP7" i="25" s="1"/>
  <c r="P33" i="30"/>
  <c r="U18" i="30" s="1"/>
  <c r="C58" i="28"/>
  <c r="C72" i="28"/>
  <c r="C73" i="28"/>
  <c r="C67" i="29"/>
  <c r="C57" i="29"/>
  <c r="C58" i="29"/>
  <c r="C74" i="29"/>
  <c r="C68" i="29"/>
  <c r="C59" i="29"/>
  <c r="C32" i="30"/>
  <c r="H32" i="30" s="1"/>
  <c r="AX12" i="30" s="1"/>
  <c r="K14" i="22"/>
  <c r="AV22" i="30"/>
  <c r="AT22" i="30"/>
  <c r="AE32" i="30"/>
  <c r="AW22" i="30" s="1"/>
  <c r="AL22" i="30"/>
  <c r="S32" i="30"/>
  <c r="AW17" i="30" s="1"/>
  <c r="AL17" i="30"/>
  <c r="AQ14" i="2"/>
  <c r="C14" i="22"/>
  <c r="L14" i="22" s="1"/>
  <c r="B32" i="30"/>
  <c r="AL12" i="30" s="1"/>
  <c r="C69" i="27"/>
  <c r="H18" i="30"/>
  <c r="H15" i="30"/>
  <c r="H13" i="30"/>
  <c r="H23" i="30"/>
  <c r="H25" i="30"/>
  <c r="D33" i="30"/>
  <c r="I26" i="30" s="1"/>
  <c r="H29" i="30"/>
  <c r="H27" i="30"/>
  <c r="AR12" i="30"/>
  <c r="C65" i="27"/>
  <c r="C71" i="27"/>
  <c r="C68" i="27"/>
  <c r="O14" i="2"/>
  <c r="C57" i="27"/>
  <c r="C70" i="27"/>
  <c r="C72" i="27"/>
  <c r="K10" i="22"/>
  <c r="AM14" i="2"/>
  <c r="H30" i="30"/>
  <c r="C74" i="27"/>
  <c r="C61" i="27"/>
  <c r="C75" i="27"/>
  <c r="AL14" i="2"/>
  <c r="C10" i="22"/>
  <c r="L10" i="22" s="1"/>
  <c r="AP12" i="30"/>
  <c r="H21" i="30"/>
  <c r="H12" i="30"/>
  <c r="H20" i="30"/>
  <c r="AM12" i="30"/>
  <c r="H26" i="30"/>
  <c r="H24" i="30"/>
  <c r="H19" i="30"/>
  <c r="H17" i="30"/>
  <c r="H16" i="30"/>
  <c r="H31" i="30"/>
  <c r="H14" i="30"/>
  <c r="H28" i="30"/>
  <c r="C64" i="27"/>
  <c r="C63" i="27"/>
  <c r="C59" i="27"/>
  <c r="C73" i="27"/>
  <c r="C60" i="27"/>
  <c r="C66" i="27"/>
  <c r="C62" i="27"/>
  <c r="C67" i="27"/>
  <c r="C58" i="27"/>
  <c r="C76" i="27"/>
  <c r="Y59" i="2" l="1"/>
  <c r="AT59" i="2" s="1"/>
  <c r="AU100" i="24"/>
  <c r="W59" i="2" s="1"/>
  <c r="AS59" i="2" s="1"/>
  <c r="BH100" i="24"/>
  <c r="W72" i="2" s="1"/>
  <c r="AS72" i="2" s="1"/>
  <c r="Y72" i="2"/>
  <c r="AT72" i="2" s="1"/>
  <c r="Y50" i="2"/>
  <c r="AT50" i="2" s="1"/>
  <c r="AL100" i="24"/>
  <c r="W50" i="2" s="1"/>
  <c r="AS50" i="2" s="1"/>
  <c r="Y69" i="2"/>
  <c r="AT69" i="2" s="1"/>
  <c r="BE100" i="24"/>
  <c r="W69" i="2" s="1"/>
  <c r="AS69" i="2" s="1"/>
  <c r="Y60" i="2"/>
  <c r="AT60" i="2" s="1"/>
  <c r="AV100" i="24"/>
  <c r="W60" i="2" s="1"/>
  <c r="AS60" i="2" s="1"/>
  <c r="Y40" i="2"/>
  <c r="AT40" i="2" s="1"/>
  <c r="AB100" i="24"/>
  <c r="W40" i="2" s="1"/>
  <c r="AS40" i="2" s="1"/>
  <c r="Y20" i="2"/>
  <c r="AT20" i="2" s="1"/>
  <c r="H100" i="24"/>
  <c r="W20" i="2" s="1"/>
  <c r="AS20" i="2" s="1"/>
  <c r="Y19" i="2"/>
  <c r="AT19" i="2" s="1"/>
  <c r="G100" i="24"/>
  <c r="W19" i="2" s="1"/>
  <c r="AS19" i="2" s="1"/>
  <c r="Y37" i="2"/>
  <c r="AT37" i="2" s="1"/>
  <c r="Y100" i="24"/>
  <c r="W37" i="2" s="1"/>
  <c r="AS37" i="2" s="1"/>
  <c r="BB100" i="24"/>
  <c r="W66" i="2" s="1"/>
  <c r="AS66" i="2" s="1"/>
  <c r="Y66" i="2"/>
  <c r="AT66" i="2" s="1"/>
  <c r="Y49" i="2"/>
  <c r="AT49" i="2" s="1"/>
  <c r="AK100" i="24"/>
  <c r="W49" i="2" s="1"/>
  <c r="AS49" i="2" s="1"/>
  <c r="Y48" i="2"/>
  <c r="AT48" i="2" s="1"/>
  <c r="AJ100" i="24"/>
  <c r="W48" i="2" s="1"/>
  <c r="AS48" i="2" s="1"/>
  <c r="BF100" i="25"/>
  <c r="AG70" i="2" s="1"/>
  <c r="AX70" i="2" s="1"/>
  <c r="AI70" i="2"/>
  <c r="AY70" i="2" s="1"/>
  <c r="BD100" i="25"/>
  <c r="AG68" i="2" s="1"/>
  <c r="AX68" i="2" s="1"/>
  <c r="AI68" i="2"/>
  <c r="AY68" i="2" s="1"/>
  <c r="BB100" i="25"/>
  <c r="AG66" i="2" s="1"/>
  <c r="AX66" i="2" s="1"/>
  <c r="AI66" i="2"/>
  <c r="AY66" i="2" s="1"/>
  <c r="AI64" i="2"/>
  <c r="AY64" i="2" s="1"/>
  <c r="AZ100" i="25"/>
  <c r="AG64" i="2" s="1"/>
  <c r="AX64" i="2" s="1"/>
  <c r="AX100" i="25"/>
  <c r="AG62" i="2" s="1"/>
  <c r="AX62" i="2" s="1"/>
  <c r="AI62" i="2"/>
  <c r="AY62" i="2" s="1"/>
  <c r="AV100" i="25"/>
  <c r="AG60" i="2" s="1"/>
  <c r="AX60" i="2" s="1"/>
  <c r="AI60" i="2"/>
  <c r="AY60" i="2" s="1"/>
  <c r="AT100" i="25"/>
  <c r="AG58" i="2" s="1"/>
  <c r="AX58" i="2" s="1"/>
  <c r="AI58" i="2"/>
  <c r="AY58" i="2" s="1"/>
  <c r="AI56" i="2"/>
  <c r="AY56" i="2" s="1"/>
  <c r="AR100" i="25"/>
  <c r="AG56" i="2" s="1"/>
  <c r="AX56" i="2" s="1"/>
  <c r="AP100" i="25"/>
  <c r="AG54" i="2" s="1"/>
  <c r="AX54" i="2" s="1"/>
  <c r="AI54" i="2"/>
  <c r="AY54" i="2" s="1"/>
  <c r="AN100" i="25"/>
  <c r="AG52" i="2" s="1"/>
  <c r="AX52" i="2" s="1"/>
  <c r="AI52" i="2"/>
  <c r="AY52" i="2" s="1"/>
  <c r="AL100" i="25"/>
  <c r="AG50" i="2" s="1"/>
  <c r="AX50" i="2" s="1"/>
  <c r="AI50" i="2"/>
  <c r="AY50" i="2" s="1"/>
  <c r="AJ100" i="25"/>
  <c r="AG48" i="2" s="1"/>
  <c r="AX48" i="2" s="1"/>
  <c r="AI48" i="2"/>
  <c r="AY48" i="2" s="1"/>
  <c r="AH100" i="25"/>
  <c r="AG46" i="2" s="1"/>
  <c r="AX46" i="2" s="1"/>
  <c r="AI46" i="2"/>
  <c r="AY46" i="2" s="1"/>
  <c r="AF100" i="25"/>
  <c r="AG44" i="2" s="1"/>
  <c r="AX44" i="2" s="1"/>
  <c r="AI44" i="2"/>
  <c r="AY44" i="2" s="1"/>
  <c r="AD100" i="25"/>
  <c r="AG42" i="2" s="1"/>
  <c r="AX42" i="2" s="1"/>
  <c r="AI42" i="2"/>
  <c r="AY42" i="2" s="1"/>
  <c r="AB100" i="25"/>
  <c r="AG40" i="2" s="1"/>
  <c r="AX40" i="2" s="1"/>
  <c r="AI40" i="2"/>
  <c r="AY40" i="2" s="1"/>
  <c r="AI69" i="2"/>
  <c r="AY69" i="2" s="1"/>
  <c r="BE100" i="25"/>
  <c r="AG69" i="2" s="1"/>
  <c r="AX69" i="2" s="1"/>
  <c r="AI61" i="2"/>
  <c r="AY61" i="2" s="1"/>
  <c r="AW100" i="25"/>
  <c r="AG61" i="2" s="1"/>
  <c r="AX61" i="2" s="1"/>
  <c r="AI53" i="2"/>
  <c r="AY53" i="2" s="1"/>
  <c r="AO100" i="25"/>
  <c r="AG53" i="2" s="1"/>
  <c r="AX53" i="2" s="1"/>
  <c r="AI100" i="25"/>
  <c r="AG47" i="2" s="1"/>
  <c r="AX47" i="2" s="1"/>
  <c r="AI47" i="2"/>
  <c r="AY47" i="2" s="1"/>
  <c r="AI37" i="2"/>
  <c r="AY37" i="2" s="1"/>
  <c r="Y100" i="25"/>
  <c r="AG37" i="2" s="1"/>
  <c r="AX37" i="2" s="1"/>
  <c r="O100" i="25"/>
  <c r="AG27" i="2" s="1"/>
  <c r="AX27" i="2" s="1"/>
  <c r="AI27" i="2"/>
  <c r="AY27" i="2" s="1"/>
  <c r="AI23" i="2"/>
  <c r="AY23" i="2" s="1"/>
  <c r="K100" i="25"/>
  <c r="AG23" i="2" s="1"/>
  <c r="AX23" i="2" s="1"/>
  <c r="AI19" i="2"/>
  <c r="AY19" i="2" s="1"/>
  <c r="G100" i="25"/>
  <c r="AG19" i="2" s="1"/>
  <c r="AX19" i="2" s="1"/>
  <c r="Y42" i="2"/>
  <c r="AT42" i="2" s="1"/>
  <c r="AD100" i="24"/>
  <c r="W42" i="2" s="1"/>
  <c r="AS42" i="2" s="1"/>
  <c r="Y31" i="2"/>
  <c r="AT31" i="2" s="1"/>
  <c r="S100" i="24"/>
  <c r="W31" i="2" s="1"/>
  <c r="AS31" i="2" s="1"/>
  <c r="Y54" i="2"/>
  <c r="AT54" i="2" s="1"/>
  <c r="AP100" i="24"/>
  <c r="W54" i="2" s="1"/>
  <c r="AS54" i="2" s="1"/>
  <c r="O71" i="2"/>
  <c r="AO71" i="2" s="1"/>
  <c r="BG105" i="23"/>
  <c r="M71" i="2" s="1"/>
  <c r="AN71" i="2" s="1"/>
  <c r="O69" i="2"/>
  <c r="AO69" i="2" s="1"/>
  <c r="BE105" i="23"/>
  <c r="M69" i="2" s="1"/>
  <c r="AN69" i="2" s="1"/>
  <c r="O63" i="2"/>
  <c r="AO63" i="2" s="1"/>
  <c r="AY105" i="23"/>
  <c r="M63" i="2" s="1"/>
  <c r="AN63" i="2" s="1"/>
  <c r="O61" i="2"/>
  <c r="AO61" i="2" s="1"/>
  <c r="AW105" i="23"/>
  <c r="M61" i="2" s="1"/>
  <c r="AN61" i="2" s="1"/>
  <c r="O57" i="2"/>
  <c r="AO57" i="2" s="1"/>
  <c r="AS105" i="23"/>
  <c r="M57" i="2" s="1"/>
  <c r="AN57" i="2" s="1"/>
  <c r="O53" i="2"/>
  <c r="AO53" i="2" s="1"/>
  <c r="AO105" i="23"/>
  <c r="M53" i="2" s="1"/>
  <c r="AN53" i="2" s="1"/>
  <c r="O49" i="2"/>
  <c r="AO49" i="2" s="1"/>
  <c r="AK105" i="23"/>
  <c r="M49" i="2" s="1"/>
  <c r="AN49" i="2" s="1"/>
  <c r="O47" i="2"/>
  <c r="AO47" i="2" s="1"/>
  <c r="AI105" i="23"/>
  <c r="M47" i="2" s="1"/>
  <c r="AN47" i="2" s="1"/>
  <c r="AG105" i="23"/>
  <c r="M45" i="2" s="1"/>
  <c r="AN45" i="2" s="1"/>
  <c r="O45" i="2"/>
  <c r="AO45" i="2" s="1"/>
  <c r="O43" i="2"/>
  <c r="AO43" i="2" s="1"/>
  <c r="AE105" i="23"/>
  <c r="M43" i="2" s="1"/>
  <c r="AN43" i="2" s="1"/>
  <c r="O41" i="2"/>
  <c r="AO41" i="2" s="1"/>
  <c r="AC105" i="23"/>
  <c r="M41" i="2" s="1"/>
  <c r="AN41" i="2" s="1"/>
  <c r="O39" i="2"/>
  <c r="AO39" i="2" s="1"/>
  <c r="AA105" i="23"/>
  <c r="M39" i="2" s="1"/>
  <c r="AN39" i="2" s="1"/>
  <c r="O37" i="2"/>
  <c r="AO37" i="2" s="1"/>
  <c r="Y105" i="23"/>
  <c r="M37" i="2" s="1"/>
  <c r="AN37" i="2" s="1"/>
  <c r="O35" i="2"/>
  <c r="AO35" i="2" s="1"/>
  <c r="W105" i="23"/>
  <c r="M35" i="2" s="1"/>
  <c r="AN35" i="2" s="1"/>
  <c r="O33" i="2"/>
  <c r="AO33" i="2" s="1"/>
  <c r="U105" i="23"/>
  <c r="M33" i="2" s="1"/>
  <c r="AN33" i="2" s="1"/>
  <c r="O31" i="2"/>
  <c r="AO31" i="2" s="1"/>
  <c r="S105" i="23"/>
  <c r="M31" i="2" s="1"/>
  <c r="AN31" i="2" s="1"/>
  <c r="O29" i="2"/>
  <c r="AO29" i="2" s="1"/>
  <c r="Q105" i="23"/>
  <c r="M29" i="2" s="1"/>
  <c r="AN29" i="2" s="1"/>
  <c r="O27" i="2"/>
  <c r="AO27" i="2" s="1"/>
  <c r="O105" i="23"/>
  <c r="M27" i="2" s="1"/>
  <c r="AN27" i="2" s="1"/>
  <c r="O25" i="2"/>
  <c r="AO25" i="2" s="1"/>
  <c r="M105" i="23"/>
  <c r="M25" i="2" s="1"/>
  <c r="AN25" i="2" s="1"/>
  <c r="O23" i="2"/>
  <c r="AO23" i="2" s="1"/>
  <c r="K105" i="23"/>
  <c r="M23" i="2" s="1"/>
  <c r="AN23" i="2" s="1"/>
  <c r="O21" i="2"/>
  <c r="AO21" i="2" s="1"/>
  <c r="I105" i="23"/>
  <c r="M21" i="2" s="1"/>
  <c r="AN21" i="2" s="1"/>
  <c r="O19" i="2"/>
  <c r="AO19" i="2" s="1"/>
  <c r="G105" i="23"/>
  <c r="M19" i="2" s="1"/>
  <c r="AN19" i="2" s="1"/>
  <c r="AI25" i="2"/>
  <c r="AY25" i="2" s="1"/>
  <c r="M100" i="25"/>
  <c r="AG25" i="2" s="1"/>
  <c r="AX25" i="2" s="1"/>
  <c r="AI21" i="2"/>
  <c r="AY21" i="2" s="1"/>
  <c r="I100" i="25"/>
  <c r="AG21" i="2" s="1"/>
  <c r="AX21" i="2" s="1"/>
  <c r="Y71" i="2"/>
  <c r="AT71" i="2" s="1"/>
  <c r="BG100" i="24"/>
  <c r="W71" i="2" s="1"/>
  <c r="AS71" i="2" s="1"/>
  <c r="Y41" i="2"/>
  <c r="AT41" i="2" s="1"/>
  <c r="AC100" i="24"/>
  <c r="W41" i="2" s="1"/>
  <c r="AS41" i="2" s="1"/>
  <c r="Y21" i="2"/>
  <c r="AT21" i="2" s="1"/>
  <c r="I100" i="24"/>
  <c r="W21" i="2" s="1"/>
  <c r="AS21" i="2" s="1"/>
  <c r="Y51" i="2"/>
  <c r="AT51" i="2" s="1"/>
  <c r="AM100" i="24"/>
  <c r="W51" i="2" s="1"/>
  <c r="AS51" i="2" s="1"/>
  <c r="E37" i="22"/>
  <c r="E38" i="22" s="1"/>
  <c r="Y52" i="2"/>
  <c r="AT52" i="2" s="1"/>
  <c r="AN100" i="24"/>
  <c r="W52" i="2" s="1"/>
  <c r="AS52" i="2" s="1"/>
  <c r="BI105" i="23"/>
  <c r="M73" i="2" s="1"/>
  <c r="AN73" i="2" s="1"/>
  <c r="O73" i="2"/>
  <c r="AO73" i="2" s="1"/>
  <c r="BC105" i="23"/>
  <c r="M67" i="2" s="1"/>
  <c r="AN67" i="2" s="1"/>
  <c r="O67" i="2"/>
  <c r="AO67" i="2" s="1"/>
  <c r="BA105" i="23"/>
  <c r="M65" i="2" s="1"/>
  <c r="AN65" i="2" s="1"/>
  <c r="O65" i="2"/>
  <c r="AO65" i="2" s="1"/>
  <c r="AU105" i="23"/>
  <c r="M59" i="2" s="1"/>
  <c r="AN59" i="2" s="1"/>
  <c r="O59" i="2"/>
  <c r="AO59" i="2" s="1"/>
  <c r="AQ105" i="23"/>
  <c r="M55" i="2" s="1"/>
  <c r="AN55" i="2" s="1"/>
  <c r="O55" i="2"/>
  <c r="AO55" i="2" s="1"/>
  <c r="AM105" i="23"/>
  <c r="M51" i="2" s="1"/>
  <c r="AN51" i="2" s="1"/>
  <c r="O51" i="2"/>
  <c r="AO51" i="2" s="1"/>
  <c r="AI41" i="2"/>
  <c r="AY41" i="2" s="1"/>
  <c r="AC100" i="25"/>
  <c r="AG41" i="2" s="1"/>
  <c r="AX41" i="2" s="1"/>
  <c r="AI33" i="2"/>
  <c r="AY33" i="2" s="1"/>
  <c r="U100" i="25"/>
  <c r="AG33" i="2" s="1"/>
  <c r="AX33" i="2" s="1"/>
  <c r="Y44" i="2"/>
  <c r="AT44" i="2" s="1"/>
  <c r="AF100" i="24"/>
  <c r="W44" i="2" s="1"/>
  <c r="AS44" i="2" s="1"/>
  <c r="Z100" i="25"/>
  <c r="AG38" i="2" s="1"/>
  <c r="AX38" i="2" s="1"/>
  <c r="AI38" i="2"/>
  <c r="AY38" i="2" s="1"/>
  <c r="AI36" i="2"/>
  <c r="AY36" i="2" s="1"/>
  <c r="X100" i="25"/>
  <c r="AG36" i="2" s="1"/>
  <c r="AX36" i="2" s="1"/>
  <c r="V100" i="25"/>
  <c r="AG34" i="2" s="1"/>
  <c r="AX34" i="2" s="1"/>
  <c r="AI34" i="2"/>
  <c r="AY34" i="2" s="1"/>
  <c r="T100" i="25"/>
  <c r="AG32" i="2" s="1"/>
  <c r="AX32" i="2" s="1"/>
  <c r="AI32" i="2"/>
  <c r="AY32" i="2" s="1"/>
  <c r="R100" i="25"/>
  <c r="AG30" i="2" s="1"/>
  <c r="AX30" i="2" s="1"/>
  <c r="AI30" i="2"/>
  <c r="AY30" i="2" s="1"/>
  <c r="P100" i="25"/>
  <c r="AG28" i="2" s="1"/>
  <c r="AX28" i="2" s="1"/>
  <c r="AI28" i="2"/>
  <c r="AY28" i="2" s="1"/>
  <c r="N100" i="25"/>
  <c r="AG26" i="2" s="1"/>
  <c r="AX26" i="2" s="1"/>
  <c r="AI26" i="2"/>
  <c r="AY26" i="2" s="1"/>
  <c r="AI24" i="2"/>
  <c r="AY24" i="2" s="1"/>
  <c r="L100" i="25"/>
  <c r="AG24" i="2" s="1"/>
  <c r="AX24" i="2" s="1"/>
  <c r="J100" i="25"/>
  <c r="AG22" i="2" s="1"/>
  <c r="AX22" i="2" s="1"/>
  <c r="AI22" i="2"/>
  <c r="AY22" i="2" s="1"/>
  <c r="H100" i="25"/>
  <c r="AG20" i="2" s="1"/>
  <c r="AX20" i="2" s="1"/>
  <c r="AI20" i="2"/>
  <c r="AY20" i="2" s="1"/>
  <c r="B100" i="25"/>
  <c r="AG14" i="2" s="1"/>
  <c r="AX14" i="2" s="1"/>
  <c r="AI14" i="2"/>
  <c r="AY14" i="2" s="1"/>
  <c r="Y65" i="2"/>
  <c r="AT65" i="2" s="1"/>
  <c r="BA100" i="24"/>
  <c r="W65" i="2" s="1"/>
  <c r="AS65" i="2" s="1"/>
  <c r="Y38" i="2"/>
  <c r="AT38" i="2" s="1"/>
  <c r="Z100" i="24"/>
  <c r="W38" i="2" s="1"/>
  <c r="AS38" i="2" s="1"/>
  <c r="BH100" i="25"/>
  <c r="AG72" i="2" s="1"/>
  <c r="AX72" i="2" s="1"/>
  <c r="AI72" i="2"/>
  <c r="AY72" i="2" s="1"/>
  <c r="BG100" i="25"/>
  <c r="AG71" i="2" s="1"/>
  <c r="AX71" i="2" s="1"/>
  <c r="AI71" i="2"/>
  <c r="AY71" i="2" s="1"/>
  <c r="AI63" i="2"/>
  <c r="AY63" i="2" s="1"/>
  <c r="AY100" i="25"/>
  <c r="AG63" i="2" s="1"/>
  <c r="AX63" i="2" s="1"/>
  <c r="AI57" i="2"/>
  <c r="AY57" i="2" s="1"/>
  <c r="AS100" i="25"/>
  <c r="AG57" i="2" s="1"/>
  <c r="AX57" i="2" s="1"/>
  <c r="AI49" i="2"/>
  <c r="AY49" i="2" s="1"/>
  <c r="AK100" i="25"/>
  <c r="AG49" i="2" s="1"/>
  <c r="AX49" i="2" s="1"/>
  <c r="AE100" i="25"/>
  <c r="AG43" i="2" s="1"/>
  <c r="AX43" i="2" s="1"/>
  <c r="AI43" i="2"/>
  <c r="AY43" i="2" s="1"/>
  <c r="AI39" i="2"/>
  <c r="AY39" i="2" s="1"/>
  <c r="AA100" i="25"/>
  <c r="AG39" i="2" s="1"/>
  <c r="AX39" i="2" s="1"/>
  <c r="AI35" i="2"/>
  <c r="AY35" i="2" s="1"/>
  <c r="W100" i="25"/>
  <c r="AG35" i="2" s="1"/>
  <c r="AX35" i="2" s="1"/>
  <c r="AI31" i="2"/>
  <c r="AY31" i="2" s="1"/>
  <c r="S100" i="25"/>
  <c r="AG31" i="2" s="1"/>
  <c r="AX31" i="2" s="1"/>
  <c r="M37" i="22"/>
  <c r="M38" i="22" s="1"/>
  <c r="AO22" i="30"/>
  <c r="Y16" i="2"/>
  <c r="AT16" i="2" s="1"/>
  <c r="D100" i="24"/>
  <c r="W16" i="2" s="1"/>
  <c r="AS16" i="2" s="1"/>
  <c r="N32" i="22" s="1"/>
  <c r="N33" i="22" s="1"/>
  <c r="M32" i="22"/>
  <c r="M33" i="22" s="1"/>
  <c r="E32" i="22"/>
  <c r="E33" i="22" s="1"/>
  <c r="L32" i="22"/>
  <c r="L33" i="22" s="1"/>
  <c r="C32" i="22"/>
  <c r="C33" i="22" s="1"/>
  <c r="O18" i="2"/>
  <c r="AO18" i="2" s="1"/>
  <c r="F105" i="23"/>
  <c r="M18" i="2" s="1"/>
  <c r="AN18" i="2" s="1"/>
  <c r="D105" i="23"/>
  <c r="M16" i="2" s="1"/>
  <c r="AN16" i="2" s="1"/>
  <c r="O16" i="2"/>
  <c r="AO16" i="2" s="1"/>
  <c r="K27" i="22"/>
  <c r="K28" i="22" s="1"/>
  <c r="A27" i="22"/>
  <c r="A28" i="22" s="1"/>
  <c r="C105" i="23"/>
  <c r="M15" i="2" s="1"/>
  <c r="AN15" i="2" s="1"/>
  <c r="O15" i="2"/>
  <c r="AO15" i="2" s="1"/>
  <c r="C27" i="22"/>
  <c r="C28" i="22" s="1"/>
  <c r="L27" i="22"/>
  <c r="L28" i="22" s="1"/>
  <c r="M27" i="22"/>
  <c r="M28" i="22" s="1"/>
  <c r="E27" i="22"/>
  <c r="E28" i="22" s="1"/>
  <c r="E105" i="23"/>
  <c r="M17" i="2" s="1"/>
  <c r="AN17" i="2" s="1"/>
  <c r="O17" i="2"/>
  <c r="AO17" i="2" s="1"/>
  <c r="AG20" i="30"/>
  <c r="AG16" i="30"/>
  <c r="AG17" i="30"/>
  <c r="AG28" i="30"/>
  <c r="AG32" i="30"/>
  <c r="AY22" i="30" s="1"/>
  <c r="AG15" i="30"/>
  <c r="AG29" i="30"/>
  <c r="AG13" i="30"/>
  <c r="AG24" i="30"/>
  <c r="AG23" i="30"/>
  <c r="AG30" i="30"/>
  <c r="AG31" i="30"/>
  <c r="AG18" i="30"/>
  <c r="AG14" i="30"/>
  <c r="AG21" i="30"/>
  <c r="AG22" i="30"/>
  <c r="AG26" i="30"/>
  <c r="AG12" i="30"/>
  <c r="AG19" i="30"/>
  <c r="AG18" i="2"/>
  <c r="AX18" i="2" s="1"/>
  <c r="N37" i="22" s="1"/>
  <c r="N38" i="22" s="1"/>
  <c r="AI18" i="2"/>
  <c r="AY18" i="2" s="1"/>
  <c r="C80" i="29"/>
  <c r="C89" i="29"/>
  <c r="C84" i="29"/>
  <c r="C85" i="29"/>
  <c r="C81" i="29"/>
  <c r="C82" i="29"/>
  <c r="C90" i="28"/>
  <c r="U20" i="30"/>
  <c r="U25" i="30"/>
  <c r="E14" i="22"/>
  <c r="M14" i="22" s="1"/>
  <c r="E18" i="22"/>
  <c r="M18" i="22" s="1"/>
  <c r="U32" i="30"/>
  <c r="AY17" i="30" s="1"/>
  <c r="U23" i="30"/>
  <c r="U27" i="30"/>
  <c r="C84" i="28"/>
  <c r="U12" i="30"/>
  <c r="C85" i="28"/>
  <c r="U16" i="30"/>
  <c r="U26" i="30"/>
  <c r="R33" i="30"/>
  <c r="AU17" i="30" s="1"/>
  <c r="U14" i="30"/>
  <c r="U21" i="30"/>
  <c r="AO17" i="30"/>
  <c r="U24" i="30"/>
  <c r="U29" i="30"/>
  <c r="U13" i="30"/>
  <c r="U30" i="30"/>
  <c r="U15" i="30"/>
  <c r="U22" i="30"/>
  <c r="U31" i="30"/>
  <c r="C86" i="28"/>
  <c r="C82" i="28"/>
  <c r="U17" i="30"/>
  <c r="U28" i="30"/>
  <c r="U19" i="30"/>
  <c r="AN12" i="30"/>
  <c r="C88" i="28"/>
  <c r="C83" i="28"/>
  <c r="C88" i="29"/>
  <c r="C83" i="29"/>
  <c r="C86" i="29"/>
  <c r="I22" i="30"/>
  <c r="C81" i="28"/>
  <c r="C89" i="28"/>
  <c r="C87" i="28"/>
  <c r="AD33" i="30"/>
  <c r="C87" i="29"/>
  <c r="W13" i="30"/>
  <c r="G32" i="30"/>
  <c r="AW12" i="30" s="1"/>
  <c r="I20" i="30"/>
  <c r="I21" i="30"/>
  <c r="I28" i="30"/>
  <c r="I29" i="30"/>
  <c r="I14" i="30"/>
  <c r="I23" i="30"/>
  <c r="I27" i="30"/>
  <c r="I18" i="30"/>
  <c r="I25" i="30"/>
  <c r="I12" i="30"/>
  <c r="F33" i="30"/>
  <c r="K32" i="30" s="1"/>
  <c r="BA12" i="30" s="1"/>
  <c r="C91" i="27"/>
  <c r="I32" i="30"/>
  <c r="AY12" i="30" s="1"/>
  <c r="I13" i="30"/>
  <c r="I17" i="30"/>
  <c r="I30" i="30"/>
  <c r="AO12" i="30"/>
  <c r="I24" i="30"/>
  <c r="I19" i="30"/>
  <c r="I15" i="30"/>
  <c r="I16" i="30"/>
  <c r="I31" i="30"/>
  <c r="C82" i="27"/>
  <c r="C84" i="27"/>
  <c r="C90" i="27"/>
  <c r="AO14" i="2"/>
  <c r="C88" i="27"/>
  <c r="C85" i="27"/>
  <c r="C93" i="27"/>
  <c r="C86" i="27"/>
  <c r="E10" i="22"/>
  <c r="M10" i="22" s="1"/>
  <c r="C80" i="27"/>
  <c r="C81" i="27"/>
  <c r="M14" i="2"/>
  <c r="C83" i="27"/>
  <c r="C92" i="27"/>
  <c r="C87" i="27"/>
  <c r="C89" i="27"/>
  <c r="C94" i="27"/>
  <c r="G37" i="22" l="1"/>
  <c r="G38" i="22" s="1"/>
  <c r="O37" i="22"/>
  <c r="O38" i="22" s="1"/>
  <c r="I32" i="22"/>
  <c r="I33" i="22" s="1"/>
  <c r="I37" i="22"/>
  <c r="I38" i="22" s="1"/>
  <c r="G32" i="22"/>
  <c r="G33" i="22" s="1"/>
  <c r="O32" i="22"/>
  <c r="O33" i="22" s="1"/>
  <c r="O27" i="22"/>
  <c r="O28" i="22" s="1"/>
  <c r="I27" i="22"/>
  <c r="I28" i="22" s="1"/>
  <c r="C107" i="27"/>
  <c r="W32" i="30"/>
  <c r="BA17" i="30" s="1"/>
  <c r="W18" i="30"/>
  <c r="K19" i="30"/>
  <c r="I18" i="22"/>
  <c r="O18" i="22" s="1"/>
  <c r="I14" i="22"/>
  <c r="O14" i="22" s="1"/>
  <c r="W21" i="30"/>
  <c r="W20" i="30"/>
  <c r="W12" i="30"/>
  <c r="W17" i="30"/>
  <c r="W19" i="30"/>
  <c r="W15" i="30"/>
  <c r="W16" i="30"/>
  <c r="W14" i="30"/>
  <c r="AI15" i="30"/>
  <c r="AI19" i="30"/>
  <c r="AU22" i="30"/>
  <c r="AI16" i="30"/>
  <c r="AI17" i="30"/>
  <c r="AI13" i="30"/>
  <c r="AI14" i="30"/>
  <c r="AI20" i="30"/>
  <c r="AI21" i="30"/>
  <c r="AI12" i="30"/>
  <c r="AI18" i="30"/>
  <c r="AI32" i="30"/>
  <c r="BA22" i="30" s="1"/>
  <c r="C97" i="29"/>
  <c r="C102" i="29"/>
  <c r="K13" i="30"/>
  <c r="K24" i="30"/>
  <c r="K25" i="30"/>
  <c r="AS17" i="30"/>
  <c r="C97" i="28"/>
  <c r="K22" i="30"/>
  <c r="K17" i="30"/>
  <c r="K14" i="30"/>
  <c r="K20" i="30"/>
  <c r="K23" i="30"/>
  <c r="K15" i="30"/>
  <c r="AS12" i="30"/>
  <c r="K18" i="30"/>
  <c r="K21" i="30"/>
  <c r="K12" i="30"/>
  <c r="K16" i="30"/>
  <c r="K26" i="30"/>
  <c r="C106" i="27"/>
  <c r="C100" i="27"/>
  <c r="AN14" i="2"/>
  <c r="G10" i="22"/>
  <c r="N10" i="22" s="1"/>
  <c r="C105" i="27"/>
  <c r="C102" i="27"/>
  <c r="C101" i="27"/>
  <c r="C103" i="27"/>
  <c r="E33" i="30"/>
  <c r="C98" i="27"/>
  <c r="C104" i="27"/>
  <c r="C99" i="27"/>
  <c r="I10" i="22"/>
  <c r="O10" i="22" s="1"/>
  <c r="G27" i="22" l="1"/>
  <c r="G28" i="22" s="1"/>
  <c r="N27" i="22"/>
  <c r="N28" i="22" s="1"/>
  <c r="C95" i="28"/>
  <c r="C99" i="28"/>
  <c r="AS22" i="30"/>
  <c r="C102" i="28"/>
  <c r="C103" i="28"/>
  <c r="AC33" i="30"/>
  <c r="AH32" i="30" s="1"/>
  <c r="AZ22" i="30" s="1"/>
  <c r="Q33" i="30"/>
  <c r="V21" i="30" s="1"/>
  <c r="C101" i="28"/>
  <c r="C100" i="28"/>
  <c r="C98" i="29"/>
  <c r="C99" i="29"/>
  <c r="C96" i="29"/>
  <c r="G18" i="22"/>
  <c r="N18" i="22" s="1"/>
  <c r="C100" i="29"/>
  <c r="C93" i="29"/>
  <c r="C94" i="28"/>
  <c r="C98" i="28"/>
  <c r="C96" i="28"/>
  <c r="C95" i="29"/>
  <c r="C94" i="29"/>
  <c r="C101" i="29"/>
  <c r="G14" i="22"/>
  <c r="N14" i="22" s="1"/>
  <c r="J21" i="30"/>
  <c r="J14" i="30"/>
  <c r="AQ12" i="30"/>
  <c r="J18" i="30"/>
  <c r="J13" i="30"/>
  <c r="J15" i="30"/>
  <c r="J17" i="30"/>
  <c r="J12" i="30"/>
  <c r="J16" i="30"/>
  <c r="J19" i="30"/>
  <c r="J20" i="30"/>
  <c r="J32" i="30"/>
  <c r="AZ12" i="30" s="1"/>
  <c r="AH14" i="30" l="1"/>
  <c r="AH16" i="30"/>
  <c r="AH20" i="30"/>
  <c r="AQ22" i="30"/>
  <c r="AH13" i="30"/>
  <c r="AH12" i="30"/>
  <c r="AH17" i="30"/>
  <c r="AH15" i="30"/>
  <c r="AH18" i="30"/>
  <c r="V12" i="30"/>
  <c r="V16" i="30"/>
  <c r="V32" i="30"/>
  <c r="AZ17" i="30" s="1"/>
  <c r="AH19" i="30"/>
  <c r="AH21" i="30"/>
  <c r="AQ17" i="30"/>
  <c r="V17" i="30"/>
  <c r="V13" i="30"/>
  <c r="V18" i="30"/>
  <c r="V14" i="30"/>
  <c r="V20" i="30"/>
  <c r="V19" i="30"/>
  <c r="V15" i="30"/>
</calcChain>
</file>

<file path=xl/sharedStrings.xml><?xml version="1.0" encoding="utf-8"?>
<sst xmlns="http://schemas.openxmlformats.org/spreadsheetml/2006/main" count="11815" uniqueCount="4043">
  <si>
    <t>Sector</t>
  </si>
  <si>
    <t>Nombre del Jefe de Sector</t>
  </si>
  <si>
    <t>Zona</t>
  </si>
  <si>
    <t>Nombre del Supervisor</t>
  </si>
  <si>
    <t>Municipio</t>
  </si>
  <si>
    <t>N/R</t>
  </si>
  <si>
    <t>No. Correctos</t>
  </si>
  <si>
    <t>C.C.T.</t>
  </si>
  <si>
    <t xml:space="preserve">Zona </t>
  </si>
  <si>
    <t xml:space="preserve">Escuela   </t>
  </si>
  <si>
    <t xml:space="preserve">Localidad   </t>
  </si>
  <si>
    <t>% De Acierto</t>
  </si>
  <si>
    <t xml:space="preserve"> </t>
  </si>
  <si>
    <t>ESPAÑOL II</t>
  </si>
  <si>
    <t>MATEMÁTICAS II</t>
  </si>
  <si>
    <t>CIENCIAS II</t>
  </si>
  <si>
    <t>HISTORIA I</t>
  </si>
  <si>
    <t>INGLÉS II</t>
  </si>
  <si>
    <t>PRIMER GRADO</t>
  </si>
  <si>
    <t>SEGUNDO GRADO</t>
  </si>
  <si>
    <t>TERCER GRADO</t>
  </si>
  <si>
    <t>MATEMÁTICAS I</t>
  </si>
  <si>
    <t>ESPAÑOL I</t>
  </si>
  <si>
    <t>GEOGRAFÍA DE MÉXICO Y EL MUNDO</t>
  </si>
  <si>
    <t>MATEMÁTICAS III</t>
  </si>
  <si>
    <t>ESPAÑOL III</t>
  </si>
  <si>
    <t>INGLÉS III</t>
  </si>
  <si>
    <t>CIENCIAS III</t>
  </si>
  <si>
    <t>HISTORIA II</t>
  </si>
  <si>
    <t>Geografía</t>
  </si>
  <si>
    <t>INGLÉS I</t>
  </si>
  <si>
    <t>CIENCIAS I</t>
  </si>
  <si>
    <t>Matemáticas</t>
  </si>
  <si>
    <t>Español</t>
  </si>
  <si>
    <t>Ciencias</t>
  </si>
  <si>
    <t>Ingles</t>
  </si>
  <si>
    <t>A/E</t>
  </si>
  <si>
    <t>FCyE</t>
  </si>
  <si>
    <t>Historia</t>
  </si>
  <si>
    <t>A/C</t>
  </si>
  <si>
    <t>%</t>
  </si>
  <si>
    <t>A/C = Cantidad de Aciertos Correctos por Examen</t>
  </si>
  <si>
    <t>%=Promedio General del Grupo por Asignatura</t>
  </si>
  <si>
    <t>SECTOR</t>
  </si>
  <si>
    <t>ZONA</t>
  </si>
  <si>
    <t>CCT</t>
  </si>
  <si>
    <t>NOMBRE DE LA ESCUELA</t>
  </si>
  <si>
    <t>LOCALIDAD</t>
  </si>
  <si>
    <t>MUNICIPIO</t>
  </si>
  <si>
    <t>Supervisor</t>
  </si>
  <si>
    <t>Jefe de Sector</t>
  </si>
  <si>
    <t>Escuelas Evaluadas</t>
  </si>
  <si>
    <t>A/E= Alumnos Evaluados</t>
  </si>
  <si>
    <t>N/P</t>
  </si>
  <si>
    <t>ESCUELAS MAS ALTAS POR ASIGNATURA</t>
  </si>
  <si>
    <t>ESCUELAS MAS BAJAS POR ASIGNATURA</t>
  </si>
  <si>
    <t xml:space="preserve"> CCT OCULTO</t>
  </si>
  <si>
    <t>ASIGNATURA:</t>
  </si>
  <si>
    <t>LENGUA EXTRANJERA: INGLES I</t>
  </si>
  <si>
    <t>CONCENTRADO DE LAS HOJAS DE RESPUESTA DE ESCUELAS</t>
  </si>
  <si>
    <t>LENGUA EXTRANJERA: INGLES II</t>
  </si>
  <si>
    <t>LENGUA EXTRANJERA: INGLES III</t>
  </si>
  <si>
    <t>NUMERO PROGRESIVO DE LA ESCUELA</t>
  </si>
  <si>
    <t>ALUMNOS INSCRITOS</t>
  </si>
  <si>
    <t>Geografía de México y el Mundo</t>
  </si>
  <si>
    <t>Cantidad de Alumnos que contestaron correctamente cada reactivo</t>
  </si>
  <si>
    <t>% De alumnos que contestaron correctamente cada reactivo</t>
  </si>
  <si>
    <t>Inglés</t>
  </si>
  <si>
    <t>ARC</t>
  </si>
  <si>
    <t>ARC = Cantidad de Alumnos con Reactivos Correctos por Examen</t>
  </si>
  <si>
    <t>Total</t>
  </si>
  <si>
    <t>A/E = Alumnos Evaluados</t>
  </si>
  <si>
    <t>Localidad</t>
  </si>
  <si>
    <t>Clave</t>
  </si>
  <si>
    <t>Nmbre de la escuela</t>
  </si>
  <si>
    <t>001</t>
  </si>
  <si>
    <t>01</t>
  </si>
  <si>
    <t>TUXPAM</t>
  </si>
  <si>
    <t>TUXPAM DE RODRIGUEZ CANO</t>
  </si>
  <si>
    <t>30DTV0628Q</t>
  </si>
  <si>
    <t>ANAHUAC</t>
  </si>
  <si>
    <t>30DTV0915J</t>
  </si>
  <si>
    <t>ESCUDO NACIONAL</t>
  </si>
  <si>
    <t>AIRE LIBRE (KILOMETRO 15)</t>
  </si>
  <si>
    <t>30DTV0467U</t>
  </si>
  <si>
    <t>EMILIANO ZAPATA</t>
  </si>
  <si>
    <t>BANDERAS</t>
  </si>
  <si>
    <t>30DTV1625Z</t>
  </si>
  <si>
    <t>NACIONES UNIDAS</t>
  </si>
  <si>
    <t>BARRA NORTE</t>
  </si>
  <si>
    <t>30DTV1077L</t>
  </si>
  <si>
    <t>LIC. PERICLES NAMORADO URRUTIA</t>
  </si>
  <si>
    <t>CAÑADA RICA</t>
  </si>
  <si>
    <t>30DTV0787E</t>
  </si>
  <si>
    <t>RAMON LOPEZ VELARDE</t>
  </si>
  <si>
    <t>JOSE JOAQUIN FERNANDEZ DE LIZARDI</t>
  </si>
  <si>
    <t>EL JOBO</t>
  </si>
  <si>
    <t>30DTV0396Q</t>
  </si>
  <si>
    <t>MANUEL GUTIERREZ NAJERA</t>
  </si>
  <si>
    <t>LA LAJA DE COLOMAN</t>
  </si>
  <si>
    <t>30DTV0367V</t>
  </si>
  <si>
    <t>SOR JUANA INES DE LA CRUZ</t>
  </si>
  <si>
    <t>LINDA VISTA</t>
  </si>
  <si>
    <t>30DTV1075N</t>
  </si>
  <si>
    <t>MONTES DE ARMENIA</t>
  </si>
  <si>
    <t>30DTV1459S</t>
  </si>
  <si>
    <t>MIGUEL ALEMAN VALDES</t>
  </si>
  <si>
    <t>PAISES BAJOS (KILOMETRO 8)</t>
  </si>
  <si>
    <t>30DTV0358N</t>
  </si>
  <si>
    <t>CUAUHTEMOC</t>
  </si>
  <si>
    <t>LAS PASAS</t>
  </si>
  <si>
    <t>30DTV0531E</t>
  </si>
  <si>
    <t>PEÑA DE AFUERA</t>
  </si>
  <si>
    <t>30DTV1060L</t>
  </si>
  <si>
    <t>ADALBERTO TEJEDA OLIVARES</t>
  </si>
  <si>
    <t>EL SALTO DE LA REFORMA</t>
  </si>
  <si>
    <t>30DTV1076M</t>
  </si>
  <si>
    <t>SALVADOR DIAZ MIRON</t>
  </si>
  <si>
    <t>TIERRA BLANCA</t>
  </si>
  <si>
    <t>30DTV0235D</t>
  </si>
  <si>
    <t>MEXICO</t>
  </si>
  <si>
    <t>LA VICTORIA (LA PEÑITA)</t>
  </si>
  <si>
    <t>30DTV1001W</t>
  </si>
  <si>
    <t>GUADALUPE VICTORIA</t>
  </si>
  <si>
    <t>SAN JOSE EL GRANDE</t>
  </si>
  <si>
    <t>30DTV0916I</t>
  </si>
  <si>
    <t>J. JOAQUIN FERNANDEZ DE LIZARDI</t>
  </si>
  <si>
    <t>OJITE RANCHO NUEVO</t>
  </si>
  <si>
    <t>30DTV0773B</t>
  </si>
  <si>
    <t>PATRIA</t>
  </si>
  <si>
    <t>002</t>
  </si>
  <si>
    <t>06</t>
  </si>
  <si>
    <t>POZA RICA DE HIDALGO</t>
  </si>
  <si>
    <t>30DTV0703G</t>
  </si>
  <si>
    <t>VICENTE GUERRERO</t>
  </si>
  <si>
    <t>30DTV0906B</t>
  </si>
  <si>
    <t>GRAL. MARIANO ESCOBEDO</t>
  </si>
  <si>
    <t>TIHUATLAN</t>
  </si>
  <si>
    <t>30DTV0053V</t>
  </si>
  <si>
    <t>FRANCISCO I. MADERO</t>
  </si>
  <si>
    <t>EL COPAL</t>
  </si>
  <si>
    <t>30DTV0363Z</t>
  </si>
  <si>
    <t>MIGUEL HIDALGO Y COSTILLA</t>
  </si>
  <si>
    <t>ZACATE COLORADO</t>
  </si>
  <si>
    <t>30DTV0983G</t>
  </si>
  <si>
    <t>JAIME TORRES BODET</t>
  </si>
  <si>
    <t>ENRIQUE RODRIGUEZ CANO (ZAPOTALILLO)</t>
  </si>
  <si>
    <t>30DTV0200O</t>
  </si>
  <si>
    <t>LIC. AGUSTIN YAÐEZ</t>
  </si>
  <si>
    <t>HUIZOTATE</t>
  </si>
  <si>
    <t>30DTV0705E</t>
  </si>
  <si>
    <t>IGNACIO DE LA LLAVE</t>
  </si>
  <si>
    <t>NUEVO PROGRESO (KILOMETRO 12)</t>
  </si>
  <si>
    <t>30DTV0233F</t>
  </si>
  <si>
    <t>ALVARO GALVEZ Y FUENTES</t>
  </si>
  <si>
    <t>RICARDO FLORES MAGON</t>
  </si>
  <si>
    <t>30DTV0301M</t>
  </si>
  <si>
    <t>TOTOLAPA</t>
  </si>
  <si>
    <t>30DTV0624U</t>
  </si>
  <si>
    <t>GUILLERMO GONZALEZ CAMARENA</t>
  </si>
  <si>
    <t>CHICHICUASTLA</t>
  </si>
  <si>
    <t>30DTV1446O</t>
  </si>
  <si>
    <t>HERIBERTO KEHOE VINCENT</t>
  </si>
  <si>
    <t>003</t>
  </si>
  <si>
    <t>08</t>
  </si>
  <si>
    <t>ALTOTONGA</t>
  </si>
  <si>
    <t>PASTOR VERGARA</t>
  </si>
  <si>
    <t>30DTV1565B</t>
  </si>
  <si>
    <t>IGNACIO MANUEL ALTAMIRANO</t>
  </si>
  <si>
    <t>LAS TRUCHAS</t>
  </si>
  <si>
    <t>30DTV1100W</t>
  </si>
  <si>
    <t>IGNACIO ZARAGOZA</t>
  </si>
  <si>
    <t>ATZALAN</t>
  </si>
  <si>
    <t>AHUATENO</t>
  </si>
  <si>
    <t>30DTV1490B</t>
  </si>
  <si>
    <t>JUAN RUIZ DE ALARCON</t>
  </si>
  <si>
    <t>AHUATEPEC</t>
  </si>
  <si>
    <t>30DTV1491A</t>
  </si>
  <si>
    <t>FRANCISCO MOROSINI CORDERO</t>
  </si>
  <si>
    <t>BARRANCONES</t>
  </si>
  <si>
    <t>30DTV1209M</t>
  </si>
  <si>
    <t>LEONA VICARIO</t>
  </si>
  <si>
    <t>21</t>
  </si>
  <si>
    <t>EL CAMPAMENTO</t>
  </si>
  <si>
    <t>30DTV0156R</t>
  </si>
  <si>
    <t>JOSEFA ORTIZ DE DOMINGUEZ</t>
  </si>
  <si>
    <t>NARANJILLO</t>
  </si>
  <si>
    <t>30DTV1123G</t>
  </si>
  <si>
    <t>JESUS REYES HEROLES</t>
  </si>
  <si>
    <t>EL PIMIENTO</t>
  </si>
  <si>
    <t>30DTV1597U</t>
  </si>
  <si>
    <t>MARIANO AZUELA</t>
  </si>
  <si>
    <t>EL PROGRESO</t>
  </si>
  <si>
    <t>30DTV1121I</t>
  </si>
  <si>
    <t>JUAN ESCUTIA</t>
  </si>
  <si>
    <t>SAN PEDRO BUENAVISTA</t>
  </si>
  <si>
    <t>30DTV0723U</t>
  </si>
  <si>
    <t>AMADO NERVO</t>
  </si>
  <si>
    <t>SANTIAGO</t>
  </si>
  <si>
    <t>30DTV0479Z</t>
  </si>
  <si>
    <t>BENITO JUAREZ GARCIA</t>
  </si>
  <si>
    <t>ZAPOTE REDONDO</t>
  </si>
  <si>
    <t>30DTV1122H</t>
  </si>
  <si>
    <t>JOSE MARIA MORELOS Y PAVON</t>
  </si>
  <si>
    <t>CUEVA SANTA</t>
  </si>
  <si>
    <t>30DTV1599S</t>
  </si>
  <si>
    <t>SANTO DOMINGO ARROYO NEGRO</t>
  </si>
  <si>
    <t>30DTV1401S</t>
  </si>
  <si>
    <t>JALACINGO</t>
  </si>
  <si>
    <t>EPAPA</t>
  </si>
  <si>
    <t>30DTV0481N</t>
  </si>
  <si>
    <t>MARTINEZ DE LA TORRE</t>
  </si>
  <si>
    <t>30DTV0954L</t>
  </si>
  <si>
    <t>ENRIQUE C. REBSAMEN</t>
  </si>
  <si>
    <t>30DTV1389N</t>
  </si>
  <si>
    <t>JOSE VASCONCELOS</t>
  </si>
  <si>
    <t>30DTV0286K</t>
  </si>
  <si>
    <t>ALFONSO ARROYO FLORES</t>
  </si>
  <si>
    <t>30DTV1156Y</t>
  </si>
  <si>
    <t>NARCISO MENDOZA</t>
  </si>
  <si>
    <t>TLAPACOYAN</t>
  </si>
  <si>
    <t>EYTEPEQUEZ</t>
  </si>
  <si>
    <t>30DTV0280Q</t>
  </si>
  <si>
    <t>JUSTO SIERRA</t>
  </si>
  <si>
    <t>30DTV0313R</t>
  </si>
  <si>
    <t>IGNACIO ALLENDE</t>
  </si>
  <si>
    <t>PIEDRA PINTA</t>
  </si>
  <si>
    <t>30DTV0206I</t>
  </si>
  <si>
    <t>NIÐOS HEROES DE CHAPULTEPEC</t>
  </si>
  <si>
    <t>SAN ISIDRO</t>
  </si>
  <si>
    <t>30DTV1799Q</t>
  </si>
  <si>
    <t>TELESECUNDARIA</t>
  </si>
  <si>
    <t>SAN PEDRO TLAPACOYAN</t>
  </si>
  <si>
    <t>30DTV0169V</t>
  </si>
  <si>
    <t>16 DE SEPTIEMBRE</t>
  </si>
  <si>
    <t>LA PALMILLA</t>
  </si>
  <si>
    <t>30DTV0203L</t>
  </si>
  <si>
    <t>ROSARIO CASTELLANOS</t>
  </si>
  <si>
    <t>LUIS ECHEVERRIA</t>
  </si>
  <si>
    <t>30DTV0030K</t>
  </si>
  <si>
    <t>CONGREGACION HIDALGO</t>
  </si>
  <si>
    <t>30DTV1755T</t>
  </si>
  <si>
    <t>004</t>
  </si>
  <si>
    <t>12</t>
  </si>
  <si>
    <t>MISANTLA</t>
  </si>
  <si>
    <t>30DTV0665U</t>
  </si>
  <si>
    <t>DON FERNANDO GUTIERREZ BARRIOS</t>
  </si>
  <si>
    <t>ARROYO HONDO</t>
  </si>
  <si>
    <t>30DTV0040R</t>
  </si>
  <si>
    <t>GRAL. EMILIANO ZAPATA</t>
  </si>
  <si>
    <t>COAPECHE</t>
  </si>
  <si>
    <t>30DTV0463Y</t>
  </si>
  <si>
    <t>LA DEFENSA</t>
  </si>
  <si>
    <t>30DTV0013U</t>
  </si>
  <si>
    <t>LA LIBERTAD</t>
  </si>
  <si>
    <t>30DTV0394S</t>
  </si>
  <si>
    <t>MANUEL TELLO</t>
  </si>
  <si>
    <t>MAXIMO GARCIA (LA GUADALUPE)</t>
  </si>
  <si>
    <t>30DTV0162B</t>
  </si>
  <si>
    <t>ALVARO GALVES Y FUENTES</t>
  </si>
  <si>
    <t>PALPOALA IXCAN</t>
  </si>
  <si>
    <t>30DTV0260C</t>
  </si>
  <si>
    <t>GRAL. LAZARO CARDENAS DEL RIO</t>
  </si>
  <si>
    <t>LA PRIMAVERA</t>
  </si>
  <si>
    <t>30DTV0161C</t>
  </si>
  <si>
    <t>RAFAEL RAMIREZ CASTAÑEDA</t>
  </si>
  <si>
    <t>LA REFORMA</t>
  </si>
  <si>
    <t>30DTV0397P</t>
  </si>
  <si>
    <t>SANTA CLARA</t>
  </si>
  <si>
    <t>30DTV0471G</t>
  </si>
  <si>
    <t>TELESECUNDARIA NUM. 471</t>
  </si>
  <si>
    <t>SANTA CRUZ HIDALGO</t>
  </si>
  <si>
    <t>30DTV0259N</t>
  </si>
  <si>
    <t>POZA DEL TIGRE</t>
  </si>
  <si>
    <t>30DTV1550Z</t>
  </si>
  <si>
    <t>NAUTLA</t>
  </si>
  <si>
    <t>LA MARTINICA</t>
  </si>
  <si>
    <t>30DTV0393T</t>
  </si>
  <si>
    <t>005</t>
  </si>
  <si>
    <t>02</t>
  </si>
  <si>
    <t>ACAJETE</t>
  </si>
  <si>
    <t>30DTV0187K</t>
  </si>
  <si>
    <t>LA JOYA</t>
  </si>
  <si>
    <t>30DTV0166Y</t>
  </si>
  <si>
    <t>BANDERILLA</t>
  </si>
  <si>
    <t>30DTV0079C</t>
  </si>
  <si>
    <t>ANGEL HERMIDA RUIZ</t>
  </si>
  <si>
    <t>30DTV1314X</t>
  </si>
  <si>
    <t>COACOATZINTLA</t>
  </si>
  <si>
    <t>30DTV0157Q</t>
  </si>
  <si>
    <t>TELESECUNDARIA NUM. 157</t>
  </si>
  <si>
    <t>XALAPA</t>
  </si>
  <si>
    <t>XALAPA-ENRIQUEZ</t>
  </si>
  <si>
    <t>30DTV0874Z</t>
  </si>
  <si>
    <t>REVOLUCION MEXICANA</t>
  </si>
  <si>
    <t>JILOTEPEC</t>
  </si>
  <si>
    <t>30DTV0138B</t>
  </si>
  <si>
    <t>PIEDRA DE AGUA</t>
  </si>
  <si>
    <t>30DTV1794V</t>
  </si>
  <si>
    <t>EL PUEBLITO (GARBANZAL)</t>
  </si>
  <si>
    <t>30DTV1339F</t>
  </si>
  <si>
    <t>NAOLINCO</t>
  </si>
  <si>
    <t>SAN MARCOS ATESQUILAPAN (ATEXQUILAPAN)</t>
  </si>
  <si>
    <t>30DTV0957I</t>
  </si>
  <si>
    <t>MELCHOR OCAMPO</t>
  </si>
  <si>
    <t>SAN PABLO COAPAN</t>
  </si>
  <si>
    <t>30DTV0876Y</t>
  </si>
  <si>
    <t>LAS VIGAS DE RAMIREZ</t>
  </si>
  <si>
    <t>30DTV0228U</t>
  </si>
  <si>
    <t>CALAVERNAS</t>
  </si>
  <si>
    <t>30DTV1663C</t>
  </si>
  <si>
    <t>EL PAISANO</t>
  </si>
  <si>
    <t>30DTV1719O</t>
  </si>
  <si>
    <t>RAFAEL LUCIO</t>
  </si>
  <si>
    <t>30DTV0227V</t>
  </si>
  <si>
    <t>PILETAS</t>
  </si>
  <si>
    <t>30DTV1338G</t>
  </si>
  <si>
    <t>TLACOLULAN</t>
  </si>
  <si>
    <t>30DTV0056S</t>
  </si>
  <si>
    <t>CEBOLLANA</t>
  </si>
  <si>
    <t>30DTV1752W</t>
  </si>
  <si>
    <t>TONAYAN</t>
  </si>
  <si>
    <t>30DTV0504H</t>
  </si>
  <si>
    <t>LAZARO CARDENAS DEL RIO</t>
  </si>
  <si>
    <t>006</t>
  </si>
  <si>
    <t>COATEPEC</t>
  </si>
  <si>
    <t>30DTV0725S</t>
  </si>
  <si>
    <t>30DTV0789C</t>
  </si>
  <si>
    <t>JOSE GILBERTO MARTINEZ HERNANDEZ</t>
  </si>
  <si>
    <t>BELLA ESPERANZA</t>
  </si>
  <si>
    <t>30DTV0205J</t>
  </si>
  <si>
    <t>RAFAEL RAMIREZ</t>
  </si>
  <si>
    <t>30DTV1180Y</t>
  </si>
  <si>
    <t>LAS LOMAS</t>
  </si>
  <si>
    <t>30DTV0326V</t>
  </si>
  <si>
    <t>PACHO VIEJO</t>
  </si>
  <si>
    <t>30DTV0560Z</t>
  </si>
  <si>
    <t>TUZAMAPAN</t>
  </si>
  <si>
    <t>30DTV0033H</t>
  </si>
  <si>
    <t>ADALBERTO TEJEDA</t>
  </si>
  <si>
    <t>VAQUERIA</t>
  </si>
  <si>
    <t>30DTV0863U</t>
  </si>
  <si>
    <t>ADOLFO RUIZ CORTINES</t>
  </si>
  <si>
    <t>ALBORADA</t>
  </si>
  <si>
    <t>30DTV0158P</t>
  </si>
  <si>
    <t>CHAVARRILLO</t>
  </si>
  <si>
    <t>30DTV0055T</t>
  </si>
  <si>
    <t>JOSE IGNACIO PAVON</t>
  </si>
  <si>
    <t>EL CHICO</t>
  </si>
  <si>
    <t>30DTV0160D</t>
  </si>
  <si>
    <t>5 DE MAYO</t>
  </si>
  <si>
    <t>LA ESTANZUELA</t>
  </si>
  <si>
    <t>30DTV0080S</t>
  </si>
  <si>
    <t>PACHO NUEVO</t>
  </si>
  <si>
    <t>30DTV0442L</t>
  </si>
  <si>
    <t>30DTV0716K</t>
  </si>
  <si>
    <t>30DTV1287Q</t>
  </si>
  <si>
    <t>007</t>
  </si>
  <si>
    <t>04</t>
  </si>
  <si>
    <t>COTAXTLA</t>
  </si>
  <si>
    <t>30DTV0204K</t>
  </si>
  <si>
    <t>JUAN DE LA LUZ ENRIQUEZ</t>
  </si>
  <si>
    <t>LA CAPILLA</t>
  </si>
  <si>
    <t>30DTV0798K</t>
  </si>
  <si>
    <t>MARIA ENRIQUETA CAMARILLO</t>
  </si>
  <si>
    <t>JAMAPA</t>
  </si>
  <si>
    <t>30DTV0063B</t>
  </si>
  <si>
    <t>MOISES SAENZ GARZA</t>
  </si>
  <si>
    <t>LA MATAMBA (HIGUERA DE LAS RAICES)</t>
  </si>
  <si>
    <t>30DTV0457N</t>
  </si>
  <si>
    <t>QUETZALCOATL</t>
  </si>
  <si>
    <t>MEDELLIN</t>
  </si>
  <si>
    <t>30DTV0194U</t>
  </si>
  <si>
    <t>ADOLFO LOPEZ MATEOS</t>
  </si>
  <si>
    <t>CEDRAL</t>
  </si>
  <si>
    <t>30DTV1141W</t>
  </si>
  <si>
    <t>LA LAGUNA Y MONTE DEL CASTILLO</t>
  </si>
  <si>
    <t>30DTV0591T</t>
  </si>
  <si>
    <t>CARLOS A. CARRILLO</t>
  </si>
  <si>
    <t>PASO DEL TORO</t>
  </si>
  <si>
    <t>30DTV0002O</t>
  </si>
  <si>
    <t>MARTIRES DE RIO BLANCO</t>
  </si>
  <si>
    <t>PRIMERO DE LA PALMA</t>
  </si>
  <si>
    <t>30DTV1707J</t>
  </si>
  <si>
    <t>RANCHO DEL PADRE</t>
  </si>
  <si>
    <t>30DTV1807I</t>
  </si>
  <si>
    <t>LOS ROBLES</t>
  </si>
  <si>
    <t>30DTV0078D</t>
  </si>
  <si>
    <t>VERACRUZ</t>
  </si>
  <si>
    <t>30DTV0226W</t>
  </si>
  <si>
    <t>TELESECUNDARIA NUM. 226</t>
  </si>
  <si>
    <t>30DTV0288I</t>
  </si>
  <si>
    <t>30DTV0988B</t>
  </si>
  <si>
    <t>ALFONSO REYES</t>
  </si>
  <si>
    <t>30DTV1030R</t>
  </si>
  <si>
    <t>30DTV1140X</t>
  </si>
  <si>
    <t>008</t>
  </si>
  <si>
    <t>03</t>
  </si>
  <si>
    <t>ACULTZINGO</t>
  </si>
  <si>
    <t>TECAMALUCAN</t>
  </si>
  <si>
    <t>30DTV1006R</t>
  </si>
  <si>
    <t>IGNACIO ZARAGOZA DE JESUS</t>
  </si>
  <si>
    <t>ATZACAN</t>
  </si>
  <si>
    <t>30DTV0111V</t>
  </si>
  <si>
    <t>LA SIDRA</t>
  </si>
  <si>
    <t>30DTV0646F</t>
  </si>
  <si>
    <t>ALVARO OBREGON</t>
  </si>
  <si>
    <t>IXHUATLANCILLO</t>
  </si>
  <si>
    <t>30DTV1801O</t>
  </si>
  <si>
    <t>IXTACZOQUITLAN</t>
  </si>
  <si>
    <t>CAMPO GRANDE</t>
  </si>
  <si>
    <t>30DTV0710Q</t>
  </si>
  <si>
    <t>CUMBRE DE METLAC</t>
  </si>
  <si>
    <t>30DTV1634H</t>
  </si>
  <si>
    <t>MOYOAPAN</t>
  </si>
  <si>
    <t>30DTV0422Y</t>
  </si>
  <si>
    <t>POTRERILLO</t>
  </si>
  <si>
    <t>30DTV0484K</t>
  </si>
  <si>
    <t>ARTICULO 123 CONSTITUCIONAL</t>
  </si>
  <si>
    <t>MALTRATA</t>
  </si>
  <si>
    <t>LA ESTANCIA</t>
  </si>
  <si>
    <t>30DTV1705L</t>
  </si>
  <si>
    <t>SAN JOSE SUCHIL</t>
  </si>
  <si>
    <t>30DTV1178J</t>
  </si>
  <si>
    <t>MARIANO ESCOBEDO</t>
  </si>
  <si>
    <t>SAN ISIDRO EL BERRO (EL BERRO)</t>
  </si>
  <si>
    <t>30DTV1463E</t>
  </si>
  <si>
    <t>LAURA ESQUIVEL</t>
  </si>
  <si>
    <t>CHICOLA</t>
  </si>
  <si>
    <t>30DTV1179I</t>
  </si>
  <si>
    <t>CITLALTEPETL</t>
  </si>
  <si>
    <t>EL MIRADOR</t>
  </si>
  <si>
    <t>30DTV1796T</t>
  </si>
  <si>
    <t>OCOXOTLA</t>
  </si>
  <si>
    <t>30DTV1795U</t>
  </si>
  <si>
    <t>TEXMALACA</t>
  </si>
  <si>
    <t>30DTV1464D</t>
  </si>
  <si>
    <t>TEXCAMALACA</t>
  </si>
  <si>
    <t>XIQUILA</t>
  </si>
  <si>
    <t>30DTV1465C</t>
  </si>
  <si>
    <t>FRANCISCO GONZALEZ BOCANEGRA</t>
  </si>
  <si>
    <t>NOGALES</t>
  </si>
  <si>
    <t>REFORMA</t>
  </si>
  <si>
    <t>30DTV1802N</t>
  </si>
  <si>
    <t>REFORMA AGRARIA</t>
  </si>
  <si>
    <t>LA ROSA</t>
  </si>
  <si>
    <t>30DTV1534I</t>
  </si>
  <si>
    <t>ISABEL LA CATOLICA</t>
  </si>
  <si>
    <t>TAZA DE AGUA OJO ZARCO</t>
  </si>
  <si>
    <t>30DTV0851P</t>
  </si>
  <si>
    <t>FELIPE CARRILLO PUERTO</t>
  </si>
  <si>
    <t>30DTV1642Q</t>
  </si>
  <si>
    <t>LA PERLA</t>
  </si>
  <si>
    <t>30DTV0462Z</t>
  </si>
  <si>
    <t>MACUILACATL GRANDE</t>
  </si>
  <si>
    <t>30DTV1643P</t>
  </si>
  <si>
    <t>RIO BLANCO</t>
  </si>
  <si>
    <t>30DTV1031Q</t>
  </si>
  <si>
    <t>FRANCISCO JAVIER MINA</t>
  </si>
  <si>
    <t>009</t>
  </si>
  <si>
    <t>10</t>
  </si>
  <si>
    <t>30DTV0172I</t>
  </si>
  <si>
    <t>30DTV1054A</t>
  </si>
  <si>
    <t>JUANA DE ASBAJE Y RAMIREZ</t>
  </si>
  <si>
    <t>BENITO JUAREZ</t>
  </si>
  <si>
    <t>30DTV0344K</t>
  </si>
  <si>
    <t>LA CAMPANA (LA ICA)</t>
  </si>
  <si>
    <t>30DTV0838V</t>
  </si>
  <si>
    <t>PASO COYOTE (EL COYOTE)</t>
  </si>
  <si>
    <t>30DTV0323Y</t>
  </si>
  <si>
    <t>CRISTOBAL COLON</t>
  </si>
  <si>
    <t>LAZARO CARDENAS</t>
  </si>
  <si>
    <t>30DTV0518K</t>
  </si>
  <si>
    <t>HUIXCOLOTLA</t>
  </si>
  <si>
    <t>30DTV0981I</t>
  </si>
  <si>
    <t>MISAEL DOMINGUEZ LOPEZ</t>
  </si>
  <si>
    <t>EL JICARO</t>
  </si>
  <si>
    <t>30DTV0254S</t>
  </si>
  <si>
    <t>JOACHIN</t>
  </si>
  <si>
    <t>30DTV0167X</t>
  </si>
  <si>
    <t>PASO JULIAN</t>
  </si>
  <si>
    <t>30DTV0321Z</t>
  </si>
  <si>
    <t>VALENTIN GOMEZ FARIAS</t>
  </si>
  <si>
    <t>QUECHULEÑO</t>
  </si>
  <si>
    <t>30DTV0888C</t>
  </si>
  <si>
    <t>SERENILLA DE ABAJO</t>
  </si>
  <si>
    <t>30DTV0277C</t>
  </si>
  <si>
    <t>GABRIELA MISTRAL</t>
  </si>
  <si>
    <t>SALVADOR GONZALO GARCIA</t>
  </si>
  <si>
    <t>30DTV0042P</t>
  </si>
  <si>
    <t>LOS MANGOS</t>
  </si>
  <si>
    <t>30DTV0086M</t>
  </si>
  <si>
    <t>010</t>
  </si>
  <si>
    <t>09</t>
  </si>
  <si>
    <t>CATEMACO</t>
  </si>
  <si>
    <t>30DTV0037D</t>
  </si>
  <si>
    <t>LA CANDELARIA</t>
  </si>
  <si>
    <t>30DTV0692R</t>
  </si>
  <si>
    <t>DOS AMATES</t>
  </si>
  <si>
    <t>30DTV0074H</t>
  </si>
  <si>
    <t>MAXACAPAN</t>
  </si>
  <si>
    <t>30DTV0405H</t>
  </si>
  <si>
    <t>20 DE NOVIEMBRE</t>
  </si>
  <si>
    <t>TEBANCA</t>
  </si>
  <si>
    <t>30DTV0406G</t>
  </si>
  <si>
    <t>LA VICTORIA</t>
  </si>
  <si>
    <t>30DTV0861W</t>
  </si>
  <si>
    <t>OTILIO MONTANO</t>
  </si>
  <si>
    <t>ZAPOAPAN DE CABAÑAS</t>
  </si>
  <si>
    <t>30DTV0559K</t>
  </si>
  <si>
    <t>SAN ANDRES TUXTLA</t>
  </si>
  <si>
    <t>ABREVADERO</t>
  </si>
  <si>
    <t>30DTV0673C</t>
  </si>
  <si>
    <t>24 DE FEBRERO</t>
  </si>
  <si>
    <t>CALERIA</t>
  </si>
  <si>
    <t>30DTV0807B</t>
  </si>
  <si>
    <t>CUESTA AMARILLA</t>
  </si>
  <si>
    <t>30DTV1430N</t>
  </si>
  <si>
    <t>5 DE FEBRERO</t>
  </si>
  <si>
    <t>CUESTA DE LAJA</t>
  </si>
  <si>
    <t>30DTV1580U</t>
  </si>
  <si>
    <t>NIÐOS HEROES</t>
  </si>
  <si>
    <t>LAGUNETA</t>
  </si>
  <si>
    <t>30DTV1431M</t>
  </si>
  <si>
    <t>LOS NARANJOS</t>
  </si>
  <si>
    <t>30DTV1432L</t>
  </si>
  <si>
    <t>JAIME NUNO</t>
  </si>
  <si>
    <t>EL REMOLINO</t>
  </si>
  <si>
    <t>30DTV1433K</t>
  </si>
  <si>
    <t>ISIDRO TORRES MORENO</t>
  </si>
  <si>
    <t>TULAPAN</t>
  </si>
  <si>
    <t>30DTV0879V</t>
  </si>
  <si>
    <t>011</t>
  </si>
  <si>
    <t>24</t>
  </si>
  <si>
    <t>TANTOYUCA</t>
  </si>
  <si>
    <t>CHOTE ARRIBA</t>
  </si>
  <si>
    <t>30DTV0883H</t>
  </si>
  <si>
    <t>EL LIMON</t>
  </si>
  <si>
    <t>30DTV1583R</t>
  </si>
  <si>
    <t>MIGUEL DE CERVANTES</t>
  </si>
  <si>
    <t>XILOXUCHITL</t>
  </si>
  <si>
    <t>30DTV0639W</t>
  </si>
  <si>
    <t>TEPATLAN</t>
  </si>
  <si>
    <t>30DTV0501K</t>
  </si>
  <si>
    <t>EL LINDERO</t>
  </si>
  <si>
    <t>30DTV1497V</t>
  </si>
  <si>
    <t>VENUSTIANO CARRANZA</t>
  </si>
  <si>
    <t>CORRAL VIEJO LA LIMA</t>
  </si>
  <si>
    <t>30DTV1651Y</t>
  </si>
  <si>
    <t>30DTV1027D</t>
  </si>
  <si>
    <t>RAUL LINCE MEDELLIN</t>
  </si>
  <si>
    <t>GUAYABO CHICO</t>
  </si>
  <si>
    <t>30DTV1364E</t>
  </si>
  <si>
    <t>GUAYALAR</t>
  </si>
  <si>
    <t>30DTV1787L</t>
  </si>
  <si>
    <t>MAGUEY SEGUNDO</t>
  </si>
  <si>
    <t>30DTV0777Y</t>
  </si>
  <si>
    <t>JUAN DE LA BARRERA</t>
  </si>
  <si>
    <t>MONTE GRANDE</t>
  </si>
  <si>
    <t>30DTV1045T</t>
  </si>
  <si>
    <t>LUIS DONALDO COLOSIO MURRIETA</t>
  </si>
  <si>
    <t>MORALILLO</t>
  </si>
  <si>
    <t>30DTV0761X</t>
  </si>
  <si>
    <t>PALMA ALTA</t>
  </si>
  <si>
    <t>30DTV1365D</t>
  </si>
  <si>
    <t>PALMITO</t>
  </si>
  <si>
    <t>30DTV0059P</t>
  </si>
  <si>
    <t>EL PORVENIR CHOPOPO</t>
  </si>
  <si>
    <t>30DTV1186S</t>
  </si>
  <si>
    <t>TETILLAS</t>
  </si>
  <si>
    <t>30DTV1498U</t>
  </si>
  <si>
    <t>LA TINAJA SAN GABRIEL</t>
  </si>
  <si>
    <t>30DTV1499T</t>
  </si>
  <si>
    <t>IXTLAR</t>
  </si>
  <si>
    <t>30DTV1584Q</t>
  </si>
  <si>
    <t>EL MEZQUITE</t>
  </si>
  <si>
    <t>30DTV0502J</t>
  </si>
  <si>
    <t>012</t>
  </si>
  <si>
    <t>CAZONES</t>
  </si>
  <si>
    <t>CAZONES DE HERRERA</t>
  </si>
  <si>
    <t>30DTV0089J</t>
  </si>
  <si>
    <t>FRANCISCO VILLA</t>
  </si>
  <si>
    <t>BARRA DE CAZONES</t>
  </si>
  <si>
    <t>30DTV0459L</t>
  </si>
  <si>
    <t>BUENAVISTA</t>
  </si>
  <si>
    <t>30DTV1567Z</t>
  </si>
  <si>
    <t>JUAN RULFO</t>
  </si>
  <si>
    <t>LA ENCANTADA</t>
  </si>
  <si>
    <t>30DTV0369T</t>
  </si>
  <si>
    <t>LIMON CHIQUITO</t>
  </si>
  <si>
    <t>30DTV1486P</t>
  </si>
  <si>
    <t>OCTAVIO PAZ</t>
  </si>
  <si>
    <t>PLAN DE LIMON</t>
  </si>
  <si>
    <t>30DTV0853N</t>
  </si>
  <si>
    <t>RANCHO NUEVO</t>
  </si>
  <si>
    <t>30DTV0509C</t>
  </si>
  <si>
    <t>COATZINTLA</t>
  </si>
  <si>
    <t>30DTV0193V</t>
  </si>
  <si>
    <t>FRANCISCO JAVIER CLAVIJERO</t>
  </si>
  <si>
    <t>30DTV1487O</t>
  </si>
  <si>
    <t>PAPANTLA</t>
  </si>
  <si>
    <t>MOZUTLA</t>
  </si>
  <si>
    <t>30DTV0694P</t>
  </si>
  <si>
    <t>SOMBRERETE</t>
  </si>
  <si>
    <t>30DTV0460A</t>
  </si>
  <si>
    <t>30DTV0329S</t>
  </si>
  <si>
    <t>ENRIQUE CHAVEZ VAZQUEZ</t>
  </si>
  <si>
    <t>30DTV0534B</t>
  </si>
  <si>
    <t>30DTV1344R</t>
  </si>
  <si>
    <t>013</t>
  </si>
  <si>
    <t>20</t>
  </si>
  <si>
    <t>COXQUIHUI</t>
  </si>
  <si>
    <t>30DTV0377B</t>
  </si>
  <si>
    <t>30DTV1359T</t>
  </si>
  <si>
    <t>ARENAL</t>
  </si>
  <si>
    <t>30DTV0220B</t>
  </si>
  <si>
    <t>NIÑOS HEROES</t>
  </si>
  <si>
    <t>CUAUHTEMOC (EL JOBO)</t>
  </si>
  <si>
    <t>30DTV0938U</t>
  </si>
  <si>
    <t>JOSE MARIA MORELOS</t>
  </si>
  <si>
    <t>30DTV0866R</t>
  </si>
  <si>
    <t>OJITE DE MATAMOROS</t>
  </si>
  <si>
    <t>30DTV0939T</t>
  </si>
  <si>
    <t>MARIANO MATAMOROS</t>
  </si>
  <si>
    <t>SABANAS DE XALOSTOC</t>
  </si>
  <si>
    <t>30DTV0386J</t>
  </si>
  <si>
    <t>COLONIA DANTE DELGADO RANNAURO</t>
  </si>
  <si>
    <t>30DTV1216W</t>
  </si>
  <si>
    <t>CHUMATLAN</t>
  </si>
  <si>
    <t>30DTV0379Z</t>
  </si>
  <si>
    <t>AQUILES SERDAN</t>
  </si>
  <si>
    <t>ESPINAL</t>
  </si>
  <si>
    <t>30DTV0024Z</t>
  </si>
  <si>
    <t>BENEMERITO DE LAS AMERICAS</t>
  </si>
  <si>
    <t>COMALTECO</t>
  </si>
  <si>
    <t>30DTV0190Y</t>
  </si>
  <si>
    <t>FRANCISCO ZARCO</t>
  </si>
  <si>
    <t>CHAPULTEPEC</t>
  </si>
  <si>
    <t>30DTV1111B</t>
  </si>
  <si>
    <t>SIMBOLOS PATRIOS</t>
  </si>
  <si>
    <t>EL ERMITAÑO</t>
  </si>
  <si>
    <t>30DTV1217V</t>
  </si>
  <si>
    <t>30DTV0279A</t>
  </si>
  <si>
    <t>30DTV0573D</t>
  </si>
  <si>
    <t>LA LUNA</t>
  </si>
  <si>
    <t>30DTV1570N</t>
  </si>
  <si>
    <t>ZOZOCOLCO DE HIDALGO</t>
  </si>
  <si>
    <t>30DTV0511R</t>
  </si>
  <si>
    <t>ANAYAL NUMERO UNO</t>
  </si>
  <si>
    <t>30DTV1226C</t>
  </si>
  <si>
    <t>TECUANTEPEC</t>
  </si>
  <si>
    <t>30DTV0376C</t>
  </si>
  <si>
    <t>ZAPOTAL</t>
  </si>
  <si>
    <t>30DTV1110C</t>
  </si>
  <si>
    <t>FERNANDO MONTES DE OCA</t>
  </si>
  <si>
    <t>ZOZOCOLCO DE GUERRERO</t>
  </si>
  <si>
    <t>30DTV0469S</t>
  </si>
  <si>
    <t>ANTONIO BONILLA FRANCISCO</t>
  </si>
  <si>
    <t>TRES CRUCES UNO</t>
  </si>
  <si>
    <t>30DTV1761D</t>
  </si>
  <si>
    <t>014</t>
  </si>
  <si>
    <t>07</t>
  </si>
  <si>
    <t>GUTIERREZ ZAMORA</t>
  </si>
  <si>
    <t>30DTV0296R</t>
  </si>
  <si>
    <t>CACAHUATAL</t>
  </si>
  <si>
    <t>30DTV1603O</t>
  </si>
  <si>
    <t>CARRILLO PUERTO (SANTA ROSA)</t>
  </si>
  <si>
    <t>30DTV0049I</t>
  </si>
  <si>
    <t>MANUEL GUTIERREZ ZAMORA</t>
  </si>
  <si>
    <t>HERMENEGILDO GALEANA</t>
  </si>
  <si>
    <t>30DTV0195T</t>
  </si>
  <si>
    <t>IGNACIO M. ALTAMIRANO (PLAN DE ALTAMIRANO)</t>
  </si>
  <si>
    <t>30DTV0237B</t>
  </si>
  <si>
    <t>LOMAS DE ARENA</t>
  </si>
  <si>
    <t>30DTV0052W</t>
  </si>
  <si>
    <t>RAFAEL VALENZUELA</t>
  </si>
  <si>
    <t>30DTV0871C</t>
  </si>
  <si>
    <t>TECOLUTLA</t>
  </si>
  <si>
    <t>30DTV0885F</t>
  </si>
  <si>
    <t>BOCA DE LIMA</t>
  </si>
  <si>
    <t>30DTV0618J</t>
  </si>
  <si>
    <t>30DTV0973Z</t>
  </si>
  <si>
    <t>CRUZ DE LOS ESTEROS</t>
  </si>
  <si>
    <t>30DTV0763V</t>
  </si>
  <si>
    <t>XICOTENCATL</t>
  </si>
  <si>
    <t>EL FUERTE DE ANAYA</t>
  </si>
  <si>
    <t>30DTV0336B</t>
  </si>
  <si>
    <t>LA GUADALUPE</t>
  </si>
  <si>
    <t>30DTV0229T</t>
  </si>
  <si>
    <t>HUEYTEPEC</t>
  </si>
  <si>
    <t>30DTV0184N</t>
  </si>
  <si>
    <t>MONTE GORDO</t>
  </si>
  <si>
    <t>30DTV1063I</t>
  </si>
  <si>
    <t>PASO DEL PROGRESO</t>
  </si>
  <si>
    <t>30DTV0262A</t>
  </si>
  <si>
    <t>ALFREDO V. BONFIL</t>
  </si>
  <si>
    <t>JOSE MARIA PINO SUAREZ</t>
  </si>
  <si>
    <t>30DTV0886E</t>
  </si>
  <si>
    <t>HERMANOS SERDAN</t>
  </si>
  <si>
    <t>015</t>
  </si>
  <si>
    <t>30DTV0662X</t>
  </si>
  <si>
    <t>ARROYO BLANCO</t>
  </si>
  <si>
    <t>30DTV0389G</t>
  </si>
  <si>
    <t>ARROYO DEL POTRERO</t>
  </si>
  <si>
    <t>30DTV0590U</t>
  </si>
  <si>
    <t>30DTV0007J</t>
  </si>
  <si>
    <t>JOSE REVUELTAS</t>
  </si>
  <si>
    <t>MANANTIALES</t>
  </si>
  <si>
    <t>30DTV0066Z</t>
  </si>
  <si>
    <t>MARIA DE LA TORRE</t>
  </si>
  <si>
    <t>30DTV0390W</t>
  </si>
  <si>
    <t>ISIDRO ALAMILLO CONTRERAS</t>
  </si>
  <si>
    <t>LA PALMA</t>
  </si>
  <si>
    <t>30DTV0338Z</t>
  </si>
  <si>
    <t>30DTV0815K</t>
  </si>
  <si>
    <t>LIC. ALVARO GALVEZ Y FUENTES</t>
  </si>
  <si>
    <t>TEPETATE</t>
  </si>
  <si>
    <t>30DTV0816J</t>
  </si>
  <si>
    <t>PROFR. ARTEMIO DIAZ REYES</t>
  </si>
  <si>
    <t>LLANOS DE SAN LORENZO</t>
  </si>
  <si>
    <t>30DTV1020K</t>
  </si>
  <si>
    <t>MESA CHICA LA GLORIA</t>
  </si>
  <si>
    <t>30DTV0381O</t>
  </si>
  <si>
    <t>EL PORVENIR NO. 2</t>
  </si>
  <si>
    <t>30DTV0878W</t>
  </si>
  <si>
    <t>FERNANDO GUTIERREZ BARRIOS</t>
  </si>
  <si>
    <t>VALSEQUILLO</t>
  </si>
  <si>
    <t>30DTV0671E</t>
  </si>
  <si>
    <t>SAN RAFAEL</t>
  </si>
  <si>
    <t>EL CABELLAL</t>
  </si>
  <si>
    <t>30DTV0391V</t>
  </si>
  <si>
    <t>EL FAISAN</t>
  </si>
  <si>
    <t>30DTV0305I</t>
  </si>
  <si>
    <t>30DTV0387I</t>
  </si>
  <si>
    <t>30DTV0198Q</t>
  </si>
  <si>
    <t>REMIGIO SILVA JIMENEZ</t>
  </si>
  <si>
    <t>MANUEL AVILA CAMACHO</t>
  </si>
  <si>
    <t>30DTV0663W</t>
  </si>
  <si>
    <t>PUNTILLA ALDAMA</t>
  </si>
  <si>
    <t>30DTV0173H</t>
  </si>
  <si>
    <t>016</t>
  </si>
  <si>
    <t>COLIPA</t>
  </si>
  <si>
    <t>30DTV0189I</t>
  </si>
  <si>
    <t>COLONIA TEODORO A. DEHESA</t>
  </si>
  <si>
    <t>30DTV1315W</t>
  </si>
  <si>
    <t>ARROYO FRIO</t>
  </si>
  <si>
    <t>30DTV0536Z</t>
  </si>
  <si>
    <t>JOSE MARTI</t>
  </si>
  <si>
    <t>FRANCISCO SARABIA (PASO VIEJO)</t>
  </si>
  <si>
    <t>30DTV0127W</t>
  </si>
  <si>
    <t>30DTV1251B</t>
  </si>
  <si>
    <t>IGNACIO ZARAGOZA (EL CHORRO)</t>
  </si>
  <si>
    <t>30DTV0144M</t>
  </si>
  <si>
    <t>GRAL. IGNACIO ZARAGOZA</t>
  </si>
  <si>
    <t>LA REFORMA (KILOMETRO 9)</t>
  </si>
  <si>
    <t>30DTV0596O</t>
  </si>
  <si>
    <t>MOXILLON</t>
  </si>
  <si>
    <t>30DTV0038C</t>
  </si>
  <si>
    <t>JUSTO SIERRA MENDEZ</t>
  </si>
  <si>
    <t>PLAN DE LA VEGA</t>
  </si>
  <si>
    <t>30DTV0345J</t>
  </si>
  <si>
    <t>POXTITLAN</t>
  </si>
  <si>
    <t>30DTV0667S</t>
  </si>
  <si>
    <t>30DTV0258O</t>
  </si>
  <si>
    <t>CONSTITUCION DE 1917</t>
  </si>
  <si>
    <t>LA PALMA (CASA BLANCA)</t>
  </si>
  <si>
    <t>30DTV0696N</t>
  </si>
  <si>
    <t>017</t>
  </si>
  <si>
    <t>AYAHUALULCO</t>
  </si>
  <si>
    <t>30DTV1516T</t>
  </si>
  <si>
    <t>LOS ALTOS</t>
  </si>
  <si>
    <t>30DTV0223Z</t>
  </si>
  <si>
    <t>TLALCONTENO</t>
  </si>
  <si>
    <t>30DTV1372N</t>
  </si>
  <si>
    <t>EL TRIUNFO</t>
  </si>
  <si>
    <t>30DTV0557M</t>
  </si>
  <si>
    <t>ORILLA DEL MONTE</t>
  </si>
  <si>
    <t>30DTV0250W</t>
  </si>
  <si>
    <t>SANTIAGO CASTILLO FLORES</t>
  </si>
  <si>
    <t>VISTA HERMOSA</t>
  </si>
  <si>
    <t>30DTV1064H</t>
  </si>
  <si>
    <t>LAS MINAS</t>
  </si>
  <si>
    <t>LANDACO</t>
  </si>
  <si>
    <t>30DTV1628X</t>
  </si>
  <si>
    <t>ZOMELAHUACAN</t>
  </si>
  <si>
    <t>30DTV1629W</t>
  </si>
  <si>
    <t>PEROTE</t>
  </si>
  <si>
    <t>30DTV0249G</t>
  </si>
  <si>
    <t>LEANDRO VALLE</t>
  </si>
  <si>
    <t>30DTV0603H</t>
  </si>
  <si>
    <t>XAVIER VILLAURRUTIA</t>
  </si>
  <si>
    <t>EL CONEJO</t>
  </si>
  <si>
    <t>30DTV1118V</t>
  </si>
  <si>
    <t>EL ESCOBILLO</t>
  </si>
  <si>
    <t>30DTV1200V</t>
  </si>
  <si>
    <t>30DTV1041X</t>
  </si>
  <si>
    <t>LA GLORIA</t>
  </si>
  <si>
    <t>30DTV0545H</t>
  </si>
  <si>
    <t>30DTV1559R</t>
  </si>
  <si>
    <t>FRIDA KAHLO</t>
  </si>
  <si>
    <t>SAN ANTONIO LIMON (TOTALCO)</t>
  </si>
  <si>
    <t>30DTV0477A</t>
  </si>
  <si>
    <t>LOS MOLINOS (SAN JOSE)</t>
  </si>
  <si>
    <t>30DTV0060E</t>
  </si>
  <si>
    <t>SAN ANTONIO TENEXTEPEC</t>
  </si>
  <si>
    <t>30DTV0224Y</t>
  </si>
  <si>
    <t>XALTEPEC (SAN ISIDRO XALTEPEC)</t>
  </si>
  <si>
    <t>30DTV1119U</t>
  </si>
  <si>
    <t>EJIDO VEINTE DE NOVIEMBRE</t>
  </si>
  <si>
    <t>30DTV1717Q</t>
  </si>
  <si>
    <t>018</t>
  </si>
  <si>
    <t>17</t>
  </si>
  <si>
    <t>COMAPA</t>
  </si>
  <si>
    <t>BOCA DEL MONTE</t>
  </si>
  <si>
    <t>30DTV0421Z</t>
  </si>
  <si>
    <t>CERRITOS</t>
  </si>
  <si>
    <t>30DTV1097Z</t>
  </si>
  <si>
    <t>AGUSTIN YAÐEZ</t>
  </si>
  <si>
    <t>SAN FRANCISCO NACAXTLE</t>
  </si>
  <si>
    <t>30DTV1316V</t>
  </si>
  <si>
    <t>PASO PIMIENTA</t>
  </si>
  <si>
    <t>30DTV1511Y</t>
  </si>
  <si>
    <t>SONORA</t>
  </si>
  <si>
    <t>30DTV1317U</t>
  </si>
  <si>
    <t>20 DE NOVIEMBRE DE 1910</t>
  </si>
  <si>
    <t>XONOTLA</t>
  </si>
  <si>
    <t>30DTV1681S</t>
  </si>
  <si>
    <t>30DTV0648D</t>
  </si>
  <si>
    <t>HUATUSCO</t>
  </si>
  <si>
    <t>HUATUSCO DE CHICUELLAR</t>
  </si>
  <si>
    <t>30DTV0153U</t>
  </si>
  <si>
    <t>ERNESTO GARCIA CABRAL</t>
  </si>
  <si>
    <t>ADOLFO RUIZ CORTINES (LA PASTORIA)</t>
  </si>
  <si>
    <t>30DTV1604N</t>
  </si>
  <si>
    <t>AMATIOPA (MESA LIMON)</t>
  </si>
  <si>
    <t>30DTV0942G</t>
  </si>
  <si>
    <t>COTECONTLA</t>
  </si>
  <si>
    <t>30DTV1699R</t>
  </si>
  <si>
    <t>CHAVAXTLA</t>
  </si>
  <si>
    <t>30DTV0574C</t>
  </si>
  <si>
    <t>ELOTEPEC</t>
  </si>
  <si>
    <t>30DTV1092D</t>
  </si>
  <si>
    <t>MANUEL ALMANZA GARCIA</t>
  </si>
  <si>
    <t>IXPILA</t>
  </si>
  <si>
    <t>30DTV1354Y</t>
  </si>
  <si>
    <t>RINCON TLAZALO</t>
  </si>
  <si>
    <t>30DTV1723A</t>
  </si>
  <si>
    <t>SABANAS</t>
  </si>
  <si>
    <t>30DTV0737X</t>
  </si>
  <si>
    <t>SAN DIEGO TETITLAN</t>
  </si>
  <si>
    <t>30DTV1605M</t>
  </si>
  <si>
    <t>TENEJAPA</t>
  </si>
  <si>
    <t>30DTV1419R</t>
  </si>
  <si>
    <t>TEPAMPA</t>
  </si>
  <si>
    <t>30DTV1420G</t>
  </si>
  <si>
    <t>TLAMATOCA</t>
  </si>
  <si>
    <t>30DTV0575B</t>
  </si>
  <si>
    <t>TLAVICTEPAN</t>
  </si>
  <si>
    <t>30DTV1093C</t>
  </si>
  <si>
    <t>SOCHIAPA</t>
  </si>
  <si>
    <t>30DTV0881J</t>
  </si>
  <si>
    <t>30DTV1355X</t>
  </si>
  <si>
    <t>ZENTLA</t>
  </si>
  <si>
    <t>COLONIA MANUEL GONZALEZ</t>
  </si>
  <si>
    <t>30DTV0071K</t>
  </si>
  <si>
    <t>CORAZON DE JESUS (PIÑA)</t>
  </si>
  <si>
    <t>30DTV0341N</t>
  </si>
  <si>
    <t>MATLALUCA</t>
  </si>
  <si>
    <t>30DTV0104L</t>
  </si>
  <si>
    <t>019</t>
  </si>
  <si>
    <t>AMATLAN DE LOS REYES</t>
  </si>
  <si>
    <t>30DTV0925Q</t>
  </si>
  <si>
    <t>GREGORIO TORRES QUINTERO</t>
  </si>
  <si>
    <t>CAÑADA BLANCA</t>
  </si>
  <si>
    <t>30DTV1307N</t>
  </si>
  <si>
    <t>SAN ANTONIO FRATERNIDAD</t>
  </si>
  <si>
    <t>30DTV0645G</t>
  </si>
  <si>
    <t>MANUEL LEON (SAN JOSE DE GRACIA)</t>
  </si>
  <si>
    <t>30DTV1038J</t>
  </si>
  <si>
    <t>EL OTATE</t>
  </si>
  <si>
    <t>30DTV1665A</t>
  </si>
  <si>
    <t>VICENTE RIVA PALACIO</t>
  </si>
  <si>
    <t>PARAJE NUEVO</t>
  </si>
  <si>
    <t>30DTV0043O</t>
  </si>
  <si>
    <t>GUILLERMO A. SHERWELL</t>
  </si>
  <si>
    <t>OJO CHICO</t>
  </si>
  <si>
    <t>30DTV1308M</t>
  </si>
  <si>
    <t>ATOYAC</t>
  </si>
  <si>
    <t>30DTV0897K</t>
  </si>
  <si>
    <t>LA CHARCA</t>
  </si>
  <si>
    <t>30DTV1131P</t>
  </si>
  <si>
    <t>MANZANILLO</t>
  </si>
  <si>
    <t>30DTV0927O</t>
  </si>
  <si>
    <t>CARRILLO PUERTO</t>
  </si>
  <si>
    <t>TAMARINDO</t>
  </si>
  <si>
    <t>30DTV0931A</t>
  </si>
  <si>
    <t>LOMA ANGOSTA</t>
  </si>
  <si>
    <t>30DTV1678E</t>
  </si>
  <si>
    <t>FRANCISCO FERRER GUARDIA</t>
  </si>
  <si>
    <t>EL PALMAR</t>
  </si>
  <si>
    <t>30DTV1679D</t>
  </si>
  <si>
    <t>PAULO FREIRE</t>
  </si>
  <si>
    <t>CERRO ALTO</t>
  </si>
  <si>
    <t>30DTV1600R</t>
  </si>
  <si>
    <t>ARROYO AZUL</t>
  </si>
  <si>
    <t>30DTV0314Q</t>
  </si>
  <si>
    <t>PALO AMARILLO (MATA PIONCHE)</t>
  </si>
  <si>
    <t>30DTV1411Z</t>
  </si>
  <si>
    <t>CORDOBA</t>
  </si>
  <si>
    <t>30DTV0054U</t>
  </si>
  <si>
    <t>SILVESTRE AGUILAR VARGAS</t>
  </si>
  <si>
    <t>EL PORVENIR</t>
  </si>
  <si>
    <t>30DTV0899I</t>
  </si>
  <si>
    <t>SAN RAFAEL CALERIA</t>
  </si>
  <si>
    <t>30DTV0473E</t>
  </si>
  <si>
    <t>EL PALENQUE PALOTAL</t>
  </si>
  <si>
    <t>30DTV0566U</t>
  </si>
  <si>
    <t>CUITLAHUAC</t>
  </si>
  <si>
    <t>EL MAGUEY</t>
  </si>
  <si>
    <t>30DTV0651R</t>
  </si>
  <si>
    <t>SAN FRANCISCO (MATA CLARA)</t>
  </si>
  <si>
    <t>30DTV1687M</t>
  </si>
  <si>
    <t>MATA NARANJO (EL NANCHE)</t>
  </si>
  <si>
    <t>30DTV0900H</t>
  </si>
  <si>
    <t>NARANJAL</t>
  </si>
  <si>
    <t>30DTV0597N</t>
  </si>
  <si>
    <t>ZOQUIAPA</t>
  </si>
  <si>
    <t>30DTV1195Z</t>
  </si>
  <si>
    <t>YANGA</t>
  </si>
  <si>
    <t>ADOLFO LOPEZ MATEOS (SAN JOSE DE ENMEDIO)</t>
  </si>
  <si>
    <t>30DTV0920V</t>
  </si>
  <si>
    <t>EX-HACIENDA LA CONCEPCION (LA CONCHA)</t>
  </si>
  <si>
    <t>30DTV0844F</t>
  </si>
  <si>
    <t>GENERAL JUAN JOSE BAZ (SAN JOSE DEL CORRAL)</t>
  </si>
  <si>
    <t>30DTV0989A</t>
  </si>
  <si>
    <t>020</t>
  </si>
  <si>
    <t>15</t>
  </si>
  <si>
    <t>ACTOPAN</t>
  </si>
  <si>
    <t>PALMAS DE ABAJO</t>
  </si>
  <si>
    <t>30DTV0641K</t>
  </si>
  <si>
    <t>PASO DEL CEDRO</t>
  </si>
  <si>
    <t>30DTV0644H</t>
  </si>
  <si>
    <t>TINAJITAS</t>
  </si>
  <si>
    <t>30DTV0337A</t>
  </si>
  <si>
    <t>SAN JUAN VILLA RICA (VILLA RICA)</t>
  </si>
  <si>
    <t>30DTV1012B</t>
  </si>
  <si>
    <t>30DTV0123Z</t>
  </si>
  <si>
    <t>VIRGILIO URIBE</t>
  </si>
  <si>
    <t>LA ANTIGUA</t>
  </si>
  <si>
    <t>JOSE CARDEL</t>
  </si>
  <si>
    <t>30DTV0239Z</t>
  </si>
  <si>
    <t>SALMORAL</t>
  </si>
  <si>
    <t>30DTV0415O</t>
  </si>
  <si>
    <t>SALVADOR GONZALEZ LAGUNES</t>
  </si>
  <si>
    <t>PASO DE OVEJAS</t>
  </si>
  <si>
    <t>CANTARRANAS</t>
  </si>
  <si>
    <t>30DTV0491U</t>
  </si>
  <si>
    <t>PUENTE NACIONAL</t>
  </si>
  <si>
    <t>CABEZAS</t>
  </si>
  <si>
    <t>30DTV0968O</t>
  </si>
  <si>
    <t>URSULO GALVAN</t>
  </si>
  <si>
    <t>30DTV0147J</t>
  </si>
  <si>
    <t>EL PARAISO (LA CHARCA)</t>
  </si>
  <si>
    <t>30DTV0895M</t>
  </si>
  <si>
    <t>MOISES SAENZ</t>
  </si>
  <si>
    <t>PASO DE DOÑA JUANA</t>
  </si>
  <si>
    <t>30DTV0350V</t>
  </si>
  <si>
    <t>PLAYA DE CHACHALACAS</t>
  </si>
  <si>
    <t>30DTV1145S</t>
  </si>
  <si>
    <t>FERNANDO LOPEZ ARIAS</t>
  </si>
  <si>
    <t>021</t>
  </si>
  <si>
    <t>22</t>
  </si>
  <si>
    <t>CAMARON DE TEJEDA</t>
  </si>
  <si>
    <t>30DTV0131I</t>
  </si>
  <si>
    <t>MATA DE AGUA</t>
  </si>
  <si>
    <t>30DTV0414P</t>
  </si>
  <si>
    <t>MARGARITA MAZA DE JUAREZ</t>
  </si>
  <si>
    <t>BOCA DEL RIO</t>
  </si>
  <si>
    <t>30DTV0994M</t>
  </si>
  <si>
    <t>MANLIO FABIO ALTAMIRANO</t>
  </si>
  <si>
    <t>LA FIRMEZA</t>
  </si>
  <si>
    <t>30DTV0668R</t>
  </si>
  <si>
    <t>LOMA DE LOS CARMONA</t>
  </si>
  <si>
    <t>30DTV0416N</t>
  </si>
  <si>
    <t>PUENTE JULA</t>
  </si>
  <si>
    <t>30DTV0714M</t>
  </si>
  <si>
    <t>SOLEDAD DE DOBLADO</t>
  </si>
  <si>
    <t>LA UNION UNO</t>
  </si>
  <si>
    <t>30DTV1724Z</t>
  </si>
  <si>
    <t>30DTV0256Q</t>
  </si>
  <si>
    <t>30DTV1065G</t>
  </si>
  <si>
    <t>SANTA RITA</t>
  </si>
  <si>
    <t>30DTV0774A</t>
  </si>
  <si>
    <t>VALENTE DIAZ</t>
  </si>
  <si>
    <t>30DTV0987C</t>
  </si>
  <si>
    <t>VALENTE DIAZ MORAN</t>
  </si>
  <si>
    <t>VARGAS</t>
  </si>
  <si>
    <t>30DTV0065Z</t>
  </si>
  <si>
    <t>JUAN ALVAREZ</t>
  </si>
  <si>
    <t>022</t>
  </si>
  <si>
    <t>ACULA</t>
  </si>
  <si>
    <t>30DTV0143N</t>
  </si>
  <si>
    <t>SAN MIGUEL XOCHITL (SAN MIGUEL EL SOLDADO)</t>
  </si>
  <si>
    <t>30DTV0720X</t>
  </si>
  <si>
    <t>AMATITLAN</t>
  </si>
  <si>
    <t>30DTV0243M</t>
  </si>
  <si>
    <t>EL CORTE</t>
  </si>
  <si>
    <t>30DTV0090Z</t>
  </si>
  <si>
    <t>DOS BOCAS</t>
  </si>
  <si>
    <t>30DTV1664B</t>
  </si>
  <si>
    <t>EL MULATO</t>
  </si>
  <si>
    <t>30DTV1408L</t>
  </si>
  <si>
    <t>RANCHO NUEVO (LOS CERROS)</t>
  </si>
  <si>
    <t>30DTV1322F</t>
  </si>
  <si>
    <t>JUANA DE ASBAJE</t>
  </si>
  <si>
    <t>COSAMALOAPAN DE CARPIO</t>
  </si>
  <si>
    <t>COSAMALOAPAN</t>
  </si>
  <si>
    <t>30DTV0410T</t>
  </si>
  <si>
    <t>CIPRIANO VILLASANA JIMENEZ</t>
  </si>
  <si>
    <t>30DTV0426U</t>
  </si>
  <si>
    <t>NOPALTEPEC</t>
  </si>
  <si>
    <t>30DTV0099Q</t>
  </si>
  <si>
    <t>SAN FRANCISCO (OYOZONTLE)</t>
  </si>
  <si>
    <t>30DTV0408E</t>
  </si>
  <si>
    <t>PARAISO NOVILLERO</t>
  </si>
  <si>
    <t>30DTV0174G</t>
  </si>
  <si>
    <t>POBLADO DOS (AMPLIACION PIEDRAS NEGRAS)</t>
  </si>
  <si>
    <t>30DTV0549D</t>
  </si>
  <si>
    <t>IXMATLAHUACAN</t>
  </si>
  <si>
    <t>MOZAPA</t>
  </si>
  <si>
    <t>30DTV0740K</t>
  </si>
  <si>
    <t>VICENTE SUAREZ</t>
  </si>
  <si>
    <t>TRES VALLES</t>
  </si>
  <si>
    <t>POBLADO TRES</t>
  </si>
  <si>
    <t>30DTV0570G</t>
  </si>
  <si>
    <t>30DTV0568S</t>
  </si>
  <si>
    <t>CONSTITUCION MEXICANA</t>
  </si>
  <si>
    <t>TILAPA</t>
  </si>
  <si>
    <t>30DTV0333E</t>
  </si>
  <si>
    <t>023</t>
  </si>
  <si>
    <t>ANGEL R. CABADA</t>
  </si>
  <si>
    <t>30DTV0084O</t>
  </si>
  <si>
    <t>BRAZO DE LA PALMA (EL RINCON CALIENTE)</t>
  </si>
  <si>
    <t>30DTV0556N</t>
  </si>
  <si>
    <t>IGNACIO RAMIREZ</t>
  </si>
  <si>
    <t>LA ESPERANZA</t>
  </si>
  <si>
    <t>30DTV1371O</t>
  </si>
  <si>
    <t>LA FLORIDA</t>
  </si>
  <si>
    <t>30DTV0070L</t>
  </si>
  <si>
    <t>LAGUNA DE MAJAHUAL (RIO DE CAÑAS EJIDO)</t>
  </si>
  <si>
    <t>30DTV0550T</t>
  </si>
  <si>
    <t>LOS LIRIOS</t>
  </si>
  <si>
    <t>30DTV1130Q</t>
  </si>
  <si>
    <t>30DTV0010X</t>
  </si>
  <si>
    <t>EL PROGRESO MAJAHUAL</t>
  </si>
  <si>
    <t>30DTV1667Z</t>
  </si>
  <si>
    <t>SAN JUAN DE LOS REYES (LUIS VALENZUELA)</t>
  </si>
  <si>
    <t>30DTV0269U</t>
  </si>
  <si>
    <t>CHONEGAL</t>
  </si>
  <si>
    <t>30DTV1493Z</t>
  </si>
  <si>
    <t>MARTIRES DE TLATELOLCO</t>
  </si>
  <si>
    <t>LERDO DE TEJADA</t>
  </si>
  <si>
    <t>30DTV0045M</t>
  </si>
  <si>
    <t>VIDAL DIAZ MUÐOZ</t>
  </si>
  <si>
    <t>30DTV0588F</t>
  </si>
  <si>
    <t>30DTV0953M</t>
  </si>
  <si>
    <t>SEBASTIAN LERDO DE TEJADA</t>
  </si>
  <si>
    <t>SALTABARRANCA</t>
  </si>
  <si>
    <t>30DTV0026Y</t>
  </si>
  <si>
    <t>ZAMORA CALETON</t>
  </si>
  <si>
    <t>30DTV0311T</t>
  </si>
  <si>
    <t>LA NUEVA VICTORIA</t>
  </si>
  <si>
    <t>30DTV0208G</t>
  </si>
  <si>
    <t>SALINAS ROCA PARTIDA</t>
  </si>
  <si>
    <t>30DTV0756L</t>
  </si>
  <si>
    <t>024</t>
  </si>
  <si>
    <t>19</t>
  </si>
  <si>
    <t>PLAYA VICENTE</t>
  </si>
  <si>
    <t>30DTV0135E</t>
  </si>
  <si>
    <t>ABASOLO DEL VALLE</t>
  </si>
  <si>
    <t>30DTV0294T</t>
  </si>
  <si>
    <t>ARROYO BERMEJO</t>
  </si>
  <si>
    <t>30DTV0963T</t>
  </si>
  <si>
    <t>CHILAPA DEL CARMEN</t>
  </si>
  <si>
    <t>30DTV1623B</t>
  </si>
  <si>
    <t>JOSE VASCONCELOS CALDERON</t>
  </si>
  <si>
    <t>EDEN DE LAS FLORES</t>
  </si>
  <si>
    <t>30DTV0752P</t>
  </si>
  <si>
    <t>LEALTAD DE MUÑOZ</t>
  </si>
  <si>
    <t>30DTV0266X</t>
  </si>
  <si>
    <t>DIECINUEVE DE MARZO</t>
  </si>
  <si>
    <t>LA NUEVA ERA</t>
  </si>
  <si>
    <t>30DTV0492T</t>
  </si>
  <si>
    <t>CARMEN SERDAN ALATRISTE</t>
  </si>
  <si>
    <t>EL SERRANO</t>
  </si>
  <si>
    <t>30DTV0154T</t>
  </si>
  <si>
    <t>TOMATE RIO MANSO</t>
  </si>
  <si>
    <t>30DTV0433D</t>
  </si>
  <si>
    <t>TOMATILLO</t>
  </si>
  <si>
    <t>30DTV1718P</t>
  </si>
  <si>
    <t>LA UNION JUAN ENRIQUEZ</t>
  </si>
  <si>
    <t>30DTV0494R</t>
  </si>
  <si>
    <t>30DTV0136D</t>
  </si>
  <si>
    <t>SANTIAGO SOCHIAPAN</t>
  </si>
  <si>
    <t>XOCHIAPA</t>
  </si>
  <si>
    <t>30DTV0343L</t>
  </si>
  <si>
    <t>ARROYO COLORADO CRUZ VERDE</t>
  </si>
  <si>
    <t>30DTV1198X</t>
  </si>
  <si>
    <t>30DTV0434C</t>
  </si>
  <si>
    <t>025</t>
  </si>
  <si>
    <t>14</t>
  </si>
  <si>
    <t>ACAYUCAN</t>
  </si>
  <si>
    <t>30DTV0285L</t>
  </si>
  <si>
    <t>INDEPENDENCIA</t>
  </si>
  <si>
    <t>AGUAPINOLE (CUAPINOLE)</t>
  </si>
  <si>
    <t>30DTV0797L</t>
  </si>
  <si>
    <t>CASCAJAL DEL RIO (CASCAJALILLO)</t>
  </si>
  <si>
    <t>30DTV1402R</t>
  </si>
  <si>
    <t>COLONIA HIDALGO</t>
  </si>
  <si>
    <t>30DTV0551S</t>
  </si>
  <si>
    <t>COMEJEN</t>
  </si>
  <si>
    <t>30DTV0921U</t>
  </si>
  <si>
    <t>CORRAL NUEVO</t>
  </si>
  <si>
    <t>30DTV0241O</t>
  </si>
  <si>
    <t>ESPERANZA MALOTA</t>
  </si>
  <si>
    <t>30DTV0150X</t>
  </si>
  <si>
    <t>EL HATO</t>
  </si>
  <si>
    <t>30DTV1135L</t>
  </si>
  <si>
    <t>30DTV0718I</t>
  </si>
  <si>
    <t>NICOLAS BRAVO</t>
  </si>
  <si>
    <t>IXHUAPAN</t>
  </si>
  <si>
    <t>30DTV1124F</t>
  </si>
  <si>
    <t>IXTAGAPA</t>
  </si>
  <si>
    <t>30DTV1204R</t>
  </si>
  <si>
    <t>QUIAMOLOAPAN</t>
  </si>
  <si>
    <t>30DTV1404P</t>
  </si>
  <si>
    <t>SANTA RITA LAUREL</t>
  </si>
  <si>
    <t>30DTV1553X</t>
  </si>
  <si>
    <t>TIERRA COLORADA</t>
  </si>
  <si>
    <t>30DTV1406N</t>
  </si>
  <si>
    <t>ALFREDO CUADRA I. PIÑA</t>
  </si>
  <si>
    <t>30DTV1660F</t>
  </si>
  <si>
    <t>PITALILLO</t>
  </si>
  <si>
    <t>30DTV1403Q</t>
  </si>
  <si>
    <t>JALTIPAN</t>
  </si>
  <si>
    <t>LAS LOMAS DE TACAMICHAPAN</t>
  </si>
  <si>
    <t>30DTV0446H</t>
  </si>
  <si>
    <t>JUAN RODRIGUEZ CLARA</t>
  </si>
  <si>
    <t>NOPALAPAN</t>
  </si>
  <si>
    <t>30DTV0248H</t>
  </si>
  <si>
    <t>TELESECUNDARIA NUM. 248</t>
  </si>
  <si>
    <t>SOCONUSCO</t>
  </si>
  <si>
    <t>30DTV0450U</t>
  </si>
  <si>
    <t>LA COLMENA</t>
  </si>
  <si>
    <t>30DTV1264F</t>
  </si>
  <si>
    <t>CHALCOMULCO</t>
  </si>
  <si>
    <t>30DTV1505N</t>
  </si>
  <si>
    <t>FERNANDO ANAYA MONROY</t>
  </si>
  <si>
    <t>CHOGOTA</t>
  </si>
  <si>
    <t>30DTV0146K</t>
  </si>
  <si>
    <t>EJIDO LA VIRGEN</t>
  </si>
  <si>
    <t>30DTV0686G</t>
  </si>
  <si>
    <t>TEXISTEPEC</t>
  </si>
  <si>
    <t>30DTV1743O</t>
  </si>
  <si>
    <t>PABLO GARCIA MONTILLA</t>
  </si>
  <si>
    <t>OJO DE AGUA</t>
  </si>
  <si>
    <t>30DTV1158W</t>
  </si>
  <si>
    <t>026</t>
  </si>
  <si>
    <t>05</t>
  </si>
  <si>
    <t>COATZACOALCOS</t>
  </si>
  <si>
    <t>30DTV0332F</t>
  </si>
  <si>
    <t>ALLENDE</t>
  </si>
  <si>
    <t>30DTV0095U</t>
  </si>
  <si>
    <t>LAS BARRILLAS</t>
  </si>
  <si>
    <t>30DTV0999H</t>
  </si>
  <si>
    <t>30DTV0562Y</t>
  </si>
  <si>
    <t>GAVILAN SUR BIS</t>
  </si>
  <si>
    <t>30DTV0563X</t>
  </si>
  <si>
    <t>COSOLEACAQUE</t>
  </si>
  <si>
    <t>BARRANCAS (BUENOS AIRES)</t>
  </si>
  <si>
    <t>30DTV0113T</t>
  </si>
  <si>
    <t>CANTICAS</t>
  </si>
  <si>
    <t>30DTV1159V</t>
  </si>
  <si>
    <t>12 DE OCTUBRE</t>
  </si>
  <si>
    <t>ESTERO DEL PANTANO</t>
  </si>
  <si>
    <t>30DTV0729O</t>
  </si>
  <si>
    <t>MINATITLAN</t>
  </si>
  <si>
    <t>30DTV1627Y</t>
  </si>
  <si>
    <t>CHINAMECA</t>
  </si>
  <si>
    <t>AGUA FRIA</t>
  </si>
  <si>
    <t>30DTV1230P</t>
  </si>
  <si>
    <t>LOS CERRITOS</t>
  </si>
  <si>
    <t>30DTV1231O</t>
  </si>
  <si>
    <t>CHACALAPA</t>
  </si>
  <si>
    <t>30DTV0901G</t>
  </si>
  <si>
    <t>LIC. FERNANDO LOPEZ ARIAS</t>
  </si>
  <si>
    <t>IXHUATLAN DEL SURESTE</t>
  </si>
  <si>
    <t>BARRAGANTITLAN</t>
  </si>
  <si>
    <t>30DTV1160K</t>
  </si>
  <si>
    <t>30DTV1475J</t>
  </si>
  <si>
    <t>COYOLAR</t>
  </si>
  <si>
    <t>30DTV1233M</t>
  </si>
  <si>
    <t>EL TUNEL</t>
  </si>
  <si>
    <t>30DTV1247P</t>
  </si>
  <si>
    <t>30DTV0664V</t>
  </si>
  <si>
    <t>30DTV0649C</t>
  </si>
  <si>
    <t>EL DIAMANTE</t>
  </si>
  <si>
    <t>30DTV1684P</t>
  </si>
  <si>
    <t>MORY</t>
  </si>
  <si>
    <t>30DTV1564C</t>
  </si>
  <si>
    <t>MOLOACAN</t>
  </si>
  <si>
    <t>NUEVO TEAPA</t>
  </si>
  <si>
    <t>30DTV0956J</t>
  </si>
  <si>
    <t>TELESECUNDARIA NUM. 956</t>
  </si>
  <si>
    <t>AGUA DULCE</t>
  </si>
  <si>
    <t>EJIDO EL BURRO</t>
  </si>
  <si>
    <t>30DTV1762C</t>
  </si>
  <si>
    <t>EL CEDRAL</t>
  </si>
  <si>
    <t>30DTV0898J</t>
  </si>
  <si>
    <t>EJIDO LOS SOLDADOS</t>
  </si>
  <si>
    <t>30DTV1538E</t>
  </si>
  <si>
    <t>TONALA</t>
  </si>
  <si>
    <t>30DTV0564W</t>
  </si>
  <si>
    <t>LOS MANANTIALES</t>
  </si>
  <si>
    <t>30DTV1161J</t>
  </si>
  <si>
    <t>027</t>
  </si>
  <si>
    <t>NARANJOS AMATLAN</t>
  </si>
  <si>
    <t>AMATLAN</t>
  </si>
  <si>
    <t>30DTV0118O</t>
  </si>
  <si>
    <t>GALEANA</t>
  </si>
  <si>
    <t>30DTV0023A</t>
  </si>
  <si>
    <t>OCAMPO (MELCHOR OCAMPO)</t>
  </si>
  <si>
    <t>30DTV1426A</t>
  </si>
  <si>
    <t>ZARAGOZA</t>
  </si>
  <si>
    <t>30DTV1245R</t>
  </si>
  <si>
    <t>LA CEIBA</t>
  </si>
  <si>
    <t>30DTV1568Z</t>
  </si>
  <si>
    <t>CARMEN SERDAN</t>
  </si>
  <si>
    <t>30DTV1620E</t>
  </si>
  <si>
    <t>RINCON DEL HIGO</t>
  </si>
  <si>
    <t>30DTV0862V</t>
  </si>
  <si>
    <t>LAS SABINAS</t>
  </si>
  <si>
    <t>30DTV1455W</t>
  </si>
  <si>
    <t>CHINAMPA DE GOROSTIZA</t>
  </si>
  <si>
    <t>30DTV0061D</t>
  </si>
  <si>
    <t>KILOMETRO VEINTIDOS</t>
  </si>
  <si>
    <t>30DTV0941H</t>
  </si>
  <si>
    <t>LOS ORGANOS</t>
  </si>
  <si>
    <t>30DTV0868P</t>
  </si>
  <si>
    <t>LA PIMIENTA</t>
  </si>
  <si>
    <t>30DTV0572E</t>
  </si>
  <si>
    <t>KILOMETRO VEINTICUATRO</t>
  </si>
  <si>
    <t>30DTV1694W</t>
  </si>
  <si>
    <t>CHONTLA</t>
  </si>
  <si>
    <t>COMALES NARANJADO</t>
  </si>
  <si>
    <t>30DTV1128B</t>
  </si>
  <si>
    <t>MAGOZAL</t>
  </si>
  <si>
    <t>30DTV0870D</t>
  </si>
  <si>
    <t>DON BENITO JUAREZ GARCIA</t>
  </si>
  <si>
    <t>LAS CANOAS</t>
  </si>
  <si>
    <t>30DTV1318T</t>
  </si>
  <si>
    <t>JOSE IGNACIO ALLENDE</t>
  </si>
  <si>
    <t>CRUZ MANANTIAL</t>
  </si>
  <si>
    <t>30DTV1621D</t>
  </si>
  <si>
    <t>LOS CALLEJONES</t>
  </si>
  <si>
    <t>30DTV1456V</t>
  </si>
  <si>
    <t>LAS CRUCES</t>
  </si>
  <si>
    <t>30DTV1533J</t>
  </si>
  <si>
    <t>LA GARITA</t>
  </si>
  <si>
    <t>30DTV1716R</t>
  </si>
  <si>
    <t>MATA DE OTATE</t>
  </si>
  <si>
    <t>30DTV0804E</t>
  </si>
  <si>
    <t>OZULUAMA DE MASCAREÐAS</t>
  </si>
  <si>
    <t>ESTACION CORONEL MASCAREÐAS</t>
  </si>
  <si>
    <t>30DTV1731J</t>
  </si>
  <si>
    <t>OZULUAMA DE MASCAREÑAS</t>
  </si>
  <si>
    <t>LAS BREAS</t>
  </si>
  <si>
    <t>30DTV1766Z</t>
  </si>
  <si>
    <t>CUATRO PALMAS</t>
  </si>
  <si>
    <t>30DTV1767Y</t>
  </si>
  <si>
    <t>EL MERCADO</t>
  </si>
  <si>
    <t>30DTV1220I</t>
  </si>
  <si>
    <t>HERIBERTO JARA CORONA</t>
  </si>
  <si>
    <t>TAMALIN</t>
  </si>
  <si>
    <t>MAMEY LA MAR</t>
  </si>
  <si>
    <t>30DTV0832A</t>
  </si>
  <si>
    <t>CALMECATE</t>
  </si>
  <si>
    <t>30DTV1750Y</t>
  </si>
  <si>
    <t>LOS POTREROS</t>
  </si>
  <si>
    <t>30DTV0759I</t>
  </si>
  <si>
    <t>EL RINCON</t>
  </si>
  <si>
    <t>30DTV1732I</t>
  </si>
  <si>
    <t>TANTIMA</t>
  </si>
  <si>
    <t>30DTV0374E</t>
  </si>
  <si>
    <t>NUEVO XUCHITL</t>
  </si>
  <si>
    <t>30DTV1751X</t>
  </si>
  <si>
    <t>SAN LORENZO</t>
  </si>
  <si>
    <t>30DTV0712O</t>
  </si>
  <si>
    <t>EL ANONO CUCHARAS</t>
  </si>
  <si>
    <t>30DTV0032I</t>
  </si>
  <si>
    <t>LA PUENTE</t>
  </si>
  <si>
    <t>30DTV1730K</t>
  </si>
  <si>
    <t>DIEGO RIVERA</t>
  </si>
  <si>
    <t>EL ZAPOTAL</t>
  </si>
  <si>
    <t>30DTV1611X</t>
  </si>
  <si>
    <t>FRIDA KAHLO CALDERON</t>
  </si>
  <si>
    <t>30DTV1735F</t>
  </si>
  <si>
    <t>028</t>
  </si>
  <si>
    <t>18</t>
  </si>
  <si>
    <t>EL PITAL</t>
  </si>
  <si>
    <t>30DTV1622C</t>
  </si>
  <si>
    <t>LA VICTORIA KILOMETRO 47</t>
  </si>
  <si>
    <t>30DTV0375D</t>
  </si>
  <si>
    <t>30DTV0159O</t>
  </si>
  <si>
    <t>LAS AMERICAS</t>
  </si>
  <si>
    <t>30DTV0753O</t>
  </si>
  <si>
    <t>MARGARITA GUERRERO DE GIBB</t>
  </si>
  <si>
    <t>CHICHIMANTLA SEGUNDO</t>
  </si>
  <si>
    <t>30DTV0048J</t>
  </si>
  <si>
    <t>MARIA ENRIQUETA CAMARILLO DE PEREYRA</t>
  </si>
  <si>
    <t>30DTV0304J</t>
  </si>
  <si>
    <t>JILIAPA SEGUNDO</t>
  </si>
  <si>
    <t>30DTV0225X</t>
  </si>
  <si>
    <t>MAMEY</t>
  </si>
  <si>
    <t>30DTV1037K</t>
  </si>
  <si>
    <t>SAN PEDRO MIAHUAPAN</t>
  </si>
  <si>
    <t>30DTV0041Q</t>
  </si>
  <si>
    <t>SAN NICOLAS</t>
  </si>
  <si>
    <t>30DTV0984F</t>
  </si>
  <si>
    <t>30DTV0771D</t>
  </si>
  <si>
    <t>LA UNION</t>
  </si>
  <si>
    <t>30DTV0486I</t>
  </si>
  <si>
    <t>029</t>
  </si>
  <si>
    <t>16</t>
  </si>
  <si>
    <t>30DTV0727Q</t>
  </si>
  <si>
    <t>COLONIA MIGUEL HIDALGO</t>
  </si>
  <si>
    <t>30DTV1228A</t>
  </si>
  <si>
    <t>21 DE MARZO</t>
  </si>
  <si>
    <t>CORRALILLOS</t>
  </si>
  <si>
    <t>30DTV0726R</t>
  </si>
  <si>
    <t>PALMA SOLA</t>
  </si>
  <si>
    <t>30DTV0368U</t>
  </si>
  <si>
    <t>EL VIZCAINO</t>
  </si>
  <si>
    <t>30DTV0933Z</t>
  </si>
  <si>
    <t>IGNACIO LOPEZ RAYON</t>
  </si>
  <si>
    <t>CARRIZAL</t>
  </si>
  <si>
    <t>30DTV0255R</t>
  </si>
  <si>
    <t>DONATO MARQUEZ AZUARA</t>
  </si>
  <si>
    <t>30DTV0782J</t>
  </si>
  <si>
    <t>SANTA AGUEDA</t>
  </si>
  <si>
    <t>30DTV1366C</t>
  </si>
  <si>
    <t>VICENTE HERRERA</t>
  </si>
  <si>
    <t>30DTV1154Z</t>
  </si>
  <si>
    <t>LA GUASIMA</t>
  </si>
  <si>
    <t>30DTV1007Q</t>
  </si>
  <si>
    <t>30DTV0535A</t>
  </si>
  <si>
    <t>30DTV0672D</t>
  </si>
  <si>
    <t>30DTV0826Q</t>
  </si>
  <si>
    <t>030</t>
  </si>
  <si>
    <t>COAHUITLAN</t>
  </si>
  <si>
    <t>PROGRESO DE ZARAGOZA</t>
  </si>
  <si>
    <t>30DTV0682K</t>
  </si>
  <si>
    <t>30DTV1202T</t>
  </si>
  <si>
    <t>MACEDONIO ALONSO</t>
  </si>
  <si>
    <t>30DTV0991P</t>
  </si>
  <si>
    <t>SALVADOR NOVO</t>
  </si>
  <si>
    <t>SABANETA</t>
  </si>
  <si>
    <t>30DTV0005L</t>
  </si>
  <si>
    <t>COYUTLA</t>
  </si>
  <si>
    <t>30DTV0222Z</t>
  </si>
  <si>
    <t>CALALCO</t>
  </si>
  <si>
    <t>30DTV1517S</t>
  </si>
  <si>
    <t>PROFR. ALFONSO CRUZ Y FLORES</t>
  </si>
  <si>
    <t>LA CHACA</t>
  </si>
  <si>
    <t>30DTV1042W</t>
  </si>
  <si>
    <t>30DTV1527Z</t>
  </si>
  <si>
    <t>EL PANORAMA</t>
  </si>
  <si>
    <t>30DTV0731C</t>
  </si>
  <si>
    <t>TULAPILLA</t>
  </si>
  <si>
    <t>30DTV0732B</t>
  </si>
  <si>
    <t>CRUZ VERDE</t>
  </si>
  <si>
    <t>30DTV1685O</t>
  </si>
  <si>
    <t>EL CIRUELO</t>
  </si>
  <si>
    <t>30DTV0385K</t>
  </si>
  <si>
    <t>ENTABLADERO</t>
  </si>
  <si>
    <t>30DTV0183O</t>
  </si>
  <si>
    <t>30DTV0372G</t>
  </si>
  <si>
    <t>PEDRO MARIA ANAYA</t>
  </si>
  <si>
    <t>POZA LARGA ZAPOTAL</t>
  </si>
  <si>
    <t>30DTV0362Z</t>
  </si>
  <si>
    <t>SAN LEONCIO JAMAYA</t>
  </si>
  <si>
    <t>30DTV1095A</t>
  </si>
  <si>
    <t>MANUEL PAYNO</t>
  </si>
  <si>
    <t>30DTV1094B</t>
  </si>
  <si>
    <t>NETZAHUALCOYOTL</t>
  </si>
  <si>
    <t>FILOMENO MATA</t>
  </si>
  <si>
    <t>30DTV0383M</t>
  </si>
  <si>
    <t>30DTV1324D</t>
  </si>
  <si>
    <t>CERRO GRANDE</t>
  </si>
  <si>
    <t>30DTV1203S</t>
  </si>
  <si>
    <t>COLONIA ELEODORO DAVILA</t>
  </si>
  <si>
    <t>30DTV1336I</t>
  </si>
  <si>
    <t>HELIODORO DAVILA</t>
  </si>
  <si>
    <t>MECATLAN</t>
  </si>
  <si>
    <t>30DTV0378A</t>
  </si>
  <si>
    <t>RANCHO ALEGRE</t>
  </si>
  <si>
    <t>30DTV1089Q</t>
  </si>
  <si>
    <t>30DTV0384L</t>
  </si>
  <si>
    <t>LA CRUZ</t>
  </si>
  <si>
    <t>30DTV1617R</t>
  </si>
  <si>
    <t>RAFAEL RAMIREZ CASTAÐEDA</t>
  </si>
  <si>
    <t>CUHUIXANATH</t>
  </si>
  <si>
    <t>30DTV1360I</t>
  </si>
  <si>
    <t>031</t>
  </si>
  <si>
    <t>PAPANTLA DE OLARTE</t>
  </si>
  <si>
    <t>30DTV1255Y</t>
  </si>
  <si>
    <t>30DTV1256X</t>
  </si>
  <si>
    <t>30DTV0261B</t>
  </si>
  <si>
    <t>RUBEN DARIO</t>
  </si>
  <si>
    <t>BELISARIO DOMINGUEZ</t>
  </si>
  <si>
    <t>30DTV0382N</t>
  </si>
  <si>
    <t>CUYUXQUIHUI</t>
  </si>
  <si>
    <t>30DTV0822U</t>
  </si>
  <si>
    <t>EL CHOTE</t>
  </si>
  <si>
    <t>30DTV1709H</t>
  </si>
  <si>
    <t>30DTV1361H</t>
  </si>
  <si>
    <t>JOLOAPAN</t>
  </si>
  <si>
    <t>30DTV0278B</t>
  </si>
  <si>
    <t>PUEBLILLO</t>
  </si>
  <si>
    <t>30DTV0003N</t>
  </si>
  <si>
    <t>RAMON ESPINOSA VILLANUEVA</t>
  </si>
  <si>
    <t>RAFAEL ROSAS</t>
  </si>
  <si>
    <t>30DTV1520F</t>
  </si>
  <si>
    <t>30DTV0022B</t>
  </si>
  <si>
    <t>CONGREGACION TARACUAN</t>
  </si>
  <si>
    <t>30DTV1670M</t>
  </si>
  <si>
    <t>INSURGENTES SOCIALISTAS</t>
  </si>
  <si>
    <t>30DTV0962U</t>
  </si>
  <si>
    <t>032</t>
  </si>
  <si>
    <t>30DTV0021C</t>
  </si>
  <si>
    <t>PENSADOR MEXICANO</t>
  </si>
  <si>
    <t>30DTV0185M</t>
  </si>
  <si>
    <t>BARRA DE PALMAS</t>
  </si>
  <si>
    <t>30DTV0094V</t>
  </si>
  <si>
    <t>AGUSTIN IZQUIERDO QUESSNEL</t>
  </si>
  <si>
    <t>ISLA DE CHAPACHAPA</t>
  </si>
  <si>
    <t>30DTV0392U</t>
  </si>
  <si>
    <t>JICALTEPEC</t>
  </si>
  <si>
    <t>30DTV0019O</t>
  </si>
  <si>
    <t>CASITAS</t>
  </si>
  <si>
    <t>30DTV0834Z</t>
  </si>
  <si>
    <t>ARNULFO VIVEROS AGUILAR</t>
  </si>
  <si>
    <t>30DTV0307G</t>
  </si>
  <si>
    <t>CEMENTERAS DEL PITAL</t>
  </si>
  <si>
    <t>30DTV0480O</t>
  </si>
  <si>
    <t>30DTV0029V</t>
  </si>
  <si>
    <t>TRES ENCINOS</t>
  </si>
  <si>
    <t>30DTV0253T</t>
  </si>
  <si>
    <t>ERNESTO TORAL LOMBARD</t>
  </si>
  <si>
    <t>033</t>
  </si>
  <si>
    <t>ALTO LUCERO DE GUTIERREZ BARRIOS</t>
  </si>
  <si>
    <t>PEDREGAL</t>
  </si>
  <si>
    <t>30DTV1125E</t>
  </si>
  <si>
    <t>CERRO DEL AGUACATE</t>
  </si>
  <si>
    <t>30DTV1410Z</t>
  </si>
  <si>
    <t>CHICONQUIACO</t>
  </si>
  <si>
    <t>EL CAPULIN</t>
  </si>
  <si>
    <t>30DTV1630L</t>
  </si>
  <si>
    <t>PLAN DE LA ESTRELLA</t>
  </si>
  <si>
    <t>30DTV1631K</t>
  </si>
  <si>
    <t>LOMA PLAN</t>
  </si>
  <si>
    <t>30DTV1632J</t>
  </si>
  <si>
    <t>LAS PAREDES</t>
  </si>
  <si>
    <t>30DTV1633I</t>
  </si>
  <si>
    <t>LA SOMBRA</t>
  </si>
  <si>
    <t>30DTV0683J</t>
  </si>
  <si>
    <t>JUCHIQUE DE FERRER</t>
  </si>
  <si>
    <t>30DTV0212T</t>
  </si>
  <si>
    <t>30DTV1704M</t>
  </si>
  <si>
    <t>EL CHAPARRAL</t>
  </si>
  <si>
    <t>30DTV0688E</t>
  </si>
  <si>
    <t>DOS ARROYOS</t>
  </si>
  <si>
    <t>30DTV0339Z</t>
  </si>
  <si>
    <t>30DTV0014T</t>
  </si>
  <si>
    <t>LAGUNA DE FARFAN</t>
  </si>
  <si>
    <t>30DTV0395R</t>
  </si>
  <si>
    <t>PLAN DE LA FLOR</t>
  </si>
  <si>
    <t>30DTV0202M</t>
  </si>
  <si>
    <t>PLAN DE LAS HAYAS</t>
  </si>
  <si>
    <t>30DTV0179B</t>
  </si>
  <si>
    <t>PORFIRIO DIAZ (EL NARANJAL)</t>
  </si>
  <si>
    <t>30DTV1052C</t>
  </si>
  <si>
    <t>SANTA ROSA SUR</t>
  </si>
  <si>
    <t>30DTV1185T</t>
  </si>
  <si>
    <t>SANTIAGO XIHUITLAN</t>
  </si>
  <si>
    <t>30DTV0309E</t>
  </si>
  <si>
    <t>YECUATLA</t>
  </si>
  <si>
    <t>CRISTOBAL HIDALGO</t>
  </si>
  <si>
    <t>30DTV0170K</t>
  </si>
  <si>
    <t>CUAUTITLAN DEL PARRAL</t>
  </si>
  <si>
    <t>30DTV0990Q</t>
  </si>
  <si>
    <t>INDEPENDENCIA (LA INDIA)</t>
  </si>
  <si>
    <t>30DTV0697M</t>
  </si>
  <si>
    <t>30DTV1053B</t>
  </si>
  <si>
    <t>034</t>
  </si>
  <si>
    <t>30DTV0334D</t>
  </si>
  <si>
    <t>LOS IDOLOS</t>
  </si>
  <si>
    <t>30DTV0215Q</t>
  </si>
  <si>
    <t>SALVADOR ALLENDE</t>
  </si>
  <si>
    <t>PASO DE LA MILPA</t>
  </si>
  <si>
    <t>30DTV0719H</t>
  </si>
  <si>
    <t>VILLA NUEVA</t>
  </si>
  <si>
    <t>30DTV0858I</t>
  </si>
  <si>
    <t>DOS RIOS</t>
  </si>
  <si>
    <t>30DTV0348G</t>
  </si>
  <si>
    <t>EL AGUAJE</t>
  </si>
  <si>
    <t>30DTV0432E</t>
  </si>
  <si>
    <t>BUENA VISTA</t>
  </si>
  <si>
    <t>30DTV0349F</t>
  </si>
  <si>
    <t>VILLA EMILIANO ZAPATA (EL CARRIZAL)</t>
  </si>
  <si>
    <t>30DTV0128V</t>
  </si>
  <si>
    <t>JOSE CALAZAN LEON</t>
  </si>
  <si>
    <t>EL GUAYABO</t>
  </si>
  <si>
    <t>30DTV1036L</t>
  </si>
  <si>
    <t>EL LENCERO</t>
  </si>
  <si>
    <t>30DTV0805D</t>
  </si>
  <si>
    <t>PALO GACHO</t>
  </si>
  <si>
    <t>30DTV0923S</t>
  </si>
  <si>
    <t>PLAN DEL RIO</t>
  </si>
  <si>
    <t>30DTV0108H</t>
  </si>
  <si>
    <t>RANCHO VIEJO</t>
  </si>
  <si>
    <t>30DTV0306H</t>
  </si>
  <si>
    <t>RINCONADA</t>
  </si>
  <si>
    <t>30DTV0006K</t>
  </si>
  <si>
    <t>30DTV0781K</t>
  </si>
  <si>
    <t>035</t>
  </si>
  <si>
    <t>13</t>
  </si>
  <si>
    <t>ALTO LUCERO</t>
  </si>
  <si>
    <t>30DTV0271I</t>
  </si>
  <si>
    <t>ALTO DEL TIZAR</t>
  </si>
  <si>
    <t>30DTV1551Z</t>
  </si>
  <si>
    <t>CERRILLOS DE DIAZ</t>
  </si>
  <si>
    <t>30DTV0092X</t>
  </si>
  <si>
    <t>MONTE VERDE CHIVERIA</t>
  </si>
  <si>
    <t>30DTV1552Y</t>
  </si>
  <si>
    <t>30DTV0643I</t>
  </si>
  <si>
    <t>IGNACIO ALDAMA</t>
  </si>
  <si>
    <t>30DTV1049P</t>
  </si>
  <si>
    <t>XOMOTLA</t>
  </si>
  <si>
    <t>30DTV1501R</t>
  </si>
  <si>
    <t>30DTV0152V</t>
  </si>
  <si>
    <t>RAFAEL HERNANDEZ OCHOA</t>
  </si>
  <si>
    <t>30DTV0813M</t>
  </si>
  <si>
    <t>BENITO FENTANES</t>
  </si>
  <si>
    <t>30DTV1616S</t>
  </si>
  <si>
    <t>CHILTOYAC</t>
  </si>
  <si>
    <t>30DTV0062C</t>
  </si>
  <si>
    <t>LA CONCEPCION</t>
  </si>
  <si>
    <t>30DTV0137C</t>
  </si>
  <si>
    <t>EL ESPINAL</t>
  </si>
  <si>
    <t>30DTV0346I</t>
  </si>
  <si>
    <t>TEPETLAN</t>
  </si>
  <si>
    <t>VICENTE GUERRERO (TEPETATES)</t>
  </si>
  <si>
    <t>30DTV0979U</t>
  </si>
  <si>
    <t>TLALNELHUAYOCAN</t>
  </si>
  <si>
    <t>SAN ANTONIO HIDALGO</t>
  </si>
  <si>
    <t>30DTV0842H</t>
  </si>
  <si>
    <t>036</t>
  </si>
  <si>
    <t>ALVARADO</t>
  </si>
  <si>
    <t>30DTV0799J</t>
  </si>
  <si>
    <t>ANGEL JOSE HERMIDA RUIZ</t>
  </si>
  <si>
    <t>ARBOLILLO</t>
  </si>
  <si>
    <t>30DTV0681L</t>
  </si>
  <si>
    <t>COSTA DE LA PALMA</t>
  </si>
  <si>
    <t>30DTV0264Z</t>
  </si>
  <si>
    <t>VALENTE CRUZ MENDIOLA</t>
  </si>
  <si>
    <t>MANDINGA Y MATOZA</t>
  </si>
  <si>
    <t>30DTV0859H</t>
  </si>
  <si>
    <t>LA PIEDRA</t>
  </si>
  <si>
    <t>30DTV0555O</t>
  </si>
  <si>
    <t>RINCON DE LA PALMA</t>
  </si>
  <si>
    <t>30DTV0308F</t>
  </si>
  <si>
    <t>MARIA DE JESUS GUTIERREZ MUNGUIA</t>
  </si>
  <si>
    <t>SALINAS</t>
  </si>
  <si>
    <t>30DTV0230I</t>
  </si>
  <si>
    <t>EL ZAPOTE</t>
  </si>
  <si>
    <t>30DTV0417M</t>
  </si>
  <si>
    <t>PASO NACIONAL</t>
  </si>
  <si>
    <t>30DTV0140Q</t>
  </si>
  <si>
    <t>30DTV0163A</t>
  </si>
  <si>
    <t>MARIANO ABASOLO</t>
  </si>
  <si>
    <t>30DTV0724T</t>
  </si>
  <si>
    <t>TLALIXCOYAN</t>
  </si>
  <si>
    <t>MATA CABESTRO</t>
  </si>
  <si>
    <t>30DTV0625T</t>
  </si>
  <si>
    <t>TIERRA Y LIBERTAD</t>
  </si>
  <si>
    <t>DOS LOMAS</t>
  </si>
  <si>
    <t>30DTV1056Z</t>
  </si>
  <si>
    <t>037</t>
  </si>
  <si>
    <t>30DTV0251V</t>
  </si>
  <si>
    <t>LA PUREZA</t>
  </si>
  <si>
    <t>30DTV0926P</t>
  </si>
  <si>
    <t>TENENEXPAN</t>
  </si>
  <si>
    <t>30DTV0087L</t>
  </si>
  <si>
    <t>ACAZONICA</t>
  </si>
  <si>
    <t>30DTV0098R</t>
  </si>
  <si>
    <t>ANGOSTILLO</t>
  </si>
  <si>
    <t>30DTV0244L</t>
  </si>
  <si>
    <t>CERRO GUZMAN</t>
  </si>
  <si>
    <t>30DTV0635Z</t>
  </si>
  <si>
    <t>30DTV0247I</t>
  </si>
  <si>
    <t>GRACIANO VALENZUELA</t>
  </si>
  <si>
    <t>PALMARITOS</t>
  </si>
  <si>
    <t>30DTV1715S</t>
  </si>
  <si>
    <t>30DTV1770L</t>
  </si>
  <si>
    <t>TOLOME</t>
  </si>
  <si>
    <t>30DTV0031J</t>
  </si>
  <si>
    <t>ABEL S. RODRIGUEZ</t>
  </si>
  <si>
    <t>MATA CAZUELA</t>
  </si>
  <si>
    <t>30DTV0852O</t>
  </si>
  <si>
    <t>30DTV0238A</t>
  </si>
  <si>
    <t>30DTV1400T</t>
  </si>
  <si>
    <t>CABO VERDE</t>
  </si>
  <si>
    <t>30DTV0919F</t>
  </si>
  <si>
    <t>JOSE AZUETA</t>
  </si>
  <si>
    <t>DELFINO VICTORIA (SANTA FE)</t>
  </si>
  <si>
    <t>30DTV0130J</t>
  </si>
  <si>
    <t>CARLOS PELLICER</t>
  </si>
  <si>
    <t>COLONIA EL RENACIMIENTO</t>
  </si>
  <si>
    <t>30DTV1068D</t>
  </si>
  <si>
    <t>038</t>
  </si>
  <si>
    <t>PASO DEL INGENIO</t>
  </si>
  <si>
    <t>30DTV0630E</t>
  </si>
  <si>
    <t>TECOLAPAN</t>
  </si>
  <si>
    <t>30DTV0149H</t>
  </si>
  <si>
    <t>TULA</t>
  </si>
  <si>
    <t>30DTV0199P</t>
  </si>
  <si>
    <t>AHUACAPAN</t>
  </si>
  <si>
    <t>30DTV1548L</t>
  </si>
  <si>
    <t>LAS GALERAS</t>
  </si>
  <si>
    <t>30DTV0495Q</t>
  </si>
  <si>
    <t>NACIMIENTOS DE XOGAPAN (FRANCISCO I. MADERO)</t>
  </si>
  <si>
    <t>30DTV1155Z</t>
  </si>
  <si>
    <t>LA REDONDA</t>
  </si>
  <si>
    <t>30DTV1147Q</t>
  </si>
  <si>
    <t>SAN LEOPOLDO</t>
  </si>
  <si>
    <t>30DTV1581T</t>
  </si>
  <si>
    <t>GUILLERMO PRIETO</t>
  </si>
  <si>
    <t>TILAPAN</t>
  </si>
  <si>
    <t>30DTV0242N</t>
  </si>
  <si>
    <t>SANTIAGO TUXTLA</t>
  </si>
  <si>
    <t>30DTV0357O</t>
  </si>
  <si>
    <t>FRANCISCO A. CASTELLANOS</t>
  </si>
  <si>
    <t>ARROYO LARGO</t>
  </si>
  <si>
    <t>30DTV1437G</t>
  </si>
  <si>
    <t>MIGUEL ALEMAN</t>
  </si>
  <si>
    <t>EL COYOL</t>
  </si>
  <si>
    <t>30DTV1721C</t>
  </si>
  <si>
    <t>NIÑOS HEROES DE CHAPULTEPEC</t>
  </si>
  <si>
    <t>30DTV0176E</t>
  </si>
  <si>
    <t>MAXYAPAN</t>
  </si>
  <si>
    <t>30DTV1395Y</t>
  </si>
  <si>
    <t>30DTV0497O</t>
  </si>
  <si>
    <t>EL MORILLO</t>
  </si>
  <si>
    <t>30DTV0880K</t>
  </si>
  <si>
    <t>30DTV0498N</t>
  </si>
  <si>
    <t>JOSE JUAN TABLADA</t>
  </si>
  <si>
    <t>EL PLATANAR</t>
  </si>
  <si>
    <t>30DTV1438F</t>
  </si>
  <si>
    <t>SEHUALACA</t>
  </si>
  <si>
    <t>30DTV0449E</t>
  </si>
  <si>
    <t>TAPALAPAN</t>
  </si>
  <si>
    <t>30DTV0437Z</t>
  </si>
  <si>
    <t>TIBERNAL</t>
  </si>
  <si>
    <t>30DTV0330H</t>
  </si>
  <si>
    <t>XIGüIPILINCAN</t>
  </si>
  <si>
    <t>30DTV1549K</t>
  </si>
  <si>
    <t>HEBERTO CASTILLO</t>
  </si>
  <si>
    <t>30DTV1722B</t>
  </si>
  <si>
    <t>LA PITAHAYA</t>
  </si>
  <si>
    <t>30DTV1792X</t>
  </si>
  <si>
    <t>LAS POCHOTAS</t>
  </si>
  <si>
    <t>30DTV1003U</t>
  </si>
  <si>
    <t>SOTEAPAN</t>
  </si>
  <si>
    <t>COLONIA LA MAGDALENA</t>
  </si>
  <si>
    <t>30DTV0295S</t>
  </si>
  <si>
    <t>039</t>
  </si>
  <si>
    <t>30DTV0581M</t>
  </si>
  <si>
    <t>ANGOSTURA</t>
  </si>
  <si>
    <t>30DTV1072Q</t>
  </si>
  <si>
    <t>EL BLANCO</t>
  </si>
  <si>
    <t>30DTV0582L</t>
  </si>
  <si>
    <t>LA CAÑADA</t>
  </si>
  <si>
    <t>30DTV0445I</t>
  </si>
  <si>
    <t>CASAS VIEJAS</t>
  </si>
  <si>
    <t>30DTV0583K</t>
  </si>
  <si>
    <t>COLONIA DOMINGUEZ</t>
  </si>
  <si>
    <t>30DTV0584J</t>
  </si>
  <si>
    <t>COLONIA 20 DE NOVIEMBRE (PANCHO VILLA)</t>
  </si>
  <si>
    <t>30DTV1059W</t>
  </si>
  <si>
    <t>HUAYACANES</t>
  </si>
  <si>
    <t>30DTV0454Q</t>
  </si>
  <si>
    <t>LA ISLETA</t>
  </si>
  <si>
    <t>30DTV0585I</t>
  </si>
  <si>
    <t>JIMBA</t>
  </si>
  <si>
    <t>30DTV0443K</t>
  </si>
  <si>
    <t>MIGUEL HIDALGO</t>
  </si>
  <si>
    <t>30DTV0586H</t>
  </si>
  <si>
    <t>PALO MIGUEL</t>
  </si>
  <si>
    <t>30DTV0310U</t>
  </si>
  <si>
    <t>PASO DEL GANADO</t>
  </si>
  <si>
    <t>30DTV0952N</t>
  </si>
  <si>
    <t>LOS TIGRES (SAN MARCOS)</t>
  </si>
  <si>
    <t>30DTV0218N</t>
  </si>
  <si>
    <t>30DTV0587G</t>
  </si>
  <si>
    <t>NUEVA ESPERANZA</t>
  </si>
  <si>
    <t>30DTV1153A</t>
  </si>
  <si>
    <t>040</t>
  </si>
  <si>
    <t>30DTV0730D</t>
  </si>
  <si>
    <t>30DTV0936W</t>
  </si>
  <si>
    <t>COACOTLA</t>
  </si>
  <si>
    <t>30DTV0116Q</t>
  </si>
  <si>
    <t>JOSE F. GUTIERREZ</t>
  </si>
  <si>
    <t>30DTV0937V</t>
  </si>
  <si>
    <t>SAN PEDRO MARTIR</t>
  </si>
  <si>
    <t>30DTV1229Z</t>
  </si>
  <si>
    <t>SAN ANTONIO</t>
  </si>
  <si>
    <t>30DTV0935X</t>
  </si>
  <si>
    <t>ATEPONTA</t>
  </si>
  <si>
    <t>30DTV1096Z</t>
  </si>
  <si>
    <t>HIDALGOTITLAN</t>
  </si>
  <si>
    <t>IGNACIO ALLENDE EL GRANDE</t>
  </si>
  <si>
    <t>30DTV1232N</t>
  </si>
  <si>
    <t>JAVIER ROJO GOMEZ</t>
  </si>
  <si>
    <t>30DTV1698S</t>
  </si>
  <si>
    <t>IZCOATL</t>
  </si>
  <si>
    <t>30DTV0947B</t>
  </si>
  <si>
    <t>MECAYAPAN</t>
  </si>
  <si>
    <t>ENCINO AMARILLO</t>
  </si>
  <si>
    <t>30DTV1706K</t>
  </si>
  <si>
    <t>CALMECATL</t>
  </si>
  <si>
    <t>SAN ANDRES CHAMILPA</t>
  </si>
  <si>
    <t>30DTV1234L</t>
  </si>
  <si>
    <t>PAJAPAN</t>
  </si>
  <si>
    <t>COSCAPAN</t>
  </si>
  <si>
    <t>30DTV1577G</t>
  </si>
  <si>
    <t>JICACAL</t>
  </si>
  <si>
    <t>30DTV1254Z</t>
  </si>
  <si>
    <t>EL MANGAL</t>
  </si>
  <si>
    <t>30DTV1390C</t>
  </si>
  <si>
    <t>MINZAPAN</t>
  </si>
  <si>
    <t>30DTV0821V</t>
  </si>
  <si>
    <t>SAN JUAN VOLADOR</t>
  </si>
  <si>
    <t>30DTV1235K</t>
  </si>
  <si>
    <t>30DTV1539D</t>
  </si>
  <si>
    <t>SAYULA DE ALEMAN</t>
  </si>
  <si>
    <t>ALMAGRES</t>
  </si>
  <si>
    <t>30DTV0316O</t>
  </si>
  <si>
    <t>CRUZ DEL MILAGRO</t>
  </si>
  <si>
    <t>30DTV0831B</t>
  </si>
  <si>
    <t>EL JUILE</t>
  </si>
  <si>
    <t>30DTV0145L</t>
  </si>
  <si>
    <t>AMAMALOYA</t>
  </si>
  <si>
    <t>30DTV1725Z</t>
  </si>
  <si>
    <t>30DTV1266D</t>
  </si>
  <si>
    <t>CUILONIA NUEVA</t>
  </si>
  <si>
    <t>30DTV1610Y</t>
  </si>
  <si>
    <t>LA ESTRIBERA</t>
  </si>
  <si>
    <t>30DTV1726Y</t>
  </si>
  <si>
    <t>MARIO MORENO REYES</t>
  </si>
  <si>
    <t>MIRADOR SALTILLO</t>
  </si>
  <si>
    <t>30DTV1115Y</t>
  </si>
  <si>
    <t>MIGUEL DE CERVANTES SAAVEDRA</t>
  </si>
  <si>
    <t>MORELOS</t>
  </si>
  <si>
    <t>30DTV1078K</t>
  </si>
  <si>
    <t>OCOTAL CHICO</t>
  </si>
  <si>
    <t>30DTV1484R</t>
  </si>
  <si>
    <t>OCOZOTEPEC</t>
  </si>
  <si>
    <t>30DTV1267C</t>
  </si>
  <si>
    <t>SAN FERNANDO</t>
  </si>
  <si>
    <t>30DTV1114Z</t>
  </si>
  <si>
    <t>EL TULIN</t>
  </si>
  <si>
    <t>30DTV1112A</t>
  </si>
  <si>
    <t>HILARIO C. SALAS</t>
  </si>
  <si>
    <t>30DTV1483S</t>
  </si>
  <si>
    <t>LAS PALOMAS (BAJO PALOMA)</t>
  </si>
  <si>
    <t>30DTV1540T</t>
  </si>
  <si>
    <t>TATAHUICAPAN DE JUAREZ</t>
  </si>
  <si>
    <t>MEZCALAPA</t>
  </si>
  <si>
    <t>30DTV1763B</t>
  </si>
  <si>
    <t>EL MIRADOR PILAPA</t>
  </si>
  <si>
    <t>30DTV1764A</t>
  </si>
  <si>
    <t>EMILIO CARBALLIDO</t>
  </si>
  <si>
    <t>PILAPILLO</t>
  </si>
  <si>
    <t>30DTV1485Q</t>
  </si>
  <si>
    <t>ZAPOAPAN</t>
  </si>
  <si>
    <t>30DTV1294Z</t>
  </si>
  <si>
    <t>ZAPOTITLAN</t>
  </si>
  <si>
    <t>30DTV1541S</t>
  </si>
  <si>
    <t>041</t>
  </si>
  <si>
    <t>DOS RIOS (TOCUILA)</t>
  </si>
  <si>
    <t>30DTV0418L</t>
  </si>
  <si>
    <t>JOSE MARIA MUÑOZ HERNANDEZ</t>
  </si>
  <si>
    <t>SAN JOSE DE TAPIA</t>
  </si>
  <si>
    <t>30DTV0565V</t>
  </si>
  <si>
    <t>CHOCAMAN</t>
  </si>
  <si>
    <t>30DTV0012V</t>
  </si>
  <si>
    <t>30DTV0795N</t>
  </si>
  <si>
    <t>FILOMENO VAZQUEZ JIMENEZ</t>
  </si>
  <si>
    <t>CALAQUIOCO</t>
  </si>
  <si>
    <t>30DTV1790Z</t>
  </si>
  <si>
    <t>TETLA</t>
  </si>
  <si>
    <t>30DTV0869O</t>
  </si>
  <si>
    <t>FORTIN</t>
  </si>
  <si>
    <t>FORTIN DE LAS FLORES</t>
  </si>
  <si>
    <t>30DTV1319S</t>
  </si>
  <si>
    <t>MONTE BLANCO</t>
  </si>
  <si>
    <t>30DTV0044N</t>
  </si>
  <si>
    <t>ESFUERZO CAMPESINO</t>
  </si>
  <si>
    <t>FRESNAL</t>
  </si>
  <si>
    <t>30DTV1462F</t>
  </si>
  <si>
    <t>DIGNA OCHOA Y PLACIDO</t>
  </si>
  <si>
    <t>SUMIDERO</t>
  </si>
  <si>
    <t>30DTV0709A</t>
  </si>
  <si>
    <t>TENOCH</t>
  </si>
  <si>
    <t>30DTV0317N</t>
  </si>
  <si>
    <t>HEROES DE LA PATRIA</t>
  </si>
  <si>
    <t>TOMATLAN</t>
  </si>
  <si>
    <t>30DTV0081R</t>
  </si>
  <si>
    <t>TECAMA</t>
  </si>
  <si>
    <t>30DTV0850Q</t>
  </si>
  <si>
    <t>042</t>
  </si>
  <si>
    <t>11</t>
  </si>
  <si>
    <t>PANUCO</t>
  </si>
  <si>
    <t>CHIJOL DIECISIETE</t>
  </si>
  <si>
    <t>30DTV0016R</t>
  </si>
  <si>
    <t>GABINO BARREDA</t>
  </si>
  <si>
    <t>ESTACION MENDEZ</t>
  </si>
  <si>
    <t>30DTV0069W</t>
  </si>
  <si>
    <t>CALENTADORES</t>
  </si>
  <si>
    <t>30DTV0791R</t>
  </si>
  <si>
    <t>30DTV0669Q</t>
  </si>
  <si>
    <t>OVIEDO</t>
  </si>
  <si>
    <t>30DTV0877X</t>
  </si>
  <si>
    <t>EX-HACIENDA CHINTON (LA QUINA)</t>
  </si>
  <si>
    <t>30DTV1138I</t>
  </si>
  <si>
    <t>EL MOLINO</t>
  </si>
  <si>
    <t>30DTV0748C</t>
  </si>
  <si>
    <t>JABONCILLO</t>
  </si>
  <si>
    <t>30DTV1332M</t>
  </si>
  <si>
    <t>30DTV0960W</t>
  </si>
  <si>
    <t>PALMAS REALES</t>
  </si>
  <si>
    <t>30DTV1771K</t>
  </si>
  <si>
    <t>DESIDERIO PAVON HERNANDEZ</t>
  </si>
  <si>
    <t>VEGA DE OTATES</t>
  </si>
  <si>
    <t>30DTV1018W</t>
  </si>
  <si>
    <t>COLONIA PILOTO</t>
  </si>
  <si>
    <t>30DTV0475C</t>
  </si>
  <si>
    <t>BUENAVISTA (MAHUAVES)</t>
  </si>
  <si>
    <t>30DTV1337H</t>
  </si>
  <si>
    <t>30DTV0846D</t>
  </si>
  <si>
    <t>CENTRO DE POBLACION NUEVO PANUCO (LA PITAYA)</t>
  </si>
  <si>
    <t>30DTV0997J</t>
  </si>
  <si>
    <t>043</t>
  </si>
  <si>
    <t>CALACO</t>
  </si>
  <si>
    <t>30DTV1675H</t>
  </si>
  <si>
    <t>HUEYCUATITLA</t>
  </si>
  <si>
    <t>30DTV0860X</t>
  </si>
  <si>
    <t>IXTACAHUAYO</t>
  </si>
  <si>
    <t>30DTV0930B</t>
  </si>
  <si>
    <t>PRIMO VERDAD (SAN MIGUEL)</t>
  </si>
  <si>
    <t>30DTV0455P</t>
  </si>
  <si>
    <t>PALTZOQUITEMPA</t>
  </si>
  <si>
    <t>30DTV1673J</t>
  </si>
  <si>
    <t>PILPUERTA</t>
  </si>
  <si>
    <t>30DTV1374L</t>
  </si>
  <si>
    <t>TENANTITLA</t>
  </si>
  <si>
    <t>30DTV1028C</t>
  </si>
  <si>
    <t>YUPILTITLA</t>
  </si>
  <si>
    <t>30DTV1674I</t>
  </si>
  <si>
    <t>30DTV1676G</t>
  </si>
  <si>
    <t>ZEFERINO FRANCISCO HERNANDEZ</t>
  </si>
  <si>
    <t>COACHUMO COMUN</t>
  </si>
  <si>
    <t>30DTV1691Z</t>
  </si>
  <si>
    <t>CHICONTEPEC</t>
  </si>
  <si>
    <t>30DTV0632C</t>
  </si>
  <si>
    <t>AHUATITLA ABAJO</t>
  </si>
  <si>
    <t>30DTV1414W</t>
  </si>
  <si>
    <t>VANGUARDIA</t>
  </si>
  <si>
    <t>ALAHUALTITLA</t>
  </si>
  <si>
    <t>30DTV0246J</t>
  </si>
  <si>
    <t>ALAXTITLA IXCACUATITLA</t>
  </si>
  <si>
    <t>30DTV0008I</t>
  </si>
  <si>
    <t>CALLEJON CARRIZALILLO</t>
  </si>
  <si>
    <t>30DTV1070S</t>
  </si>
  <si>
    <t>CHAPIXTLA</t>
  </si>
  <si>
    <t>30DTV1009O</t>
  </si>
  <si>
    <t>MANUEL FUENTES SARABIA</t>
  </si>
  <si>
    <t>LINDERO AGUA FRIA</t>
  </si>
  <si>
    <t>30DTV0051X</t>
  </si>
  <si>
    <t>LA PAGUA</t>
  </si>
  <si>
    <t>30DTV1236J</t>
  </si>
  <si>
    <t>PASTORIA</t>
  </si>
  <si>
    <t>30DTV0652Q</t>
  </si>
  <si>
    <t>PEMUXTITLA</t>
  </si>
  <si>
    <t>30DTV1164G</t>
  </si>
  <si>
    <t>SASALTITLA</t>
  </si>
  <si>
    <t>30DTV0361A</t>
  </si>
  <si>
    <t>LEOPOLDO KIEL</t>
  </si>
  <si>
    <t>EL TECOMATE</t>
  </si>
  <si>
    <t>30DTV0780L</t>
  </si>
  <si>
    <t>TEMOCTLA</t>
  </si>
  <si>
    <t>30DTV0470H</t>
  </si>
  <si>
    <t>TIOCUAYO</t>
  </si>
  <si>
    <t>30DTV1692Y</t>
  </si>
  <si>
    <t>TEPETZINTLA</t>
  </si>
  <si>
    <t>30DTV0425V</t>
  </si>
  <si>
    <t>TLANEMPA COMUN</t>
  </si>
  <si>
    <t>30DTV0803F</t>
  </si>
  <si>
    <t>TLAQUEXTLA TENEXTITLA</t>
  </si>
  <si>
    <t>30DTV1569Y</t>
  </si>
  <si>
    <t>AGUSTIN MELGAR</t>
  </si>
  <si>
    <t>EL CHOTE SANTA TERESA</t>
  </si>
  <si>
    <t>30DTV1693X</t>
  </si>
  <si>
    <t>044</t>
  </si>
  <si>
    <t>TAMIAHUA</t>
  </si>
  <si>
    <t>BALCAZAR</t>
  </si>
  <si>
    <t>30DTV0760Y</t>
  </si>
  <si>
    <t>JUAN ENRIQUE PESTALOZZI</t>
  </si>
  <si>
    <t>ISLA DEL IDOLO (ISLA EL IDOLO)</t>
  </si>
  <si>
    <t>30DTV1727X</t>
  </si>
  <si>
    <t>EL MESON</t>
  </si>
  <si>
    <t>30DTV0500L</t>
  </si>
  <si>
    <t>PALO BLANCO</t>
  </si>
  <si>
    <t>30DTV0908Z</t>
  </si>
  <si>
    <t>SAN MARCOS</t>
  </si>
  <si>
    <t>30DTV0025Z</t>
  </si>
  <si>
    <t>TAMPACHE</t>
  </si>
  <si>
    <t>30DTV0360B</t>
  </si>
  <si>
    <t>TANCOCHIN</t>
  </si>
  <si>
    <t>30DTV1457U</t>
  </si>
  <si>
    <t>PRIMERO DE MAYO</t>
  </si>
  <si>
    <t>TANTALAMOS</t>
  </si>
  <si>
    <t>30DTV0778X</t>
  </si>
  <si>
    <t>30DTV0064A</t>
  </si>
  <si>
    <t>30DTV0505G</t>
  </si>
  <si>
    <t>30DTV1283U</t>
  </si>
  <si>
    <t>30DTV1284T</t>
  </si>
  <si>
    <t>BUENOS AIRES</t>
  </si>
  <si>
    <t>30DTV0772C</t>
  </si>
  <si>
    <t>CHALAHUITE</t>
  </si>
  <si>
    <t>30DTV0366W</t>
  </si>
  <si>
    <t>JUANA MOZA</t>
  </si>
  <si>
    <t>30DTV0328T</t>
  </si>
  <si>
    <t>NALUA</t>
  </si>
  <si>
    <t>30DTV0627R</t>
  </si>
  <si>
    <t>TRONCONAL DE HERRERA BELTRAN</t>
  </si>
  <si>
    <t>30DTV1637E</t>
  </si>
  <si>
    <t>045</t>
  </si>
  <si>
    <t>HUAYACOCOTLA</t>
  </si>
  <si>
    <t>30DTV0001P</t>
  </si>
  <si>
    <t>LEYES DE REFORMA</t>
  </si>
  <si>
    <t>LAS BLANCAS (PALO GORDO)</t>
  </si>
  <si>
    <t>30DTV1793W</t>
  </si>
  <si>
    <t>CARBONERO JACALES</t>
  </si>
  <si>
    <t>30DTV0533C</t>
  </si>
  <si>
    <t>PALO BENDITO</t>
  </si>
  <si>
    <t>30DTV0576A</t>
  </si>
  <si>
    <t>POTRERO DE MONROY</t>
  </si>
  <si>
    <t>30DTV1351A</t>
  </si>
  <si>
    <t>TENANGO DE SAN MIGUEL</t>
  </si>
  <si>
    <t>30DTV1421F</t>
  </si>
  <si>
    <t>ANTONIO LOPEZ DE SANTA ANNA</t>
  </si>
  <si>
    <t>TZIMENTEY (LAS PIEDRAS)</t>
  </si>
  <si>
    <t>30DTV1700Q</t>
  </si>
  <si>
    <t>ZILACATIPAN (TENAXCALZINGO)</t>
  </si>
  <si>
    <t>30DTV0532D</t>
  </si>
  <si>
    <t>ZONZONAPA</t>
  </si>
  <si>
    <t>30DTV0872B</t>
  </si>
  <si>
    <t>ILAMATLAN</t>
  </si>
  <si>
    <t>30DTV0115R</t>
  </si>
  <si>
    <t>AMATEPEC</t>
  </si>
  <si>
    <t>30DTV1646M</t>
  </si>
  <si>
    <t>ATEMPA</t>
  </si>
  <si>
    <t>30DTV1753V</t>
  </si>
  <si>
    <t>COACOACO</t>
  </si>
  <si>
    <t>30DTV0739V</t>
  </si>
  <si>
    <t>CHAHUATLAN</t>
  </si>
  <si>
    <t>30DTV1349M</t>
  </si>
  <si>
    <t>HUITZTIPAN</t>
  </si>
  <si>
    <t>30DTV1299V</t>
  </si>
  <si>
    <t>SAN GREGORIO</t>
  </si>
  <si>
    <t>30DTV1350B</t>
  </si>
  <si>
    <t>TECAPA</t>
  </si>
  <si>
    <t>30DTV1647L</t>
  </si>
  <si>
    <t>XOXOCAPA</t>
  </si>
  <si>
    <t>30DTV0943F</t>
  </si>
  <si>
    <t>TEXCATEPEC</t>
  </si>
  <si>
    <t>30DTV0837W</t>
  </si>
  <si>
    <t>AMAXAC</t>
  </si>
  <si>
    <t>30DTV1648K</t>
  </si>
  <si>
    <t>AYOTUXTLA</t>
  </si>
  <si>
    <t>30DTV1352Z</t>
  </si>
  <si>
    <t>EL PAPATLAR</t>
  </si>
  <si>
    <t>30DTV1445P</t>
  </si>
  <si>
    <t>PIE DE LA CUESTA</t>
  </si>
  <si>
    <t>30DTV1658R</t>
  </si>
  <si>
    <t>ZACUALPAN</t>
  </si>
  <si>
    <t>ATIXTACA</t>
  </si>
  <si>
    <t>30DTV0845E</t>
  </si>
  <si>
    <t>GREGORIO LOPEZ Y FUENTES</t>
  </si>
  <si>
    <t>CANALEJAS DE OTATES</t>
  </si>
  <si>
    <t>30DTV1289O</t>
  </si>
  <si>
    <t>CERRO CHATO</t>
  </si>
  <si>
    <t>30DTV1803M</t>
  </si>
  <si>
    <t>GENERAL PRIM (SAN FRANCISCO)</t>
  </si>
  <si>
    <t>30DTV1335J</t>
  </si>
  <si>
    <t>ZONTECOMATLAN DE LOPEZ Y FUENTES</t>
  </si>
  <si>
    <t>CUATECOMACO</t>
  </si>
  <si>
    <t>30DTV0776Z</t>
  </si>
  <si>
    <t>EL CUAYO (LA ESPERANZA)</t>
  </si>
  <si>
    <t>30DTV1290D</t>
  </si>
  <si>
    <t>LIMONTITLA</t>
  </si>
  <si>
    <t>30DTV1291C</t>
  </si>
  <si>
    <t>OTLATZINTLA</t>
  </si>
  <si>
    <t>30DTV1638D</t>
  </si>
  <si>
    <t>30DTV1292B</t>
  </si>
  <si>
    <t>EL PUENTE</t>
  </si>
  <si>
    <t>30DTV0896L</t>
  </si>
  <si>
    <t>DON MIGUEL HIDALGO Y COSTILLA</t>
  </si>
  <si>
    <t>TECOMAJAPA</t>
  </si>
  <si>
    <t>30DTV1508K</t>
  </si>
  <si>
    <t>TENAMICOYA</t>
  </si>
  <si>
    <t>30DTV1453Y</t>
  </si>
  <si>
    <t>SANTA MARIA LA VICTORIA</t>
  </si>
  <si>
    <t>30DTV1293A</t>
  </si>
  <si>
    <t>046</t>
  </si>
  <si>
    <t>IXHUATLAN DE MADERO</t>
  </si>
  <si>
    <t>EL AGUACATE BARRIO ARRIBA</t>
  </si>
  <si>
    <t>30DTV1325C</t>
  </si>
  <si>
    <t>CHAPOPOTE</t>
  </si>
  <si>
    <t>30DTV1422E</t>
  </si>
  <si>
    <t>DIGNA OCHOA</t>
  </si>
  <si>
    <t>HUEXOTITLA</t>
  </si>
  <si>
    <t>30DTV1201U</t>
  </si>
  <si>
    <t>TENOCHTITLAN</t>
  </si>
  <si>
    <t>JONOTAL AZTECA</t>
  </si>
  <si>
    <t>30DTV1701P</t>
  </si>
  <si>
    <t>FRANCISCO INDALECIO MADERO</t>
  </si>
  <si>
    <t>JOYA CHICA</t>
  </si>
  <si>
    <t>30DTV1326B</t>
  </si>
  <si>
    <t>30DTV0873A</t>
  </si>
  <si>
    <t>30DTV1173O</t>
  </si>
  <si>
    <t>MOLANGO</t>
  </si>
  <si>
    <t>30DTV1328Z</t>
  </si>
  <si>
    <t>HEBERTO CASTILLO MARTINEZ</t>
  </si>
  <si>
    <t>OJITAL CUAYO</t>
  </si>
  <si>
    <t>30DTV0514O</t>
  </si>
  <si>
    <t>PAHUA GRANDE</t>
  </si>
  <si>
    <t>30DTV1327A</t>
  </si>
  <si>
    <t>PIEDRA GRANDE LA SIERRA</t>
  </si>
  <si>
    <t>30DTV1172P</t>
  </si>
  <si>
    <t>PIEDRA GRANDE CHIJOLITO</t>
  </si>
  <si>
    <t>30DTV1329Z</t>
  </si>
  <si>
    <t>PLAN DEL ENCINAL (EL ENCINAL)</t>
  </si>
  <si>
    <t>30DTV1666Z</t>
  </si>
  <si>
    <t>PUYECACO</t>
  </si>
  <si>
    <t>30DTV1091E</t>
  </si>
  <si>
    <t>SAN FRANCISCO</t>
  </si>
  <si>
    <t>30DTV1331N</t>
  </si>
  <si>
    <t>SAN MARTIN</t>
  </si>
  <si>
    <t>30DTV0370I</t>
  </si>
  <si>
    <t>TZILTZACUAPAN</t>
  </si>
  <si>
    <t>30DTV0009H</t>
  </si>
  <si>
    <t>TZOCOHUITE</t>
  </si>
  <si>
    <t>30DTV0011W</t>
  </si>
  <si>
    <t>ZAPOTE BRAVO</t>
  </si>
  <si>
    <t>30DTV1507L</t>
  </si>
  <si>
    <t>AYOTLA</t>
  </si>
  <si>
    <t>30DTV1383T</t>
  </si>
  <si>
    <t>GENERAL FELIPE ANGELES</t>
  </si>
  <si>
    <t>30DTV0656M</t>
  </si>
  <si>
    <t>SIETE PALMAS BARRIO ARRIBA</t>
  </si>
  <si>
    <t>30DTV1385R</t>
  </si>
  <si>
    <t>VILLA DE LAS FLORES</t>
  </si>
  <si>
    <t>30DTV1323E</t>
  </si>
  <si>
    <t>CASTILLO DE TEAYO</t>
  </si>
  <si>
    <t>30DTV0120C</t>
  </si>
  <si>
    <t>EL BEJUCAL</t>
  </si>
  <si>
    <t>30DTV1375K</t>
  </si>
  <si>
    <t>30DTV0035F</t>
  </si>
  <si>
    <t>30DTV0175F</t>
  </si>
  <si>
    <t>LA LIMA NUEVA</t>
  </si>
  <si>
    <t>30DTV0833Z</t>
  </si>
  <si>
    <t>EL MANTE</t>
  </si>
  <si>
    <t>30DTV0364Y</t>
  </si>
  <si>
    <t>SANTA CRUZ</t>
  </si>
  <si>
    <t>30DTV0762W</t>
  </si>
  <si>
    <t>TEAYO</t>
  </si>
  <si>
    <t>30DTV0617K</t>
  </si>
  <si>
    <t>EL XUCHITL</t>
  </si>
  <si>
    <t>30DTV0240P</t>
  </si>
  <si>
    <t>EL HORCON</t>
  </si>
  <si>
    <t>30DTV0891Q</t>
  </si>
  <si>
    <t>047</t>
  </si>
  <si>
    <t>30DTV1221H</t>
  </si>
  <si>
    <t>SERAFIN DE OLARTE</t>
  </si>
  <si>
    <t>30DTV1347O</t>
  </si>
  <si>
    <t>30DTV0637Y</t>
  </si>
  <si>
    <t>LA COLMENA (LA LOMA)</t>
  </si>
  <si>
    <t>30DTV0706D</t>
  </si>
  <si>
    <t>GILDARDO MUÑOZ</t>
  </si>
  <si>
    <t>30DTV1004T</t>
  </si>
  <si>
    <t>30DTV0599L</t>
  </si>
  <si>
    <t>30DTV0488G</t>
  </si>
  <si>
    <t>OJITAL VIEJO</t>
  </si>
  <si>
    <t>30DTV1086T</t>
  </si>
  <si>
    <t>PABANCO</t>
  </si>
  <si>
    <t>30DTV1083W</t>
  </si>
  <si>
    <t>PASO DEL CORREO</t>
  </si>
  <si>
    <t>30DTV0327U</t>
  </si>
  <si>
    <t>PASO DE VALENCIA</t>
  </si>
  <si>
    <t>30DTV0380P</t>
  </si>
  <si>
    <t>PLAN DE HIDALGO</t>
  </si>
  <si>
    <t>30DTV0824S</t>
  </si>
  <si>
    <t>ANTONIO CASO</t>
  </si>
  <si>
    <t>PUXTLA</t>
  </si>
  <si>
    <t>30DTV0300N</t>
  </si>
  <si>
    <t>LA REFORMA PASO DEL CORREO</t>
  </si>
  <si>
    <t>30DTV1488N</t>
  </si>
  <si>
    <t>30DTV1021J</t>
  </si>
  <si>
    <t>VISTA HERMOSA DE MADERO</t>
  </si>
  <si>
    <t>30DTV1022I</t>
  </si>
  <si>
    <t>048</t>
  </si>
  <si>
    <t>ALMANZA</t>
  </si>
  <si>
    <t>30DTV0191X</t>
  </si>
  <si>
    <t>COPALILLO I</t>
  </si>
  <si>
    <t>30DTV1593Y</t>
  </si>
  <si>
    <t>CHAPARRO GRANDE</t>
  </si>
  <si>
    <t>30DTV1492Z</t>
  </si>
  <si>
    <t>PAHUA HUECA</t>
  </si>
  <si>
    <t>30DTV0700J</t>
  </si>
  <si>
    <t>PALMARCILLO</t>
  </si>
  <si>
    <t>30DTV1595W</t>
  </si>
  <si>
    <t>30DTV1596V</t>
  </si>
  <si>
    <t>PLAN DE ARROYOS</t>
  </si>
  <si>
    <t>30DTV0126X</t>
  </si>
  <si>
    <t>POMPEYA</t>
  </si>
  <si>
    <t>30DTV0192W</t>
  </si>
  <si>
    <t>TIERRA NUEVA</t>
  </si>
  <si>
    <t>30DTV0708B</t>
  </si>
  <si>
    <t>SAN PEDRO ALTEPEPAN</t>
  </si>
  <si>
    <t>30DTV0544I</t>
  </si>
  <si>
    <t>EL AZOTAL</t>
  </si>
  <si>
    <t>30DTV0929M</t>
  </si>
  <si>
    <t>NORBERTO AGUIRRE PALANCARES</t>
  </si>
  <si>
    <t>30DTV0178C</t>
  </si>
  <si>
    <t>TOMATA ANEXO PILARES</t>
  </si>
  <si>
    <t>30DTV1067E</t>
  </si>
  <si>
    <t>ARROYO DE FIERRO</t>
  </si>
  <si>
    <t>30DTV1772J</t>
  </si>
  <si>
    <t>ARROYO NEGRO</t>
  </si>
  <si>
    <t>30DTV0299O</t>
  </si>
  <si>
    <t>30DTV0097S</t>
  </si>
  <si>
    <t>LOMA DE LAS FLORES</t>
  </si>
  <si>
    <t>30DTV0465W</t>
  </si>
  <si>
    <t>LA PIEDRILLA</t>
  </si>
  <si>
    <t>30DTV0699K</t>
  </si>
  <si>
    <t>PUEBLO VIEJO UNO</t>
  </si>
  <si>
    <t>30DTV1034N</t>
  </si>
  <si>
    <t>30DTV0843G</t>
  </si>
  <si>
    <t>OTRA BANDA</t>
  </si>
  <si>
    <t>30DTV0165Z</t>
  </si>
  <si>
    <t>049</t>
  </si>
  <si>
    <t>QUILATE ANTIGUO</t>
  </si>
  <si>
    <t>30DTV1098Y</t>
  </si>
  <si>
    <t>JOSE MARIA MATA</t>
  </si>
  <si>
    <t>30DTV1601Q</t>
  </si>
  <si>
    <t>CHAPACHAPA</t>
  </si>
  <si>
    <t>30DTV0713N</t>
  </si>
  <si>
    <t>30DTV0634A</t>
  </si>
  <si>
    <t>JUAN JACOBO TORRES (LA MONERA)</t>
  </si>
  <si>
    <t>30DTV1252A</t>
  </si>
  <si>
    <t>LA LIMA</t>
  </si>
  <si>
    <t>30DTV1046S</t>
  </si>
  <si>
    <t>LIC. BENITO JUAREZ GARCIA</t>
  </si>
  <si>
    <t>LOMA DEL COJOLITE</t>
  </si>
  <si>
    <t>30DTV0666T</t>
  </si>
  <si>
    <t>30DTV0537Z</t>
  </si>
  <si>
    <t>PASO BLANCO</t>
  </si>
  <si>
    <t>30DTV0164Z</t>
  </si>
  <si>
    <t>30DTV1575I</t>
  </si>
  <si>
    <t>PROFR. JAIME SANCHEZ MARQUEZ</t>
  </si>
  <si>
    <t>EL POZON</t>
  </si>
  <si>
    <t>30DTV0790S</t>
  </si>
  <si>
    <t>PUEBLO VIEJO</t>
  </si>
  <si>
    <t>30DTV0399N</t>
  </si>
  <si>
    <t>30DTV0398O</t>
  </si>
  <si>
    <t>30DTV0485J</t>
  </si>
  <si>
    <t>30DTV0875Z</t>
  </si>
  <si>
    <t>LOS TRAPICHES</t>
  </si>
  <si>
    <t>30DTV1197Y</t>
  </si>
  <si>
    <t>30DTV1500S</t>
  </si>
  <si>
    <t>30DTV1039I</t>
  </si>
  <si>
    <t>PAXIL</t>
  </si>
  <si>
    <t>PUERTO PALCHAN</t>
  </si>
  <si>
    <t>30DTV0745F</t>
  </si>
  <si>
    <t>LOMA DEL MIRASOL</t>
  </si>
  <si>
    <t>30DTV1253Z</t>
  </si>
  <si>
    <t>30DTV0210V</t>
  </si>
  <si>
    <t>EL COLORADO</t>
  </si>
  <si>
    <t>30DTV0503I</t>
  </si>
  <si>
    <t>JULIAN CARRILLO</t>
  </si>
  <si>
    <t>30DTV0171J</t>
  </si>
  <si>
    <t>050</t>
  </si>
  <si>
    <t>APAZAPAN</t>
  </si>
  <si>
    <t>30DTV0155S</t>
  </si>
  <si>
    <t>AGUA CALIENTE</t>
  </si>
  <si>
    <t>30DTV0538Y</t>
  </si>
  <si>
    <t>CHAHUAPAN</t>
  </si>
  <si>
    <t>30DTV0539X</t>
  </si>
  <si>
    <t>CERRO COLORADO (ESTACION APAZAPAN)</t>
  </si>
  <si>
    <t>30DTV0272H</t>
  </si>
  <si>
    <t>CERRO GORDO</t>
  </si>
  <si>
    <t>30DTV0540M</t>
  </si>
  <si>
    <t>EL PALMAR (ESTACION EL PALMAR)</t>
  </si>
  <si>
    <t>30DTV0265Y</t>
  </si>
  <si>
    <t>PINOLTEPEC</t>
  </si>
  <si>
    <t>30DTV0541L</t>
  </si>
  <si>
    <t>EL ROBLE</t>
  </si>
  <si>
    <t>30DTV0472F</t>
  </si>
  <si>
    <t>30DTV0168W</t>
  </si>
  <si>
    <t>30DTV0580N</t>
  </si>
  <si>
    <t>CAROLINO ANAYA</t>
  </si>
  <si>
    <t>30DTV1618Q</t>
  </si>
  <si>
    <t>AURELIANO HERNANDEZ PALACIOS</t>
  </si>
  <si>
    <t>LAS TRANCAS</t>
  </si>
  <si>
    <t>30DTV0631D</t>
  </si>
  <si>
    <t>JALCOMULCO</t>
  </si>
  <si>
    <t>30DTV0351U</t>
  </si>
  <si>
    <t>051</t>
  </si>
  <si>
    <t>ACATLA</t>
  </si>
  <si>
    <t>30DTV1535H</t>
  </si>
  <si>
    <t>VISTAHERMOSA</t>
  </si>
  <si>
    <t>30DTV1655U</t>
  </si>
  <si>
    <t>30DTV1661E</t>
  </si>
  <si>
    <t>SIMON BOLIVAR</t>
  </si>
  <si>
    <t>AQUILA</t>
  </si>
  <si>
    <t>30DTV1341U</t>
  </si>
  <si>
    <t>CUMBRES DE AQUILA</t>
  </si>
  <si>
    <t>30DTV1536G</t>
  </si>
  <si>
    <t>ASTACINGA</t>
  </si>
  <si>
    <t>30DTV0722V</t>
  </si>
  <si>
    <t>ACUAYUCAN</t>
  </si>
  <si>
    <t>30DTV1668Y</t>
  </si>
  <si>
    <t>ATLAHUILCO</t>
  </si>
  <si>
    <t>30DTV0525U</t>
  </si>
  <si>
    <t>ACULTZINAPA (SAN MIGUELITO)</t>
  </si>
  <si>
    <t>30DTV1656T</t>
  </si>
  <si>
    <t>ZACAMILOLA</t>
  </si>
  <si>
    <t>30DTV1309L</t>
  </si>
  <si>
    <t>TERRERO</t>
  </si>
  <si>
    <t>30DTV1652X</t>
  </si>
  <si>
    <t>CAMERINO Z. MENDOZA</t>
  </si>
  <si>
    <t>LA CUESTA</t>
  </si>
  <si>
    <t>30DTV0998I</t>
  </si>
  <si>
    <t>NECOXTLA</t>
  </si>
  <si>
    <t>30DTV1461G</t>
  </si>
  <si>
    <t>TUXPANGUILLO</t>
  </si>
  <si>
    <t>30DTV0027X</t>
  </si>
  <si>
    <t>MIXTLA DE ALTAMIRANO</t>
  </si>
  <si>
    <t>TLAXCANTLA (OCOMANALCO)</t>
  </si>
  <si>
    <t>30DTV1769W</t>
  </si>
  <si>
    <t>XOCHITLA</t>
  </si>
  <si>
    <t>30DTV1710X</t>
  </si>
  <si>
    <t>ANDRES QUINTANA ROO</t>
  </si>
  <si>
    <t>BARRIO CUARTO</t>
  </si>
  <si>
    <t>30DTV1791Y</t>
  </si>
  <si>
    <t>DAVID ALFARO SIQUEIROS</t>
  </si>
  <si>
    <t>AXOXOHUILCO</t>
  </si>
  <si>
    <t>30DTV1711W</t>
  </si>
  <si>
    <t>RAFAEL DELGADO</t>
  </si>
  <si>
    <t>TZONCOLCO</t>
  </si>
  <si>
    <t>30DTV1720D</t>
  </si>
  <si>
    <t>XALTITITLA</t>
  </si>
  <si>
    <t>30DTV1261I</t>
  </si>
  <si>
    <t>HUELLETECOXCO</t>
  </si>
  <si>
    <t>30DTV1657S</t>
  </si>
  <si>
    <t>RAFAEL DELGADO SAINZ</t>
  </si>
  <si>
    <t>LOS REYES</t>
  </si>
  <si>
    <t>ATLANCA</t>
  </si>
  <si>
    <t>30DTV1579E</t>
  </si>
  <si>
    <t>LIBERTAD</t>
  </si>
  <si>
    <t>CUACABALLO</t>
  </si>
  <si>
    <t>30DTV1654V</t>
  </si>
  <si>
    <t>FRANCISCO MARQUEZ PANIAGUA</t>
  </si>
  <si>
    <t>SAN ANDRES TENEJAPAN</t>
  </si>
  <si>
    <t>30DTV1333L</t>
  </si>
  <si>
    <t>SOLEDAD ATZOMPA</t>
  </si>
  <si>
    <t>ACULTZINAPA</t>
  </si>
  <si>
    <t>30DTV1342T</t>
  </si>
  <si>
    <t>ATZOMPA</t>
  </si>
  <si>
    <t>30DTV0613O</t>
  </si>
  <si>
    <t>TEPAXAPA</t>
  </si>
  <si>
    <t>30DTV1265E</t>
  </si>
  <si>
    <t>TLATILPA</t>
  </si>
  <si>
    <t>30DTV1343S</t>
  </si>
  <si>
    <t>TEQUILA</t>
  </si>
  <si>
    <t>30DTV0217O</t>
  </si>
  <si>
    <t>COXITITLA</t>
  </si>
  <si>
    <t>30DTV1662D</t>
  </si>
  <si>
    <t>OXTOTITLA</t>
  </si>
  <si>
    <t>30DTV1742P</t>
  </si>
  <si>
    <t>TLECUAXCO</t>
  </si>
  <si>
    <t>30DTV1444Q</t>
  </si>
  <si>
    <t>MOXALA</t>
  </si>
  <si>
    <t>30DTV1653W</t>
  </si>
  <si>
    <t>TLAQUILPA</t>
  </si>
  <si>
    <t>30DTV0785G</t>
  </si>
  <si>
    <t>TLILAPAN</t>
  </si>
  <si>
    <t>TONALIXCO</t>
  </si>
  <si>
    <t>30DTV1757R</t>
  </si>
  <si>
    <t>MARIA ARIAS BERNAL</t>
  </si>
  <si>
    <t>XOXOCOTLA</t>
  </si>
  <si>
    <t>30DTV0245K</t>
  </si>
  <si>
    <t>ZONGOLICA</t>
  </si>
  <si>
    <t>TLACUILOLTECATL CHICO (NOGALES)</t>
  </si>
  <si>
    <t>30DTV1760E</t>
  </si>
  <si>
    <t>052</t>
  </si>
  <si>
    <t>30DTV0728P</t>
  </si>
  <si>
    <t>SAN ANTONIO TEXAS</t>
  </si>
  <si>
    <t>30DTV0436A</t>
  </si>
  <si>
    <t>MANUEL ACUÐA</t>
  </si>
  <si>
    <t>CHACALTIANGUIS</t>
  </si>
  <si>
    <t>30DTV0093W</t>
  </si>
  <si>
    <t>ANGEL ESTRADA LOYO</t>
  </si>
  <si>
    <t>30DTV0523W</t>
  </si>
  <si>
    <t>LAGUNA DE LAGARTO</t>
  </si>
  <si>
    <t>30DTV0524V</t>
  </si>
  <si>
    <t>MATA DE CAÑA</t>
  </si>
  <si>
    <t>30DTV0849A</t>
  </si>
  <si>
    <t>MOYOTA</t>
  </si>
  <si>
    <t>30DTV0322Z</t>
  </si>
  <si>
    <t>PASO DEL CURA</t>
  </si>
  <si>
    <t>30DTV0430G</t>
  </si>
  <si>
    <t>LAS SABANETAS</t>
  </si>
  <si>
    <t>30DTV0867Q</t>
  </si>
  <si>
    <t>TORNO LARGO</t>
  </si>
  <si>
    <t>30DTV0319L</t>
  </si>
  <si>
    <t>TLACOJALPAN</t>
  </si>
  <si>
    <t>30DTV0124Z</t>
  </si>
  <si>
    <t>TUXTILLA</t>
  </si>
  <si>
    <t>30DTV0034G</t>
  </si>
  <si>
    <t>30DTV1532K</t>
  </si>
  <si>
    <t>PARAISO RIO TONTO</t>
  </si>
  <si>
    <t>30DTV0216P</t>
  </si>
  <si>
    <t>TELESECUNDARIA NUM. 216</t>
  </si>
  <si>
    <t>30DTV0934Y</t>
  </si>
  <si>
    <t>MIGUEL LERDO DE TEJADA</t>
  </si>
  <si>
    <t>GUASIMAL</t>
  </si>
  <si>
    <t>30DTV1241V</t>
  </si>
  <si>
    <t>053</t>
  </si>
  <si>
    <t>HUEYAPAN DE OCAMPO</t>
  </si>
  <si>
    <t>30DTV0083P</t>
  </si>
  <si>
    <t>EL AGUACATE</t>
  </si>
  <si>
    <t>30DTV1321G</t>
  </si>
  <si>
    <t>BARROSA</t>
  </si>
  <si>
    <t>30DTV1502Q</t>
  </si>
  <si>
    <t>LUIS PASTEUR</t>
  </si>
  <si>
    <t>CERRO DE CASTRO</t>
  </si>
  <si>
    <t>30DTV1503P</t>
  </si>
  <si>
    <t>CINCO DE MAYO</t>
  </si>
  <si>
    <t>30DTV1554W</t>
  </si>
  <si>
    <t>COYOL DE GONZALEZ</t>
  </si>
  <si>
    <t>30DTV0806C</t>
  </si>
  <si>
    <t>MIGUEL ALEMAN GONZALEZ</t>
  </si>
  <si>
    <t>CUATOTOLAPAN ESTACION</t>
  </si>
  <si>
    <t>30DTV0125Y</t>
  </si>
  <si>
    <t>REVOLUCION</t>
  </si>
  <si>
    <t>CUATOTOLAPAN VIEJO</t>
  </si>
  <si>
    <t>30DTV0738W</t>
  </si>
  <si>
    <t>30DTV0903E</t>
  </si>
  <si>
    <t>COLONIA HERMOSA</t>
  </si>
  <si>
    <t>30DTV1237I</t>
  </si>
  <si>
    <t>JUAN DIAZ COVARRUBIAS</t>
  </si>
  <si>
    <t>30DTV0181Q</t>
  </si>
  <si>
    <t>LOMA DE ORO</t>
  </si>
  <si>
    <t>30DTV1296Y</t>
  </si>
  <si>
    <t>30DTV0577Z</t>
  </si>
  <si>
    <t>NACAXTLE</t>
  </si>
  <si>
    <t>30DTV1297X</t>
  </si>
  <si>
    <t>NORMA</t>
  </si>
  <si>
    <t>30DTV0684I</t>
  </si>
  <si>
    <t>ROQUE SPINOSO FOGLIA</t>
  </si>
  <si>
    <t>30DTV1157X</t>
  </si>
  <si>
    <t>30DTV0331G</t>
  </si>
  <si>
    <t>SAMARIA</t>
  </si>
  <si>
    <t>30DTV1504O</t>
  </si>
  <si>
    <t>SANTA ROSA LOMA LARGA</t>
  </si>
  <si>
    <t>30DTV0654O</t>
  </si>
  <si>
    <t>SANTA ROSA CINTEPEC</t>
  </si>
  <si>
    <t>30DTV1606L</t>
  </si>
  <si>
    <t>SONCOAVITAL</t>
  </si>
  <si>
    <t>30DTV1298W</t>
  </si>
  <si>
    <t>ZAPOAPAN DE AMAPAN</t>
  </si>
  <si>
    <t>30DTV0578Z</t>
  </si>
  <si>
    <t>LOS ARRECIFES</t>
  </si>
  <si>
    <t>30DTV1424C</t>
  </si>
  <si>
    <t>30DTV0769P</t>
  </si>
  <si>
    <t>JOSE HERNANDEZ SANTOS</t>
  </si>
  <si>
    <t>HIPOLITO LANDEROS (ZACATAL)</t>
  </si>
  <si>
    <t>30DTV0623V</t>
  </si>
  <si>
    <t>LOMA BONITA</t>
  </si>
  <si>
    <t>30DTV1238H</t>
  </si>
  <si>
    <t>VENUSTIANO CARRANZA (PEÑA BLANCA)</t>
  </si>
  <si>
    <t>30DTV1137J</t>
  </si>
  <si>
    <t>SAN LORENZO TENOCHTITLAN</t>
  </si>
  <si>
    <t>30DTV0794O</t>
  </si>
  <si>
    <t>XOCHITLAN (PALMILLAS)</t>
  </si>
  <si>
    <t>30DTV1280X</t>
  </si>
  <si>
    <t>054</t>
  </si>
  <si>
    <t>ISLA</t>
  </si>
  <si>
    <t>30DTV0284M</t>
  </si>
  <si>
    <t>COAPA</t>
  </si>
  <si>
    <t>30DTV1607K</t>
  </si>
  <si>
    <t>LOMA ALTA</t>
  </si>
  <si>
    <t>30DTV1206P</t>
  </si>
  <si>
    <t>EL MARCIAL (EL COYOLAR)</t>
  </si>
  <si>
    <t>30DTV1207O</t>
  </si>
  <si>
    <t>MAZOCO</t>
  </si>
  <si>
    <t>30DTV0701I</t>
  </si>
  <si>
    <t>VILORIA VIEJO</t>
  </si>
  <si>
    <t>30DTV1518R</t>
  </si>
  <si>
    <t>LA PEÑA</t>
  </si>
  <si>
    <t>30DTV1558S</t>
  </si>
  <si>
    <t>EL TESORO</t>
  </si>
  <si>
    <t>30DTV0440N</t>
  </si>
  <si>
    <t>30DTV1382U</t>
  </si>
  <si>
    <t>PENSAMIENTO LIBERAL</t>
  </si>
  <si>
    <t>NUEVO CANTON</t>
  </si>
  <si>
    <t>30DTV1571M</t>
  </si>
  <si>
    <t>VICTOR BRAVO AHUJA</t>
  </si>
  <si>
    <t>NUEVO POTRERO</t>
  </si>
  <si>
    <t>30DTV1358U</t>
  </si>
  <si>
    <t>CUJULUAPAN (EL GUAYABO)</t>
  </si>
  <si>
    <t>30DTV1608J</t>
  </si>
  <si>
    <t>VICENTE GUERRERO (EL AGUACATE)</t>
  </si>
  <si>
    <t>30DTV0219M</t>
  </si>
  <si>
    <t>LAS CADENAS</t>
  </si>
  <si>
    <t>30DTV1519Q</t>
  </si>
  <si>
    <t>GONZALO VAZQUEZ VELA</t>
  </si>
  <si>
    <t>CUJULIAPAN</t>
  </si>
  <si>
    <t>30DTV1199W</t>
  </si>
  <si>
    <t>CURAZAO</t>
  </si>
  <si>
    <t>30DTV0687F</t>
  </si>
  <si>
    <t>ESTACION DOBLADERO (DOBLADERO)</t>
  </si>
  <si>
    <t>30DTV0452S</t>
  </si>
  <si>
    <t>JUAN GARCIA</t>
  </si>
  <si>
    <t>30DTV0808A</t>
  </si>
  <si>
    <t>30DTV0151W</t>
  </si>
  <si>
    <t>PUEBLO NUEVO</t>
  </si>
  <si>
    <t>30DTV0476B</t>
  </si>
  <si>
    <t>SAN LUIS</t>
  </si>
  <si>
    <t>30DTV0793P</t>
  </si>
  <si>
    <t>TESECHOACAN</t>
  </si>
  <si>
    <t>30DTV0444J</t>
  </si>
  <si>
    <t>TENEJAPAN (TENEJAPAN DE MATA)</t>
  </si>
  <si>
    <t>30DTV0622W</t>
  </si>
  <si>
    <t>RAMIE NUEVO</t>
  </si>
  <si>
    <t>30DTV1574J</t>
  </si>
  <si>
    <t>NUEVO SAN JOSE (CERRO DE ORO)</t>
  </si>
  <si>
    <t>30DTV1615T</t>
  </si>
  <si>
    <t>055</t>
  </si>
  <si>
    <t>DEHESA</t>
  </si>
  <si>
    <t>30DTV0133G</t>
  </si>
  <si>
    <t>SAN JUAN EVANGELISTA</t>
  </si>
  <si>
    <t>30DTV0057R</t>
  </si>
  <si>
    <t>ACHOTAL</t>
  </si>
  <si>
    <t>30DTV0182P</t>
  </si>
  <si>
    <t>BELLACO</t>
  </si>
  <si>
    <t>30DTV0315P</t>
  </si>
  <si>
    <t>CAMPO NUEVO</t>
  </si>
  <si>
    <t>30DTV0608C</t>
  </si>
  <si>
    <t>CASCAJAL GRANDE</t>
  </si>
  <si>
    <t>30DTV1436H</t>
  </si>
  <si>
    <t>LA CAUDALOSA</t>
  </si>
  <si>
    <t>30DTV0757K</t>
  </si>
  <si>
    <t>LA CERQUILLA</t>
  </si>
  <si>
    <t>30DTV0609B</t>
  </si>
  <si>
    <t>EJIDO MONTE VERDE</t>
  </si>
  <si>
    <t>30DTV1062J</t>
  </si>
  <si>
    <t>EJIDO GUADALUPE VICTORIA</t>
  </si>
  <si>
    <t>30DTV0758J</t>
  </si>
  <si>
    <t>ESTACION JUANITA</t>
  </si>
  <si>
    <t>30DTV0139A</t>
  </si>
  <si>
    <t>30DTV0610R</t>
  </si>
  <si>
    <t>EL MANANTIAL</t>
  </si>
  <si>
    <t>30DTV1481U</t>
  </si>
  <si>
    <t>MICHAPAN DE OSORIO</t>
  </si>
  <si>
    <t>30DTV1482T</t>
  </si>
  <si>
    <t>30DTV1081Y</t>
  </si>
  <si>
    <t>COLONIA REFORMA AGRARIA</t>
  </si>
  <si>
    <t>30DTV1080Z</t>
  </si>
  <si>
    <t>TIZAMAR</t>
  </si>
  <si>
    <t>30DTV0611Q</t>
  </si>
  <si>
    <t>COLONIA VILLA ALTA</t>
  </si>
  <si>
    <t>30DTV1079J</t>
  </si>
  <si>
    <t>COLONIA VILLAHERMOSA</t>
  </si>
  <si>
    <t>30DTV1263G</t>
  </si>
  <si>
    <t>30DTV1152B</t>
  </si>
  <si>
    <t>AGUILERA</t>
  </si>
  <si>
    <t>30DTV0438Z</t>
  </si>
  <si>
    <t>ROMERO RUBIO</t>
  </si>
  <si>
    <t>30DTV1582S</t>
  </si>
  <si>
    <t>LA VICTORIA UNO (LA VICTORIA)</t>
  </si>
  <si>
    <t>30DTV1189P</t>
  </si>
  <si>
    <t>JOHANN H. PESTALOZZI</t>
  </si>
  <si>
    <t>056</t>
  </si>
  <si>
    <t>30DTV1542R</t>
  </si>
  <si>
    <t>30DTV0270J</t>
  </si>
  <si>
    <t>EL MACAYAL</t>
  </si>
  <si>
    <t>30DTV0902F</t>
  </si>
  <si>
    <t>30DTV0817I</t>
  </si>
  <si>
    <t>CERRO DE LA PALMA</t>
  </si>
  <si>
    <t>30DTV1192C</t>
  </si>
  <si>
    <t>HUAZUNTLAN</t>
  </si>
  <si>
    <t>30DTV0904D</t>
  </si>
  <si>
    <t>IGNACIO JOSE DE ALLENDE</t>
  </si>
  <si>
    <t>30DTV1193B</t>
  </si>
  <si>
    <t>LAS ANIMAS</t>
  </si>
  <si>
    <t>30DTV0905C</t>
  </si>
  <si>
    <t>LAS CARMELITAS</t>
  </si>
  <si>
    <t>30DTV1425B</t>
  </si>
  <si>
    <t>JAIME SABINES</t>
  </si>
  <si>
    <t>CHICHONAL NOPALAPA</t>
  </si>
  <si>
    <t>30DTV1477H</t>
  </si>
  <si>
    <t>EL DEPOSITO</t>
  </si>
  <si>
    <t>30DTV1088R</t>
  </si>
  <si>
    <t>EMILIO CARRANZA (SALINAS)</t>
  </si>
  <si>
    <t>30DTV0340O</t>
  </si>
  <si>
    <t>FRANCISCO DE GARAY (AMPLIACION COLORADO)</t>
  </si>
  <si>
    <t>30DTV0132H</t>
  </si>
  <si>
    <t>30DTV1127C</t>
  </si>
  <si>
    <t>SAN CRISTOBAL</t>
  </si>
  <si>
    <t>30DTV1011C</t>
  </si>
  <si>
    <t>LIMONTA</t>
  </si>
  <si>
    <t>30DTV0743H</t>
  </si>
  <si>
    <t>OTAPA</t>
  </si>
  <si>
    <t>30DTV1479F</t>
  </si>
  <si>
    <t>30DTV0955K</t>
  </si>
  <si>
    <t>LA ESMERALDA</t>
  </si>
  <si>
    <t>30DTV1191D</t>
  </si>
  <si>
    <t>EL JIMBAL</t>
  </si>
  <si>
    <t>30DTV0594Q</t>
  </si>
  <si>
    <t>NIÑO ARTILLERO</t>
  </si>
  <si>
    <t>30DTV1478G</t>
  </si>
  <si>
    <t>PLAN DE LIMONES</t>
  </si>
  <si>
    <t>30DTV1250C</t>
  </si>
  <si>
    <t>LA PROVIDENCIA</t>
  </si>
  <si>
    <t>30DTV0996K</t>
  </si>
  <si>
    <t>EL VALLE</t>
  </si>
  <si>
    <t>30DTV1170R</t>
  </si>
  <si>
    <t>057</t>
  </si>
  <si>
    <t>30DTV0129U</t>
  </si>
  <si>
    <t>30DTV1175M</t>
  </si>
  <si>
    <t>ENRIQUE AUGUSTO CARRION SOLANA</t>
  </si>
  <si>
    <t>AXOCHIO</t>
  </si>
  <si>
    <t>30DTV0830C</t>
  </si>
  <si>
    <t>BUENOS AIRES TEXALPAN</t>
  </si>
  <si>
    <t>30DTV1429Y</t>
  </si>
  <si>
    <t>PLUTARCO ELIAS CALLES</t>
  </si>
  <si>
    <t>JUAN JACOBO TORRES (BODEGA DE TOTONTEPEC)</t>
  </si>
  <si>
    <t>30DTV0607D</t>
  </si>
  <si>
    <t>LAUCHAPAN</t>
  </si>
  <si>
    <t>30DTV0970C</t>
  </si>
  <si>
    <t>EL LAUREL</t>
  </si>
  <si>
    <t>30DTV0103M</t>
  </si>
  <si>
    <t>MAZUMIAPAN</t>
  </si>
  <si>
    <t>30DTV0439Y</t>
  </si>
  <si>
    <t>LOS MERIDA</t>
  </si>
  <si>
    <t>30DTV1392A</t>
  </si>
  <si>
    <t>OCELOTA</t>
  </si>
  <si>
    <t>30DTV0451T</t>
  </si>
  <si>
    <t>OHUILAPAN</t>
  </si>
  <si>
    <t>30DTV0075G</t>
  </si>
  <si>
    <t>EL POPOTAL</t>
  </si>
  <si>
    <t>30DTV1144T</t>
  </si>
  <si>
    <t>PUERTA NUEVA XOTEAPAN (PUERTA NUEVA)</t>
  </si>
  <si>
    <t>30DTV1393Z</t>
  </si>
  <si>
    <t>RIO DE TUXTLA</t>
  </si>
  <si>
    <t>30DTV0268V</t>
  </si>
  <si>
    <t>TEXALPAN DE ABAJO</t>
  </si>
  <si>
    <t>30DTV1434J</t>
  </si>
  <si>
    <t>TEXCALTITAN XOTEAPAN (TEXCALTITAN)</t>
  </si>
  <si>
    <t>30DTV1435I</t>
  </si>
  <si>
    <t>ARROYO SAN ISIDRO</t>
  </si>
  <si>
    <t>30DTV0907A</t>
  </si>
  <si>
    <t>30DTV0496P</t>
  </si>
  <si>
    <t>ESTUDIO Y PROGRESO</t>
  </si>
  <si>
    <t>EL MORAL</t>
  </si>
  <si>
    <t>30DTV0691S</t>
  </si>
  <si>
    <t>POPOCTEPETL</t>
  </si>
  <si>
    <t>30DTV1712V</t>
  </si>
  <si>
    <t>RINCON DE ZAPATERO</t>
  </si>
  <si>
    <t>30DTV1148P</t>
  </si>
  <si>
    <t>SAN ANTONIO DE LA HUERTA</t>
  </si>
  <si>
    <t>30DTV0448F</t>
  </si>
  <si>
    <t>SINAPAN</t>
  </si>
  <si>
    <t>30DTV0478Z</t>
  </si>
  <si>
    <t>30DTV0674B</t>
  </si>
  <si>
    <t>TRES ZAPOTES</t>
  </si>
  <si>
    <t>30DTV0283N</t>
  </si>
  <si>
    <t>058</t>
  </si>
  <si>
    <t>HORNITOS</t>
  </si>
  <si>
    <t>30DTV0857J</t>
  </si>
  <si>
    <t>LUIS MANUEL ROJAS</t>
  </si>
  <si>
    <t>MOZOMBOA</t>
  </si>
  <si>
    <t>30DTV0303K</t>
  </si>
  <si>
    <t>SANTA ROSA (GENERAL PINZON)</t>
  </si>
  <si>
    <t>30DTV0519J</t>
  </si>
  <si>
    <t>30DTV0068X</t>
  </si>
  <si>
    <t>NICOLAS BLANCO (SAN PANCHO)</t>
  </si>
  <si>
    <t>30DTV0401L</t>
  </si>
  <si>
    <t>EL COYOLAR</t>
  </si>
  <si>
    <t>30DTV1260J</t>
  </si>
  <si>
    <t>EL CRUCERO</t>
  </si>
  <si>
    <t>30DTV0829N</t>
  </si>
  <si>
    <t>CHICHICAXTLE</t>
  </si>
  <si>
    <t>30DTV0197R</t>
  </si>
  <si>
    <t>HATO DE LA HIGUERA</t>
  </si>
  <si>
    <t>30DTV0828O</t>
  </si>
  <si>
    <t>MATA DE JOBO</t>
  </si>
  <si>
    <t>30DTV0464X</t>
  </si>
  <si>
    <t>30DTV0293U</t>
  </si>
  <si>
    <t>30DTV0969N</t>
  </si>
  <si>
    <t>LA TERNERA</t>
  </si>
  <si>
    <t>30DTV1082X</t>
  </si>
  <si>
    <t>JAREROS</t>
  </si>
  <si>
    <t>30DTV0076F</t>
  </si>
  <si>
    <t>REAL DEL ORO</t>
  </si>
  <si>
    <t>30DTV0196S</t>
  </si>
  <si>
    <t>059</t>
  </si>
  <si>
    <t>30DTV1026E</t>
  </si>
  <si>
    <t>CUCHARAS</t>
  </si>
  <si>
    <t>30DTV0359M</t>
  </si>
  <si>
    <t>COLONIA MORENO (ISLA JUAN A. RAMIREZ)</t>
  </si>
  <si>
    <t>30DTV0959G</t>
  </si>
  <si>
    <t>HORCONCITOS</t>
  </si>
  <si>
    <t>30DTV0679X</t>
  </si>
  <si>
    <t>VASCO DE QUIROGA</t>
  </si>
  <si>
    <t>30DTV1035M</t>
  </si>
  <si>
    <t>EJIDO EL BARCO</t>
  </si>
  <si>
    <t>30DTV0966Q</t>
  </si>
  <si>
    <t>PACIENCIA Y AGUACATE (SANTA FE)</t>
  </si>
  <si>
    <t>30DTV0967P</t>
  </si>
  <si>
    <t>COLONIA PETROLERA LINDAVISTA</t>
  </si>
  <si>
    <t>30DTV1116X</t>
  </si>
  <si>
    <t>30DTV0754N</t>
  </si>
  <si>
    <t>30DTV0827P</t>
  </si>
  <si>
    <t>30DTV0755M</t>
  </si>
  <si>
    <t>TAMPICO ALTO</t>
  </si>
  <si>
    <t>30DTV0177D</t>
  </si>
  <si>
    <t>MARIA MONTESSORI</t>
  </si>
  <si>
    <t>30DTV0614N</t>
  </si>
  <si>
    <t>LLANO DE BUSTOS</t>
  </si>
  <si>
    <t>30DTV0676Z</t>
  </si>
  <si>
    <t>LA RIBERA</t>
  </si>
  <si>
    <t>30DTV1728W</t>
  </si>
  <si>
    <t>KILOMETRO 75</t>
  </si>
  <si>
    <t>30DTV1729V</t>
  </si>
  <si>
    <t>PUNTA DE BUSTOS</t>
  </si>
  <si>
    <t>30DTV0882I</t>
  </si>
  <si>
    <t>LA MAJAHUA</t>
  </si>
  <si>
    <t>30DTV1222G</t>
  </si>
  <si>
    <t>060</t>
  </si>
  <si>
    <t>30DTV0404I</t>
  </si>
  <si>
    <t>ALTAMIRADA</t>
  </si>
  <si>
    <t>30DTV1671L</t>
  </si>
  <si>
    <t>APANTEOPAN</t>
  </si>
  <si>
    <t>30DTV1626Z</t>
  </si>
  <si>
    <t>RIGOBERTA MENCHU</t>
  </si>
  <si>
    <t>XOCOTEPEC</t>
  </si>
  <si>
    <t>30DTV1210B</t>
  </si>
  <si>
    <t>XOLOLOYAN</t>
  </si>
  <si>
    <t>30DTV1310A</t>
  </si>
  <si>
    <t>30DTV1672K</t>
  </si>
  <si>
    <t>SAN ANTONIO XOQUITLA</t>
  </si>
  <si>
    <t>30DTV1373M</t>
  </si>
  <si>
    <t>IXHUACAN DE LOS REYES</t>
  </si>
  <si>
    <t>30DTV0109G</t>
  </si>
  <si>
    <t>CALTZONTEPEC</t>
  </si>
  <si>
    <t>30DTV1302S</t>
  </si>
  <si>
    <t>ESTEBAN DE ANTUÐANO</t>
  </si>
  <si>
    <t>30DTV1146R</t>
  </si>
  <si>
    <t>TLALCHY</t>
  </si>
  <si>
    <t>30DTV1218U</t>
  </si>
  <si>
    <t>30DTV0275E</t>
  </si>
  <si>
    <t>HEROE DE NACOZARI</t>
  </si>
  <si>
    <t>30DTV0812N</t>
  </si>
  <si>
    <t>18 DE MARZO</t>
  </si>
  <si>
    <t>TEOCELO</t>
  </si>
  <si>
    <t>LLANO GRANDE</t>
  </si>
  <si>
    <t>30DTV1223F</t>
  </si>
  <si>
    <t>JUAN ZILLI BERNARDI</t>
  </si>
  <si>
    <t>30DTV0542K</t>
  </si>
  <si>
    <t>061</t>
  </si>
  <si>
    <t>GUADALUPE (LA PATRONA)</t>
  </si>
  <si>
    <t>30DTV1509J</t>
  </si>
  <si>
    <t>30DTV0864T</t>
  </si>
  <si>
    <t>COLORINES</t>
  </si>
  <si>
    <t>30DTV1242U</t>
  </si>
  <si>
    <t>CUICHAPA</t>
  </si>
  <si>
    <t>30DTV0461Z</t>
  </si>
  <si>
    <t>COBOS GARCIA (SAN NICOLAS)</t>
  </si>
  <si>
    <t>30DTV1686N</t>
  </si>
  <si>
    <t>PROVIDENCIA</t>
  </si>
  <si>
    <t>30DTV0234E</t>
  </si>
  <si>
    <t>SAN JOSE DE ABAJO</t>
  </si>
  <si>
    <t>30DTV0420Z</t>
  </si>
  <si>
    <t>OMEALCA</t>
  </si>
  <si>
    <t>30DTV0148I</t>
  </si>
  <si>
    <t>CRUZ TETELA</t>
  </si>
  <si>
    <t>30DTV0819G</t>
  </si>
  <si>
    <t>HERNAN CORTES</t>
  </si>
  <si>
    <t>MATA TENATITO (CASCO HACIENDA)</t>
  </si>
  <si>
    <t>30DTV0318M</t>
  </si>
  <si>
    <t>LAS PALMAS</t>
  </si>
  <si>
    <t>30DTV1713U</t>
  </si>
  <si>
    <t>PASO AMAPA</t>
  </si>
  <si>
    <t>30DTV0820W</t>
  </si>
  <si>
    <t>PASO REAL</t>
  </si>
  <si>
    <t>30DTV0232G</t>
  </si>
  <si>
    <t>RINCON DE BUENA VISTA</t>
  </si>
  <si>
    <t>30DTV0958H</t>
  </si>
  <si>
    <t>RIO MORENO</t>
  </si>
  <si>
    <t>30DTV1427Z</t>
  </si>
  <si>
    <t>RUPERTO CONTLA SANDOVAL</t>
  </si>
  <si>
    <t>XUCHILES</t>
  </si>
  <si>
    <t>30DTV1428Z</t>
  </si>
  <si>
    <t>TEZONAPA</t>
  </si>
  <si>
    <t>IXTACAPA EL GRANDE</t>
  </si>
  <si>
    <t>30DTV1515U</t>
  </si>
  <si>
    <t>XOCHIQUETZAL</t>
  </si>
  <si>
    <t>LAGUNA CHICA (PUEBLO NUEVO)</t>
  </si>
  <si>
    <t>30DTV0914K</t>
  </si>
  <si>
    <t>LAS LIMAS</t>
  </si>
  <si>
    <t>30DTV1529X</t>
  </si>
  <si>
    <t>MONTE ALTO (EMILIANO ZAPATA)</t>
  </si>
  <si>
    <t>30DTV0106J</t>
  </si>
  <si>
    <t>EL PALMAR GRANDE</t>
  </si>
  <si>
    <t>30DTV1522D</t>
  </si>
  <si>
    <t>PRESIDIO (PLAN DE LIBRES)</t>
  </si>
  <si>
    <t>30DTV0273G</t>
  </si>
  <si>
    <t>SAN AGUSTIN DEL PALMAR</t>
  </si>
  <si>
    <t>30DTV0186L</t>
  </si>
  <si>
    <t>VAZQUEZ VELA</t>
  </si>
  <si>
    <t>30DTV1057Y</t>
  </si>
  <si>
    <t>LIMONESTITLA</t>
  </si>
  <si>
    <t>30DTV1556U</t>
  </si>
  <si>
    <t>POCITOS</t>
  </si>
  <si>
    <t>30DTV1397W</t>
  </si>
  <si>
    <t>PIPILA</t>
  </si>
  <si>
    <t>COLONIA AGRICOLA RINCON DE LAS FLORES</t>
  </si>
  <si>
    <t>30DTV0913L</t>
  </si>
  <si>
    <t>EMPERADOR CUAUHTEMOC</t>
  </si>
  <si>
    <t>TEPECOXTLA</t>
  </si>
  <si>
    <t>30DTV1745M</t>
  </si>
  <si>
    <t>SAN JOSE LAS LAJAS (VILLA NUEVA)</t>
  </si>
  <si>
    <t>30DTV1744N</t>
  </si>
  <si>
    <t>ALMILINGA (SANTO DOMINGO MANZANARES)</t>
  </si>
  <si>
    <t>30DTV0423X</t>
  </si>
  <si>
    <t>EL CRUCERO (COLONIA LAS JOSEFINAS)</t>
  </si>
  <si>
    <t>30DTV1746L</t>
  </si>
  <si>
    <t>SAN MIGUEL TENEJAPA</t>
  </si>
  <si>
    <t>30DTV1747K</t>
  </si>
  <si>
    <t>AGUSTIN LARA AGUIRRE DEL PINO</t>
  </si>
  <si>
    <t>062</t>
  </si>
  <si>
    <t>ZACATE COLORADO PRIMERO (EL MORAL)</t>
  </si>
  <si>
    <t>30DTV0809Z</t>
  </si>
  <si>
    <t>30DTV1071R</t>
  </si>
  <si>
    <t>30DTV1101V</t>
  </si>
  <si>
    <t>PALMA DE COCO</t>
  </si>
  <si>
    <t>30DTV1162I</t>
  </si>
  <si>
    <t>EL COCUITE</t>
  </si>
  <si>
    <t>30DTV0411S</t>
  </si>
  <si>
    <t>CUYUCUENDA</t>
  </si>
  <si>
    <t>30DTV0892P</t>
  </si>
  <si>
    <t>HERMANOS PAEZ LARA</t>
  </si>
  <si>
    <t>MATA DE LAZARO</t>
  </si>
  <si>
    <t>30DTV0893O</t>
  </si>
  <si>
    <t>LA TUNA MORELOS</t>
  </si>
  <si>
    <t>30DTV1132O</t>
  </si>
  <si>
    <t>EL SUCHIL</t>
  </si>
  <si>
    <t>30DTV1163H</t>
  </si>
  <si>
    <t>ANTONIO MARIA DE RIVERA</t>
  </si>
  <si>
    <t>LA TRANCA</t>
  </si>
  <si>
    <t>30DTV1636F</t>
  </si>
  <si>
    <t>GUADALUPE AMOR</t>
  </si>
  <si>
    <t>TUZALES</t>
  </si>
  <si>
    <t>30DTV1754U</t>
  </si>
  <si>
    <t>30DTV0985E</t>
  </si>
  <si>
    <t>LIZANDRO USCANGA TRINIDAD</t>
  </si>
  <si>
    <t>LA LAJA</t>
  </si>
  <si>
    <t>30DTV1471N</t>
  </si>
  <si>
    <t>30DTV0855L</t>
  </si>
  <si>
    <t>PASCUAL ORTIZ RUBIO</t>
  </si>
  <si>
    <t>30DTV1196Z</t>
  </si>
  <si>
    <t>LAS BAJADAS</t>
  </si>
  <si>
    <t>30DTV0413Q</t>
  </si>
  <si>
    <t>063</t>
  </si>
  <si>
    <t>ALPATLAHUAC</t>
  </si>
  <si>
    <t>30DTV0289H</t>
  </si>
  <si>
    <t>ACOLCO</t>
  </si>
  <si>
    <t>30DTV1798R</t>
  </si>
  <si>
    <t>30PTV0001U</t>
  </si>
  <si>
    <t>LA SALLE</t>
  </si>
  <si>
    <t>COCALZINGO</t>
  </si>
  <si>
    <t>30DTV1639C</t>
  </si>
  <si>
    <t>IXTAQUILITLA (EL RINCON)</t>
  </si>
  <si>
    <t>30DTV1306O</t>
  </si>
  <si>
    <t>NARCISO BASSOLS</t>
  </si>
  <si>
    <t>TEANQUISCO</t>
  </si>
  <si>
    <t>30DTV1797S</t>
  </si>
  <si>
    <t>CALCAHUALCO</t>
  </si>
  <si>
    <t>30DTV0112U</t>
  </si>
  <si>
    <t>ATOTONILCO</t>
  </si>
  <si>
    <t>30DTV1166E</t>
  </si>
  <si>
    <t>AXAYACATL</t>
  </si>
  <si>
    <t>EXCOLA</t>
  </si>
  <si>
    <t>30DTV1211A</t>
  </si>
  <si>
    <t>NUEVA VAQUERIA</t>
  </si>
  <si>
    <t>30DTV1311Z</t>
  </si>
  <si>
    <t>SAN MIGUEL TLACOTIOPA</t>
  </si>
  <si>
    <t>30DTV1167D</t>
  </si>
  <si>
    <t>TOTOZINAPA</t>
  </si>
  <si>
    <t>30DTV1409K</t>
  </si>
  <si>
    <t>XAMATICPAC</t>
  </si>
  <si>
    <t>30DTV1510Z</t>
  </si>
  <si>
    <t>XILOMICHI</t>
  </si>
  <si>
    <t>30DTV1644O</t>
  </si>
  <si>
    <t>LA MESA DE ATOTONILCO</t>
  </si>
  <si>
    <t>30DTV1641R</t>
  </si>
  <si>
    <t>COETZALA</t>
  </si>
  <si>
    <t>COETZAPOTITLA</t>
  </si>
  <si>
    <t>30DTV1806J</t>
  </si>
  <si>
    <t>COSCOMATEPEC</t>
  </si>
  <si>
    <t>COSCOMATEPEC DE BRAVO</t>
  </si>
  <si>
    <t>30DTV1043V</t>
  </si>
  <si>
    <t>CUAUTOLONTITLA</t>
  </si>
  <si>
    <t>30DTV1412Y</t>
  </si>
  <si>
    <t>CUIYACHAPA</t>
  </si>
  <si>
    <t>30DTV1165F</t>
  </si>
  <si>
    <t>HUILOTLA</t>
  </si>
  <si>
    <t>30DTV1512X</t>
  </si>
  <si>
    <t>IXTAYUCA (SAN NICOLAS)</t>
  </si>
  <si>
    <t>30DTV1788K</t>
  </si>
  <si>
    <t>30DTV1768X</t>
  </si>
  <si>
    <t>30DTV1379G</t>
  </si>
  <si>
    <t>TENIXTEPEC</t>
  </si>
  <si>
    <t>30DTV1168C</t>
  </si>
  <si>
    <t>TETELZINGO</t>
  </si>
  <si>
    <t>30DTV0110W</t>
  </si>
  <si>
    <t>TETLAXCO</t>
  </si>
  <si>
    <t>30DTV1413X</t>
  </si>
  <si>
    <t>JOAQUIN FERNANDEZ DE LIZARDI</t>
  </si>
  <si>
    <t>TLALTENGO</t>
  </si>
  <si>
    <t>30DTV1058X</t>
  </si>
  <si>
    <t>TOZONGO</t>
  </si>
  <si>
    <t>30DTV1513W</t>
  </si>
  <si>
    <t>30DTV1214Y</t>
  </si>
  <si>
    <t>XALATLACO</t>
  </si>
  <si>
    <t>30DTV1683Q</t>
  </si>
  <si>
    <t>XOCOTLA</t>
  </si>
  <si>
    <t>30DTV1169B</t>
  </si>
  <si>
    <t>ZACATLA</t>
  </si>
  <si>
    <t>30DTV1215X</t>
  </si>
  <si>
    <t>30DTV1800P</t>
  </si>
  <si>
    <t>IXHUATLAN DEL CAFE</t>
  </si>
  <si>
    <t>30DTV0047K</t>
  </si>
  <si>
    <t>30DTV1304Q</t>
  </si>
  <si>
    <t>GUZMANTLA</t>
  </si>
  <si>
    <t>30DTV1514V</t>
  </si>
  <si>
    <t>EFREN REBOLLEDO</t>
  </si>
  <si>
    <t>IXCAPANTLA</t>
  </si>
  <si>
    <t>30DTV1423D</t>
  </si>
  <si>
    <t>GONZALO AGUIRRE BELTRAN</t>
  </si>
  <si>
    <t>OCOTITLAN</t>
  </si>
  <si>
    <t>30DTV0453R</t>
  </si>
  <si>
    <t>PRESIDIO</t>
  </si>
  <si>
    <t>30DTV0100P</t>
  </si>
  <si>
    <t>ZACAMITLA</t>
  </si>
  <si>
    <t>30DTV1219T</t>
  </si>
  <si>
    <t>TEPATLAXCO</t>
  </si>
  <si>
    <t>30DTV0621X</t>
  </si>
  <si>
    <t>30DTV1277J</t>
  </si>
  <si>
    <t>30DTV1521E</t>
  </si>
  <si>
    <t>FRANCISCO DEL PASO Y TRONCOSO</t>
  </si>
  <si>
    <t>30DTV1443R</t>
  </si>
  <si>
    <t>064</t>
  </si>
  <si>
    <t>LAS CHOAPAS</t>
  </si>
  <si>
    <t>30DTV0736Y</t>
  </si>
  <si>
    <t>CEIBA BLANCA</t>
  </si>
  <si>
    <t>30DTV1473L</t>
  </si>
  <si>
    <t>CUAUHTEMOC PEDREGAL</t>
  </si>
  <si>
    <t>30DTV1417T</t>
  </si>
  <si>
    <t>NUEVA ESPERANZA (CERRO NANCHITAL)</t>
  </si>
  <si>
    <t>30DTV0456O</t>
  </si>
  <si>
    <t>NUEVA TABASQUEÑA</t>
  </si>
  <si>
    <t>30DTV1758Q</t>
  </si>
  <si>
    <t>ALTO UXPANAPA (EL AMATE)</t>
  </si>
  <si>
    <t>30DTV1415V</t>
  </si>
  <si>
    <t>SAN MIGUEL DE ALLENDE</t>
  </si>
  <si>
    <t>30DTV1418S</t>
  </si>
  <si>
    <t>IGNACIO MARIA DE ALLENDE</t>
  </si>
  <si>
    <t>30DTV0653P</t>
  </si>
  <si>
    <t>EL NACIMIENTO</t>
  </si>
  <si>
    <t>30DTV1602P</t>
  </si>
  <si>
    <t>RUFINO TAMAYO</t>
  </si>
  <si>
    <t>30DTV1543Q</t>
  </si>
  <si>
    <t>GRACIANO SANCHEZ</t>
  </si>
  <si>
    <t>30DTV1194A</t>
  </si>
  <si>
    <t>LIC. LUIS ECHEVERRIA ALVAREZ (PLAYA SANTA)</t>
  </si>
  <si>
    <t>30DTV1695V</t>
  </si>
  <si>
    <t>YUCATECO EL PEDREGAL</t>
  </si>
  <si>
    <t>30DTV1544P</t>
  </si>
  <si>
    <t>30DTV1416U</t>
  </si>
  <si>
    <t>FELIPE ANGELES</t>
  </si>
  <si>
    <t>30DTV1368A</t>
  </si>
  <si>
    <t>EL PLAN (HUAPACALITO)</t>
  </si>
  <si>
    <t>30DTV1696U</t>
  </si>
  <si>
    <t>30DTV1697T</t>
  </si>
  <si>
    <t>AMATAN</t>
  </si>
  <si>
    <t>30DTV1472M</t>
  </si>
  <si>
    <t>MALPASO</t>
  </si>
  <si>
    <t>30DTV1714T</t>
  </si>
  <si>
    <t>30DTV1789J</t>
  </si>
  <si>
    <t>30DTV1320H</t>
  </si>
  <si>
    <t>ARROYO DE LA PALMA</t>
  </si>
  <si>
    <t>30DTV0734Z</t>
  </si>
  <si>
    <t>FRAY JUAN DE ZUMARRAGA</t>
  </si>
  <si>
    <t>30DTV1474K</t>
  </si>
  <si>
    <t>LICENCIADO GABRIEL RAMOS MILLAN</t>
  </si>
  <si>
    <t>30DTV0735Z</t>
  </si>
  <si>
    <t>30DTV1061K</t>
  </si>
  <si>
    <t>30DTV0121B</t>
  </si>
  <si>
    <t>30DTV1190E</t>
  </si>
  <si>
    <t>CEIBA BONITA</t>
  </si>
  <si>
    <t>30DTV1476I</t>
  </si>
  <si>
    <t>30DTV1249N</t>
  </si>
  <si>
    <t>30DTV1369Z</t>
  </si>
  <si>
    <t>FRANCITA</t>
  </si>
  <si>
    <t>30DTV0995L</t>
  </si>
  <si>
    <t>GUSTAVO DIAZ ORDAZ</t>
  </si>
  <si>
    <t>30DTV0592S</t>
  </si>
  <si>
    <t>IXHUATEPEC (PASO DEL CHIPILE)</t>
  </si>
  <si>
    <t>30DTV1025F</t>
  </si>
  <si>
    <t>CARRIZAL CINCO DE FEBRERO</t>
  </si>
  <si>
    <t>30DTV1126D</t>
  </si>
  <si>
    <t>CAROLINO ANAYA RAMIREZ</t>
  </si>
  <si>
    <t>30DTV1087S</t>
  </si>
  <si>
    <t>30DTV0593R</t>
  </si>
  <si>
    <t>NUEVO ATOYAC</t>
  </si>
  <si>
    <t>30DTV0595P</t>
  </si>
  <si>
    <t>PUEBLO VIEJO (KILOMETRO CUATRO)</t>
  </si>
  <si>
    <t>30DTV1546N</t>
  </si>
  <si>
    <t>30DTV1188Q</t>
  </si>
  <si>
    <t>30DTV0746E</t>
  </si>
  <si>
    <t>TLACUILOLAPAN</t>
  </si>
  <si>
    <t>30DTV0747D</t>
  </si>
  <si>
    <t>TRANCAS VIEJAS</t>
  </si>
  <si>
    <t>30DTV1367B</t>
  </si>
  <si>
    <t>EJIDO POPOTLA</t>
  </si>
  <si>
    <t>30DTV1480V</t>
  </si>
  <si>
    <t>065</t>
  </si>
  <si>
    <t>30DTV0800I</t>
  </si>
  <si>
    <t>AHUEYAHUALCO</t>
  </si>
  <si>
    <t>30DTV0924R</t>
  </si>
  <si>
    <t>COAHUIXTEPEC</t>
  </si>
  <si>
    <t>30DTV1619P</t>
  </si>
  <si>
    <t>CHAMPILICO</t>
  </si>
  <si>
    <t>30DTV1014Z</t>
  </si>
  <si>
    <t>MARTIN LUTHER KING</t>
  </si>
  <si>
    <t>CHICHICAPA</t>
  </si>
  <si>
    <t>30DTV1099X</t>
  </si>
  <si>
    <t>30DTV0721W</t>
  </si>
  <si>
    <t>TATEMPA</t>
  </si>
  <si>
    <t>30DTV1295Z</t>
  </si>
  <si>
    <t>TEZAHUAPAN DE JUAREZ</t>
  </si>
  <si>
    <t>30DTV1589L</t>
  </si>
  <si>
    <t>XOAMPOLCO</t>
  </si>
  <si>
    <t>30DTV1033O</t>
  </si>
  <si>
    <t>LA VENTILLA</t>
  </si>
  <si>
    <t>30DTV1590A</t>
  </si>
  <si>
    <t>30DTV0141P</t>
  </si>
  <si>
    <t>DANIEL GUZMAN GOMEZ</t>
  </si>
  <si>
    <t>ARROYO COLORADO</t>
  </si>
  <si>
    <t>30DTV1566A</t>
  </si>
  <si>
    <t>CHACHALACA</t>
  </si>
  <si>
    <t>30DTV1594X</t>
  </si>
  <si>
    <t>ICTZICTIC</t>
  </si>
  <si>
    <t>30DTV1015Z</t>
  </si>
  <si>
    <t>NAPOALA</t>
  </si>
  <si>
    <t>30DTV0788D</t>
  </si>
  <si>
    <t>SOMPAZOL</t>
  </si>
  <si>
    <t>30DTV1598T</t>
  </si>
  <si>
    <t>TAZOLAPA</t>
  </si>
  <si>
    <t>30DTV0928N</t>
  </si>
  <si>
    <t>30DTV0201N</t>
  </si>
  <si>
    <t>LA NORIA (ARRIERAL)</t>
  </si>
  <si>
    <t>30DTV1560G</t>
  </si>
  <si>
    <t>CALPULALPAN</t>
  </si>
  <si>
    <t>30DTV1386Q</t>
  </si>
  <si>
    <t>ARTURO CENTELLA MAYER</t>
  </si>
  <si>
    <t>30DTV1013A</t>
  </si>
  <si>
    <t>OCOTEPEC</t>
  </si>
  <si>
    <t>30DTV1388O</t>
  </si>
  <si>
    <t>JACINTO CANEK</t>
  </si>
  <si>
    <t>FCO. BARRIENTOS Y BARRIENTOS (SANTA ANITA)</t>
  </si>
  <si>
    <t>30DTV1387P</t>
  </si>
  <si>
    <t>AMALIA GONZALEZ CABALLERO</t>
  </si>
  <si>
    <t>066</t>
  </si>
  <si>
    <t>LA MESTIZA</t>
  </si>
  <si>
    <t>30DTV0554P</t>
  </si>
  <si>
    <t>EL BAYO</t>
  </si>
  <si>
    <t>30DTV0388H</t>
  </si>
  <si>
    <t>LA TINAJA</t>
  </si>
  <si>
    <t>30DTV0353S</t>
  </si>
  <si>
    <t>EL ZACATAL</t>
  </si>
  <si>
    <t>30DTV0715L</t>
  </si>
  <si>
    <t>MATA LOMA</t>
  </si>
  <si>
    <t>30DTV0589E</t>
  </si>
  <si>
    <t>POZO DE MATA RAMIREZ</t>
  </si>
  <si>
    <t>30DTV0287J</t>
  </si>
  <si>
    <t>30DTV1074O</t>
  </si>
  <si>
    <t>30DTV1047R</t>
  </si>
  <si>
    <t>CONCEPCION LOSADA PRIETO</t>
  </si>
  <si>
    <t>30DTV1142V</t>
  </si>
  <si>
    <t>30DTV1285S</t>
  </si>
  <si>
    <t>BAJOS DEL JOBO (PUENTE MORENO)</t>
  </si>
  <si>
    <t>30DTV1205Q</t>
  </si>
  <si>
    <t>EJIDO VALENTE DIAZ</t>
  </si>
  <si>
    <t>30DTV1184U</t>
  </si>
  <si>
    <t>067</t>
  </si>
  <si>
    <t>EL VIEJON VIEJO</t>
  </si>
  <si>
    <t>30DTV0466V</t>
  </si>
  <si>
    <t>JUAN ESCUTIA MARTINEZ</t>
  </si>
  <si>
    <t>30DTV0114S</t>
  </si>
  <si>
    <t>30DTV1017X</t>
  </si>
  <si>
    <t>SANTA ANA</t>
  </si>
  <si>
    <t>30DTV0077E</t>
  </si>
  <si>
    <t>VILLA CANDELARIA</t>
  </si>
  <si>
    <t>30DTV0091Y</t>
  </si>
  <si>
    <t>EL CIERVO (SAN JOSE BUENAVISTA)</t>
  </si>
  <si>
    <t>30DTV0818H</t>
  </si>
  <si>
    <t>EL SIERVO DE LA NACION</t>
  </si>
  <si>
    <t>VEGA DE ALATORRE</t>
  </si>
  <si>
    <t>30DTV0188J</t>
  </si>
  <si>
    <t>LAS HIGUERAS</t>
  </si>
  <si>
    <t>30DTV0468T</t>
  </si>
  <si>
    <t>LOMA BONITA (URSULO GALVAN)</t>
  </si>
  <si>
    <t>30DTV0312S</t>
  </si>
  <si>
    <t>LA MARTINICA (ARROYO GRANDE PRIMERO)</t>
  </si>
  <si>
    <t>30DTV0302L</t>
  </si>
  <si>
    <t>TACAHUITE VIEJO</t>
  </si>
  <si>
    <t>30DTV0917H</t>
  </si>
  <si>
    <t>068</t>
  </si>
  <si>
    <t>EL PASO DE COYUTLA</t>
  </si>
  <si>
    <t>30DTV0036E</t>
  </si>
  <si>
    <t>30DTV1227B</t>
  </si>
  <si>
    <t>MANUEL ALTAMIRANO</t>
  </si>
  <si>
    <t>CARISTAY</t>
  </si>
  <si>
    <t>30DTV0513P</t>
  </si>
  <si>
    <t>EL PALMAR KILOMETRO 40</t>
  </si>
  <si>
    <t>30DTV0600K</t>
  </si>
  <si>
    <t>30DTV0704F</t>
  </si>
  <si>
    <t>ARTICULO TERCERO</t>
  </si>
  <si>
    <t>ANTONIO M. QUIRASCO</t>
  </si>
  <si>
    <t>30DTV0993N</t>
  </si>
  <si>
    <t>BENITO JUAREZ (CUAUHTEMOC)</t>
  </si>
  <si>
    <t>30DTV1346P</t>
  </si>
  <si>
    <t>EMILIANO ZAPATA (LA BOMBA)</t>
  </si>
  <si>
    <t>30DTV0355Q</t>
  </si>
  <si>
    <t>GENERAL LAZARO CARDENAS DEL RIO</t>
  </si>
  <si>
    <t>30DTV0354R</t>
  </si>
  <si>
    <t>PALO DE ROSA</t>
  </si>
  <si>
    <t>30DTV0839U</t>
  </si>
  <si>
    <t>HUITZILIHUITL</t>
  </si>
  <si>
    <t>POZA AZUL DE LOS REYES</t>
  </si>
  <si>
    <t>30DTV0458M</t>
  </si>
  <si>
    <t>30DTV1749I</t>
  </si>
  <si>
    <t>ZAPOTAL SANTA CRUZ</t>
  </si>
  <si>
    <t>30DTV0841I</t>
  </si>
  <si>
    <t>PASO LA UNO</t>
  </si>
  <si>
    <t>30DTV1649J</t>
  </si>
  <si>
    <t>SECTOR 5</t>
  </si>
  <si>
    <t>30DTV1281W</t>
  </si>
  <si>
    <t>069</t>
  </si>
  <si>
    <t>30DTV0940I</t>
  </si>
  <si>
    <t>TEMAPACHE</t>
  </si>
  <si>
    <t>ALAMO</t>
  </si>
  <si>
    <t>30DTV1270Q</t>
  </si>
  <si>
    <t>ENRIQUE LAUBSCHER</t>
  </si>
  <si>
    <t>30DTV1273N</t>
  </si>
  <si>
    <t>30DTV1104S</t>
  </si>
  <si>
    <t>LA ESTACION (PUERTA 7)</t>
  </si>
  <si>
    <t>30DTV0909Z</t>
  </si>
  <si>
    <t>EL FORTIN</t>
  </si>
  <si>
    <t>30DTV1274M</t>
  </si>
  <si>
    <t>LA GRANADILLA</t>
  </si>
  <si>
    <t>30DTV0677Z</t>
  </si>
  <si>
    <t>KILOMETRO TREINTA Y TRES (PASO REAL)</t>
  </si>
  <si>
    <t>30DTV1151C</t>
  </si>
  <si>
    <t>LA NORIA</t>
  </si>
  <si>
    <t>30DTV1396X</t>
  </si>
  <si>
    <t>OTATAL</t>
  </si>
  <si>
    <t>30DTV0180R</t>
  </si>
  <si>
    <t>LA PIEDRA ENCONTRADA (FLORIDA)</t>
  </si>
  <si>
    <t>30DTV1106Q</t>
  </si>
  <si>
    <t>RAUDAL NUEVO</t>
  </si>
  <si>
    <t>30DTV0976X</t>
  </si>
  <si>
    <t>VEGAS DE LA SOLEDAD Y SOLEDAD DOS</t>
  </si>
  <si>
    <t>30DTV0371H</t>
  </si>
  <si>
    <t>TAMATOCO</t>
  </si>
  <si>
    <t>30DTV0836X</t>
  </si>
  <si>
    <t>LIC. MIGUEL ALEMAN VALDES</t>
  </si>
  <si>
    <t>TUMBADERO DEL AGUILA</t>
  </si>
  <si>
    <t>30DTV0620Y</t>
  </si>
  <si>
    <t>30DTV1275L</t>
  </si>
  <si>
    <t>LAS FLORES CINCO POBLADOS</t>
  </si>
  <si>
    <t>30DTV1108O</t>
  </si>
  <si>
    <t>NEFTALI ESTRADA AZUARA</t>
  </si>
  <si>
    <t>TECOMATE</t>
  </si>
  <si>
    <t>30DTV1523C</t>
  </si>
  <si>
    <t>070</t>
  </si>
  <si>
    <t>30DTV0088K</t>
  </si>
  <si>
    <t>BARAHUNDA</t>
  </si>
  <si>
    <t>30DTV0435B</t>
  </si>
  <si>
    <t>LOS LEONES</t>
  </si>
  <si>
    <t>30DTV1748J</t>
  </si>
  <si>
    <t>LOMA DEL MANANTIAL</t>
  </si>
  <si>
    <t>30DTV0276D</t>
  </si>
  <si>
    <t>30DTV0424W</t>
  </si>
  <si>
    <t>30DTV0517L</t>
  </si>
  <si>
    <t>30DTV0889B</t>
  </si>
  <si>
    <t>LA VICTORIA (SAN JOAQUIN)</t>
  </si>
  <si>
    <t>30DTV0890R</t>
  </si>
  <si>
    <t>LA ATALAYA</t>
  </si>
  <si>
    <t>30DTV1134M</t>
  </si>
  <si>
    <t>POBLADO CINCO (NUEVO VILLA OJITLAN)</t>
  </si>
  <si>
    <t>30DTV0982H</t>
  </si>
  <si>
    <t>PLAN DE VILLA</t>
  </si>
  <si>
    <t>30DTV1143U</t>
  </si>
  <si>
    <t>LA AMAPOLA</t>
  </si>
  <si>
    <t>30DTV1133N</t>
  </si>
  <si>
    <t>MANUEL MEDINA MIRANDA</t>
  </si>
  <si>
    <t>SAN PEDRO</t>
  </si>
  <si>
    <t>30DTV0569R</t>
  </si>
  <si>
    <t>LAS YAGUAS</t>
  </si>
  <si>
    <t>30DTV0428S</t>
  </si>
  <si>
    <t>HEROES DE MEXICO</t>
  </si>
  <si>
    <t>NUEVO SAN JOSE INDEPENDENCIA</t>
  </si>
  <si>
    <t>30DTV0324X</t>
  </si>
  <si>
    <t>071</t>
  </si>
  <si>
    <t>IGNACIO MUÑOZ (ZAPOTAL)</t>
  </si>
  <si>
    <t>30DTV0082Q</t>
  </si>
  <si>
    <t>30DTV0490V</t>
  </si>
  <si>
    <t>ISRAEL C. TELLEZ</t>
  </si>
  <si>
    <t>CERRO GRANDE DOS</t>
  </si>
  <si>
    <t>30DTV1084V</t>
  </si>
  <si>
    <t>30DTV0749B</t>
  </si>
  <si>
    <t>CARLOS SALINAS DE GORTARI</t>
  </si>
  <si>
    <t>30DTV0823T</t>
  </si>
  <si>
    <t>EL ESCOLIN</t>
  </si>
  <si>
    <t>30DTV0750R</t>
  </si>
  <si>
    <t>MORGADAL NO. 1</t>
  </si>
  <si>
    <t>30DTV0685H</t>
  </si>
  <si>
    <t>MIGUEL ALEMAN VALDEZ</t>
  </si>
  <si>
    <t>POZA LARGA</t>
  </si>
  <si>
    <t>30DTV0601J</t>
  </si>
  <si>
    <t>EL TAJIN</t>
  </si>
  <si>
    <t>30DTV0489F</t>
  </si>
  <si>
    <t>TAJIN</t>
  </si>
  <si>
    <t>TLAHUANAPA</t>
  </si>
  <si>
    <t>30DTV1489M</t>
  </si>
  <si>
    <t>TOTOMOXTLE</t>
  </si>
  <si>
    <t>30DTV1023H</t>
  </si>
  <si>
    <t>30DTV1174N</t>
  </si>
  <si>
    <t>072</t>
  </si>
  <si>
    <t>ARENAL SANTA ANA</t>
  </si>
  <si>
    <t>30DTV0427T</t>
  </si>
  <si>
    <t>ARROYO DEHESA</t>
  </si>
  <si>
    <t>30DTV0965R</t>
  </si>
  <si>
    <t>ARROYO SAN PEDRO</t>
  </si>
  <si>
    <t>30DTV0964S</t>
  </si>
  <si>
    <t>ARROYO SECO</t>
  </si>
  <si>
    <t>30DTV1258V</t>
  </si>
  <si>
    <t>GENERAL HERMENEGILDO GALEANA</t>
  </si>
  <si>
    <t>30DTV1051D</t>
  </si>
  <si>
    <t>EL NIGROMANTE</t>
  </si>
  <si>
    <t>30DTV0267W</t>
  </si>
  <si>
    <t>NUEVO IXCATLAN</t>
  </si>
  <si>
    <t>30DTV0320A</t>
  </si>
  <si>
    <t>CULTURA Y PROGRESO</t>
  </si>
  <si>
    <t>NUEVO RAYA CARACOL (ZANJA SECA)</t>
  </si>
  <si>
    <t>30DTV0493S</t>
  </si>
  <si>
    <t>NUEVO SAN MARTIN</t>
  </si>
  <si>
    <t>30DTV0431F</t>
  </si>
  <si>
    <t>30DTV1073P</t>
  </si>
  <si>
    <t>LA UNION PROGRESO TATAHUICAPA</t>
  </si>
  <si>
    <t>30DTV0717J</t>
  </si>
  <si>
    <t>SAN GABRIEL DE LA CHINANTLA</t>
  </si>
  <si>
    <t>30DTV1259U</t>
  </si>
  <si>
    <t>SANTA TERESA</t>
  </si>
  <si>
    <t>30DTV0604G</t>
  </si>
  <si>
    <t>TATAHUICAPA</t>
  </si>
  <si>
    <t>30DTV0605F</t>
  </si>
  <si>
    <t>073</t>
  </si>
  <si>
    <t>30DTV1312Z</t>
  </si>
  <si>
    <t>CRUZ BLANCA NUMERO 1</t>
  </si>
  <si>
    <t>30DTV1345Q</t>
  </si>
  <si>
    <t>MANLIO FABIO ALTAMIRANO (KILOMETRO 25)</t>
  </si>
  <si>
    <t>30DTV0510S</t>
  </si>
  <si>
    <t>NUEVO TEJAMANIL</t>
  </si>
  <si>
    <t>30DTV1212Z</t>
  </si>
  <si>
    <t>LA PIEDAD</t>
  </si>
  <si>
    <t>30DTV1313Y</t>
  </si>
  <si>
    <t>EL SAUCE</t>
  </si>
  <si>
    <t>30DTV1547M</t>
  </si>
  <si>
    <t>LA UNION (KILOMETRO 31)</t>
  </si>
  <si>
    <t>30DTV0290X</t>
  </si>
  <si>
    <t>FURBEROS</t>
  </si>
  <si>
    <t>30DTV0058Q</t>
  </si>
  <si>
    <t>LA CRISIS</t>
  </si>
  <si>
    <t>30DTV0856K</t>
  </si>
  <si>
    <t>30DTV0801H</t>
  </si>
  <si>
    <t>VICTORIANO HUERTA</t>
  </si>
  <si>
    <t>CHICUALOQUE</t>
  </si>
  <si>
    <t>30DTV0571F</t>
  </si>
  <si>
    <t>FRANCISCO SARABIA</t>
  </si>
  <si>
    <t>30DTV1048Q</t>
  </si>
  <si>
    <t>30DTV0783I</t>
  </si>
  <si>
    <t>EL VOLADOR</t>
  </si>
  <si>
    <t>30DTV0020D</t>
  </si>
  <si>
    <t>30DTV0292V</t>
  </si>
  <si>
    <t>30DTV0784H</t>
  </si>
  <si>
    <t>PASO DEL PITAL</t>
  </si>
  <si>
    <t>30DTV0046L</t>
  </si>
  <si>
    <t>30DTV0840J</t>
  </si>
  <si>
    <t>074</t>
  </si>
  <si>
    <t>CERRO AZUL</t>
  </si>
  <si>
    <t>LA CAMPECHANA</t>
  </si>
  <si>
    <t>30DTV1109N</t>
  </si>
  <si>
    <t>JUAN FELIPE</t>
  </si>
  <si>
    <t>30DTV1032P</t>
  </si>
  <si>
    <t>PIEDRA LABRADA</t>
  </si>
  <si>
    <t>30DTV0298P</t>
  </si>
  <si>
    <t>EL ANONO</t>
  </si>
  <si>
    <t>30DTV0028W</t>
  </si>
  <si>
    <t>EL CAFETAL</t>
  </si>
  <si>
    <t>30DTV1102U</t>
  </si>
  <si>
    <t>PAPATLAR</t>
  </si>
  <si>
    <t>30DTV0971B</t>
  </si>
  <si>
    <t>30DTV1439E</t>
  </si>
  <si>
    <t>TANCOCO</t>
  </si>
  <si>
    <t>30DTV0050Y</t>
  </si>
  <si>
    <t>AGUA SALADA</t>
  </si>
  <si>
    <t>30DTV1458T</t>
  </si>
  <si>
    <t>TOTECO</t>
  </si>
  <si>
    <t>30DTV1268B</t>
  </si>
  <si>
    <t>ZACAMIXTLE</t>
  </si>
  <si>
    <t>30DTV0365X</t>
  </si>
  <si>
    <t>POTRERO DEL LLANO</t>
  </si>
  <si>
    <t>30DTV0134F</t>
  </si>
  <si>
    <t>SOLIS DE ALLENDE</t>
  </si>
  <si>
    <t>30DTV0690T</t>
  </si>
  <si>
    <t>TIERRA AMARILLA</t>
  </si>
  <si>
    <t>30DTV1107P</t>
  </si>
  <si>
    <t>AUGUSTO GOMEZ VILLANUEVA</t>
  </si>
  <si>
    <t>30DTV0980J</t>
  </si>
  <si>
    <t>CUAMANCO</t>
  </si>
  <si>
    <t>30DTV0766S</t>
  </si>
  <si>
    <t>30DTV0767R</t>
  </si>
  <si>
    <t>EL HUMO</t>
  </si>
  <si>
    <t>30DTV0678Y</t>
  </si>
  <si>
    <t>MOYUTLA (KILOMETRO CUARENTA Y OCHO)</t>
  </si>
  <si>
    <t>30DTV1278I</t>
  </si>
  <si>
    <t>30DTV1279H</t>
  </si>
  <si>
    <t>30DTV0768Q</t>
  </si>
  <si>
    <t>CONSTITUYENTES DE QUERETARO</t>
  </si>
  <si>
    <t>075</t>
  </si>
  <si>
    <t>23</t>
  </si>
  <si>
    <t>30DTV0922T</t>
  </si>
  <si>
    <t>30DTV0520Z</t>
  </si>
  <si>
    <t>COYOLILLO</t>
  </si>
  <si>
    <t>30DTV0546G</t>
  </si>
  <si>
    <t>CHICUASEN</t>
  </si>
  <si>
    <t>30DTV0552R</t>
  </si>
  <si>
    <t>LOS OTATES</t>
  </si>
  <si>
    <t>30DTV0274F</t>
  </si>
  <si>
    <t>SOYACUAUTLA</t>
  </si>
  <si>
    <t>30DTV0335C</t>
  </si>
  <si>
    <t>TRAPICHE DEL ROSARIO</t>
  </si>
  <si>
    <t>30DTV0085N</t>
  </si>
  <si>
    <t>BLANCA ESPUMA</t>
  </si>
  <si>
    <t>30DTV0515N</t>
  </si>
  <si>
    <t>MESA DE GUADALUPE</t>
  </si>
  <si>
    <t>30DTV0403J</t>
  </si>
  <si>
    <t>30DTV0409D</t>
  </si>
  <si>
    <t>LA HACIENDITA</t>
  </si>
  <si>
    <t>30DTV1688L</t>
  </si>
  <si>
    <t>CARLOS ARTURO CARRILLO GASTALDI</t>
  </si>
  <si>
    <t>XALTEPEC</t>
  </si>
  <si>
    <t>30DTV1702O</t>
  </si>
  <si>
    <t>30DTV0658K</t>
  </si>
  <si>
    <t>30DTV1682R</t>
  </si>
  <si>
    <t>30DTV1703N</t>
  </si>
  <si>
    <t>30DTV1708I</t>
  </si>
  <si>
    <t>COLONIA SEIS DE ENERO</t>
  </si>
  <si>
    <t>30DTV0946C</t>
  </si>
  <si>
    <t>30DTV1680T</t>
  </si>
  <si>
    <t>OCTAVIO PAZ LOZANO</t>
  </si>
  <si>
    <t>PASO DE SAN JUAN</t>
  </si>
  <si>
    <t>30DTV1066F</t>
  </si>
  <si>
    <t>076</t>
  </si>
  <si>
    <t>30DTV0558L</t>
  </si>
  <si>
    <t>COXCOAPAN</t>
  </si>
  <si>
    <t>30DTV1376J</t>
  </si>
  <si>
    <t>COYAME</t>
  </si>
  <si>
    <t>30DTV1377I</t>
  </si>
  <si>
    <t>LA MARGARITA</t>
  </si>
  <si>
    <t>30DTV0693Q</t>
  </si>
  <si>
    <t>30DTV0932Z</t>
  </si>
  <si>
    <t>SAN JUAN SECO DE VALENCIA</t>
  </si>
  <si>
    <t>30DTV1378H</t>
  </si>
  <si>
    <t>SONTECOMAPAN</t>
  </si>
  <si>
    <t>30DTV0474D</t>
  </si>
  <si>
    <t>COMOAPAN</t>
  </si>
  <si>
    <t>30DTV0102N</t>
  </si>
  <si>
    <t>CHUNIAPAN DE ARRIBA</t>
  </si>
  <si>
    <t>30DTV0606E</t>
  </si>
  <si>
    <t>EL HUIDERO</t>
  </si>
  <si>
    <t>30DTV1494Y</t>
  </si>
  <si>
    <t>EMILIO AZCARRAGA MILMO</t>
  </si>
  <si>
    <t>SALTO DE EYIPANTLA</t>
  </si>
  <si>
    <t>30DTV0441M</t>
  </si>
  <si>
    <t>SANTA ROSA ABATA</t>
  </si>
  <si>
    <t>30DTV1394Z</t>
  </si>
  <si>
    <t>JOSE MARIA VALIENTE</t>
  </si>
  <si>
    <t>DOS DE ABRIL (MONTEPIO CHIQUITO)</t>
  </si>
  <si>
    <t>30DTV1262H</t>
  </si>
  <si>
    <t>077</t>
  </si>
  <si>
    <t>MAZATEPEC</t>
  </si>
  <si>
    <t>30DTV1305P</t>
  </si>
  <si>
    <t>30DTV1526Z</t>
  </si>
  <si>
    <t>SAN JOSE BUENAVISTA</t>
  </si>
  <si>
    <t>30DTV1171Q</t>
  </si>
  <si>
    <t>30DTV1208N</t>
  </si>
  <si>
    <t>SANTA CRUZ TEPOZOTECO</t>
  </si>
  <si>
    <t>30DTV0543J</t>
  </si>
  <si>
    <t>30DTV0119N</t>
  </si>
  <si>
    <t>30DTV1024G</t>
  </si>
  <si>
    <t>LAS HALDAS</t>
  </si>
  <si>
    <t>30DTV0122A</t>
  </si>
  <si>
    <t>LOS PESCADOS</t>
  </si>
  <si>
    <t>30DTV0211U</t>
  </si>
  <si>
    <t>30DTV1113Z</t>
  </si>
  <si>
    <t>TOXTLACUAYA</t>
  </si>
  <si>
    <t>30DTV1449L</t>
  </si>
  <si>
    <t>EL LLANILLO REDONDO</t>
  </si>
  <si>
    <t>30DTV1286R</t>
  </si>
  <si>
    <t>TATATILA</t>
  </si>
  <si>
    <t>30DTV0214R</t>
  </si>
  <si>
    <t>PIEDRA PARADA</t>
  </si>
  <si>
    <t>30DTV1271P</t>
  </si>
  <si>
    <t>SEBASTIAN CAMACHO</t>
  </si>
  <si>
    <t>PILHUATEPEC</t>
  </si>
  <si>
    <t>30DTV1585P</t>
  </si>
  <si>
    <t>EJIDO SAN JOSE</t>
  </si>
  <si>
    <t>30DTV1613V</t>
  </si>
  <si>
    <t>VILLA ALDAMA</t>
  </si>
  <si>
    <t>CRUZ BLANCA</t>
  </si>
  <si>
    <t>30DTV0775Z</t>
  </si>
  <si>
    <t>COLONIA LIBERTAD</t>
  </si>
  <si>
    <t>30DTV1588M</t>
  </si>
  <si>
    <t>COLONIA BENITO JUAREZ</t>
  </si>
  <si>
    <t>30DTV1524B</t>
  </si>
  <si>
    <t>078</t>
  </si>
  <si>
    <t>JALTIPAN DE MORELOS</t>
  </si>
  <si>
    <t>30DTV0702H</t>
  </si>
  <si>
    <t>IXPUCHAPAN</t>
  </si>
  <si>
    <t>30DTV1573K</t>
  </si>
  <si>
    <t>RANCHOAPAN</t>
  </si>
  <si>
    <t>30DTV0741J</t>
  </si>
  <si>
    <t>JAIME NUNO ROCA</t>
  </si>
  <si>
    <t>JESUS CARRANZA</t>
  </si>
  <si>
    <t>CHALCHIJAPAN ANEXO EL PARAISO</t>
  </si>
  <si>
    <t>30DTV0951O</t>
  </si>
  <si>
    <t>DIECISEIS DE SEPTIEMBRE</t>
  </si>
  <si>
    <t>30DTV1248O</t>
  </si>
  <si>
    <t>30DTV1090F</t>
  </si>
  <si>
    <t>MODELO DOS RIOS (LAS FLORES)</t>
  </si>
  <si>
    <t>30DTV0660Z</t>
  </si>
  <si>
    <t>30DTV1555V</t>
  </si>
  <si>
    <t>RENATO LEDUC</t>
  </si>
  <si>
    <t>SUCHILAPAN DEL RIO</t>
  </si>
  <si>
    <t>30DTV0950P</t>
  </si>
  <si>
    <t>EL TEPACHE</t>
  </si>
  <si>
    <t>30DTV0948A</t>
  </si>
  <si>
    <t>NUEVO ZACUALPAN</t>
  </si>
  <si>
    <t>30DTV1804L</t>
  </si>
  <si>
    <t>30DTV0949Z</t>
  </si>
  <si>
    <t>30DTV0659J</t>
  </si>
  <si>
    <t>30DTV1000X</t>
  </si>
  <si>
    <t>LIC. ADOLFO LOPEZ MATEOS</t>
  </si>
  <si>
    <t>MEDIAS AGUAS</t>
  </si>
  <si>
    <t>30DTV0142O</t>
  </si>
  <si>
    <t>EL PROGRESO MIXE</t>
  </si>
  <si>
    <t>30DTV0612P</t>
  </si>
  <si>
    <t>UXPANAPA</t>
  </si>
  <si>
    <t>LAS CAROLINAS (POBLADO NUEVE)</t>
  </si>
  <si>
    <t>30DTV1399U</t>
  </si>
  <si>
    <t>ANTONIO MARTINEZ DE CASTRO</t>
  </si>
  <si>
    <t>30DTV1447N</t>
  </si>
  <si>
    <t>HELIO GARCIA ALFARO (POBLADO ONCE)</t>
  </si>
  <si>
    <t>30DTV0281P</t>
  </si>
  <si>
    <t>ENTRADA AL POBLADO CINCO (CAMINO REAL)</t>
  </si>
  <si>
    <t>30DTV0744G</t>
  </si>
  <si>
    <t>30DTV1448M</t>
  </si>
  <si>
    <t>HERMANOS CEDILLO (POBLADO DOS A)</t>
  </si>
  <si>
    <t>30DTV0117P</t>
  </si>
  <si>
    <t>JORGE L. TAMAYO</t>
  </si>
  <si>
    <t>30DTV1506M</t>
  </si>
  <si>
    <t>NIÑOS HEROES (LOS JUANES)</t>
  </si>
  <si>
    <t>30DTV1370P</t>
  </si>
  <si>
    <t>POBLADO CINCO</t>
  </si>
  <si>
    <t>30DTV1239G</t>
  </si>
  <si>
    <t>30DTV1805K</t>
  </si>
  <si>
    <t>079</t>
  </si>
  <si>
    <t>30DTV1272O</t>
  </si>
  <si>
    <t>AGUA NACIDA</t>
  </si>
  <si>
    <t>30DTV1356W</t>
  </si>
  <si>
    <t>BUENOS AIRES (SAN ISIDRO)</t>
  </si>
  <si>
    <t>30DTV0067Y</t>
  </si>
  <si>
    <t>CERRO DEL PLUMAJE</t>
  </si>
  <si>
    <t>30DTV1103T</t>
  </si>
  <si>
    <t>30DTV0072J</t>
  </si>
  <si>
    <t>LA PEDRERA (CUICUINACO)</t>
  </si>
  <si>
    <t>30DTV1150D</t>
  </si>
  <si>
    <t>30DTV1105R</t>
  </si>
  <si>
    <t>LA ESPERANZA NUEVA</t>
  </si>
  <si>
    <t>30DTV1737D</t>
  </si>
  <si>
    <t>30DTV1441T</t>
  </si>
  <si>
    <t>HIDALGO AMAJAC</t>
  </si>
  <si>
    <t>30DTV1044U</t>
  </si>
  <si>
    <t>LOMAS DE VINAZCO</t>
  </si>
  <si>
    <t>30DTV0975Y</t>
  </si>
  <si>
    <t>OJITAL CIRUELO</t>
  </si>
  <si>
    <t>30DTV0910O</t>
  </si>
  <si>
    <t>OJITAL SANTA MARIA</t>
  </si>
  <si>
    <t>30DTV0974Z</t>
  </si>
  <si>
    <t>30DTV1738C</t>
  </si>
  <si>
    <t>RODRIGUEZ CLARA</t>
  </si>
  <si>
    <t>30DTV1149O</t>
  </si>
  <si>
    <t>SOMBRERETE GRANDE</t>
  </si>
  <si>
    <t>30DTV0835Y</t>
  </si>
  <si>
    <t>TINCONTLAN</t>
  </si>
  <si>
    <t>30DTV1557T</t>
  </si>
  <si>
    <t>URSULO GALVAN II</t>
  </si>
  <si>
    <t>30DTV1586O</t>
  </si>
  <si>
    <t>FERNANDO MONTES DE OCA RODRIGUEZ</t>
  </si>
  <si>
    <t>GENERAL A. TEJEDA Y SU A. GRACIANO SANCHEZ</t>
  </si>
  <si>
    <t>30DTV1129A</t>
  </si>
  <si>
    <t>30DTV1357V</t>
  </si>
  <si>
    <t>080</t>
  </si>
  <si>
    <t>CHALMA</t>
  </si>
  <si>
    <t>AQUIXCUATITLA</t>
  </si>
  <si>
    <t>30DTV1689K</t>
  </si>
  <si>
    <t>EL PINTOR</t>
  </si>
  <si>
    <t>30DTV1183V</t>
  </si>
  <si>
    <t>SAN PEDRO COYUTLA</t>
  </si>
  <si>
    <t>30DTV1040Y</t>
  </si>
  <si>
    <t>CHICONAMEL</t>
  </si>
  <si>
    <t>30DTV1008P</t>
  </si>
  <si>
    <t>AURORA RIVERA FLORES</t>
  </si>
  <si>
    <t>EL CEPILLO</t>
  </si>
  <si>
    <t>30DTV1187R</t>
  </si>
  <si>
    <t>30DTV1690Z</t>
  </si>
  <si>
    <t>MOTOLTEPEC</t>
  </si>
  <si>
    <t>30DTV0802G</t>
  </si>
  <si>
    <t>TANCAZAHUELA</t>
  </si>
  <si>
    <t>30DTV1055Z</t>
  </si>
  <si>
    <t>PLATON SANCHEZ</t>
  </si>
  <si>
    <t>AMOXOYAHUTL</t>
  </si>
  <si>
    <t>30DTV1010D</t>
  </si>
  <si>
    <t>CORRALILLO</t>
  </si>
  <si>
    <t>30DTV0792Q</t>
  </si>
  <si>
    <t>EL DUQUE</t>
  </si>
  <si>
    <t>30DTV1348N</t>
  </si>
  <si>
    <t>AHITIC</t>
  </si>
  <si>
    <t>30DTV1495X</t>
  </si>
  <si>
    <t>LOS POZOS</t>
  </si>
  <si>
    <t>30DTV1454X</t>
  </si>
  <si>
    <t>TASAJERAS</t>
  </si>
  <si>
    <t>30DTV1496W</t>
  </si>
  <si>
    <t>LAS MESAS SAN GABRIEL (LAS MESAS)</t>
  </si>
  <si>
    <t>30DTV0695O</t>
  </si>
  <si>
    <t>EL REMANSO</t>
  </si>
  <si>
    <t>30DTV0616L</t>
  </si>
  <si>
    <t>TEMPOAL</t>
  </si>
  <si>
    <t>EL POTRERO</t>
  </si>
  <si>
    <t>30DTV1739B</t>
  </si>
  <si>
    <t>CORNIZUELO</t>
  </si>
  <si>
    <t>30DTV1530M</t>
  </si>
  <si>
    <t>EL CANTARITO</t>
  </si>
  <si>
    <t>30DTV1740R</t>
  </si>
  <si>
    <t>081</t>
  </si>
  <si>
    <t>30DTV1243T</t>
  </si>
  <si>
    <t>30DTV0221A</t>
  </si>
  <si>
    <t>JOSE MARIA CARMONA</t>
  </si>
  <si>
    <t>ARROYO DEL ARCO</t>
  </si>
  <si>
    <t>30DTV1635G</t>
  </si>
  <si>
    <t>ARROYO GRANDE NO. 2</t>
  </si>
  <si>
    <t>30DTV0961V</t>
  </si>
  <si>
    <t>30DTV1650Z</t>
  </si>
  <si>
    <t>EL CEDRO</t>
  </si>
  <si>
    <t>30DTV0263Z</t>
  </si>
  <si>
    <t>GILDARDO MUÐOZ HERRERA</t>
  </si>
  <si>
    <t>LA GRANDEZA</t>
  </si>
  <si>
    <t>30DTV1353Z</t>
  </si>
  <si>
    <t>PLAN DEL PALMAR</t>
  </si>
  <si>
    <t>30DTV0373F</t>
  </si>
  <si>
    <t>RANCHO PLAYA</t>
  </si>
  <si>
    <t>30DTV1139H</t>
  </si>
  <si>
    <t>POLUTLA</t>
  </si>
  <si>
    <t>30DTV0751Q</t>
  </si>
  <si>
    <t>POZA VERDE</t>
  </si>
  <si>
    <t>30DTV0825R</t>
  </si>
  <si>
    <t>SAN PABLO</t>
  </si>
  <si>
    <t>30DTV0602I</t>
  </si>
  <si>
    <t>JOSEFA DOMINGUEZ VIADANA</t>
  </si>
  <si>
    <t>SERAFIN OLARTE</t>
  </si>
  <si>
    <t>30DTV0512Q</t>
  </si>
  <si>
    <t>TALAXCA</t>
  </si>
  <si>
    <t>30DTV1085U</t>
  </si>
  <si>
    <t>30DTV1640S</t>
  </si>
  <si>
    <t>PLAN DE LOS MANGOS</t>
  </si>
  <si>
    <t>30DTV1677F</t>
  </si>
  <si>
    <t>082</t>
  </si>
  <si>
    <t>COATEPEC (COATEPEC DE ARRIBA)</t>
  </si>
  <si>
    <t>30DTV1405O</t>
  </si>
  <si>
    <t>COXOLITLA DE ABAJO</t>
  </si>
  <si>
    <t>30DTV0711P</t>
  </si>
  <si>
    <t>30DTV1407M</t>
  </si>
  <si>
    <t>CONTLA</t>
  </si>
  <si>
    <t>30DTV1591Z</t>
  </si>
  <si>
    <t>RINCON GRANDE</t>
  </si>
  <si>
    <t>30DTV1592Z</t>
  </si>
  <si>
    <t>CIUDAD MENDOZA</t>
  </si>
  <si>
    <t>30DTV0670F</t>
  </si>
  <si>
    <t>HUILOAPAN</t>
  </si>
  <si>
    <t>HUILOAPAN DE CUAUHTEMOC</t>
  </si>
  <si>
    <t>30DTV0107I</t>
  </si>
  <si>
    <t>2 DE ENERO</t>
  </si>
  <si>
    <t>30DTV0018P</t>
  </si>
  <si>
    <t>CUAUTLAPAN</t>
  </si>
  <si>
    <t>30DTV0015S</t>
  </si>
  <si>
    <t>GUADALUPE MAGUEYES (MAGUEYES)</t>
  </si>
  <si>
    <t>30DTV0992O</t>
  </si>
  <si>
    <t>LOMA GRANDE</t>
  </si>
  <si>
    <t>30DTV0527S</t>
  </si>
  <si>
    <t>TEXMOLA</t>
  </si>
  <si>
    <t>30DTV1182W</t>
  </si>
  <si>
    <t>CECILIO TERAN (BALASTRERA)</t>
  </si>
  <si>
    <t>30DTV0487H</t>
  </si>
  <si>
    <t>EL NICHO</t>
  </si>
  <si>
    <t>30DTV1576H</t>
  </si>
  <si>
    <t>LA CIENEGA</t>
  </si>
  <si>
    <t>30DTV1578F</t>
  </si>
  <si>
    <t>CUMBRE DEL ESPAÑOL</t>
  </si>
  <si>
    <t>30DTV1176L</t>
  </si>
  <si>
    <t>CHILAPA</t>
  </si>
  <si>
    <t>30DTV1257W</t>
  </si>
  <si>
    <t>XOMETLA</t>
  </si>
  <si>
    <t>30DTV1177K</t>
  </si>
  <si>
    <t>ALBERT EINSTEIN</t>
  </si>
  <si>
    <t>083</t>
  </si>
  <si>
    <t>TEHUIPANGO</t>
  </si>
  <si>
    <t>OPOTZINGA</t>
  </si>
  <si>
    <t>30DTV1736E</t>
  </si>
  <si>
    <t>TEPEICA</t>
  </si>
  <si>
    <t>30DTV1733H</t>
  </si>
  <si>
    <t>TZACUALA PRIMERO</t>
  </si>
  <si>
    <t>30DTV1734G</t>
  </si>
  <si>
    <t>30DTV1466B</t>
  </si>
  <si>
    <t>TEXHUACAN</t>
  </si>
  <si>
    <t>30DTV0342M</t>
  </si>
  <si>
    <t>COMALAPA</t>
  </si>
  <si>
    <t>30DTV0482M</t>
  </si>
  <si>
    <t>HEROES DEL 5 DE MAYO</t>
  </si>
  <si>
    <t>CUAHUTILICA</t>
  </si>
  <si>
    <t>30DTV1450A</t>
  </si>
  <si>
    <t>CHICOMAPA</t>
  </si>
  <si>
    <t>30DTV0507E</t>
  </si>
  <si>
    <t>IXPALCUAHUTLA (MOXALA)</t>
  </si>
  <si>
    <t>30DTV0508D</t>
  </si>
  <si>
    <t>BEATRIZ CAMPOS PEREZ</t>
  </si>
  <si>
    <t>MACUILCA</t>
  </si>
  <si>
    <t>30DTV1467A</t>
  </si>
  <si>
    <t>PALAPA</t>
  </si>
  <si>
    <t>30DTV1531L</t>
  </si>
  <si>
    <t>30DTV1468Z</t>
  </si>
  <si>
    <t>REAL DEL MONTE</t>
  </si>
  <si>
    <t>30DTV1452Z</t>
  </si>
  <si>
    <t>TLANECPAQUILA</t>
  </si>
  <si>
    <t>30DTV0629P</t>
  </si>
  <si>
    <t>TOTOLACATLA</t>
  </si>
  <si>
    <t>30DTV1050E</t>
  </si>
  <si>
    <t>30DTV1537F</t>
  </si>
  <si>
    <t>SAN JOSE INDEPENDENCIA</t>
  </si>
  <si>
    <t>30DTV1469Z</t>
  </si>
  <si>
    <t>IXPALUCA</t>
  </si>
  <si>
    <t>30DTV1451Z</t>
  </si>
  <si>
    <t>084</t>
  </si>
  <si>
    <t>RINCON DE BARRABAS</t>
  </si>
  <si>
    <t>30DTV0521Y</t>
  </si>
  <si>
    <t>ANTON LIZARDO</t>
  </si>
  <si>
    <t>30DTV0231H</t>
  </si>
  <si>
    <t>30DTV1136K</t>
  </si>
  <si>
    <t>LOMA DE LOS HOYOS</t>
  </si>
  <si>
    <t>30DTV0412R</t>
  </si>
  <si>
    <t>PALMA CUATA</t>
  </si>
  <si>
    <t>30DTV0810P</t>
  </si>
  <si>
    <t>EL SALITRAL</t>
  </si>
  <si>
    <t>30DTV0689D</t>
  </si>
  <si>
    <t>PASO DEL MACHO</t>
  </si>
  <si>
    <t>30DTV1609I</t>
  </si>
  <si>
    <t>30DTV1391B</t>
  </si>
  <si>
    <t>PASO LAGARTO</t>
  </si>
  <si>
    <t>30DTV0675A</t>
  </si>
  <si>
    <t>PASO SOLANO (EJIDO MIRADOR Y ANEXOS)</t>
  </si>
  <si>
    <t>30DTV0529Q</t>
  </si>
  <si>
    <t>PORFIRIO PEREZ OLIVARES</t>
  </si>
  <si>
    <t>30DTV1470O</t>
  </si>
  <si>
    <t>FELICIANO GARCIA REYES</t>
  </si>
  <si>
    <t>30DTV0073I</t>
  </si>
  <si>
    <t>PASO CARRETAS</t>
  </si>
  <si>
    <t>30DTV0236C</t>
  </si>
  <si>
    <t>30DTV0918G</t>
  </si>
  <si>
    <t>30DTV1181X</t>
  </si>
  <si>
    <t>SAN JULIAN</t>
  </si>
  <si>
    <t>30DTV0638X</t>
  </si>
  <si>
    <t>085</t>
  </si>
  <si>
    <t>CRUZ DE PALMA (EL CARMEN)</t>
  </si>
  <si>
    <t>30DTV1624A</t>
  </si>
  <si>
    <t>EMILIO CARRANZA RODRIGUEZ</t>
  </si>
  <si>
    <t>COROZAL</t>
  </si>
  <si>
    <t>30DTV0039B</t>
  </si>
  <si>
    <t>POTRERO HORCON</t>
  </si>
  <si>
    <t>30DTV0978V</t>
  </si>
  <si>
    <t>TRES PALMAS</t>
  </si>
  <si>
    <t>30DTV1276K</t>
  </si>
  <si>
    <t>POCHUCO</t>
  </si>
  <si>
    <t>30DTV1587N</t>
  </si>
  <si>
    <t>EL AGUACATE TERRERO</t>
  </si>
  <si>
    <t>30DTV0796M</t>
  </si>
  <si>
    <t>30DTV1120J</t>
  </si>
  <si>
    <t>30DTV1756S</t>
  </si>
  <si>
    <t>SANTA FE</t>
  </si>
  <si>
    <t>30DTV1765Z</t>
  </si>
  <si>
    <t>EL CARDON LIMON</t>
  </si>
  <si>
    <t>30DTV1759P</t>
  </si>
  <si>
    <t>RANGEL</t>
  </si>
  <si>
    <t>30DTV0847C</t>
  </si>
  <si>
    <t>VALANTIN</t>
  </si>
  <si>
    <t>30DTV1442S</t>
  </si>
  <si>
    <t>ALTO DE VEGA RICA</t>
  </si>
  <si>
    <t>30DTV1741Q</t>
  </si>
  <si>
    <t>EL HULE (EL BARRANCO)</t>
  </si>
  <si>
    <t>30DTV0977W</t>
  </si>
  <si>
    <t>EL HIGO</t>
  </si>
  <si>
    <t>PRIMERA AMPLIACION DE EL CHOTE</t>
  </si>
  <si>
    <t>30DTV1029B</t>
  </si>
  <si>
    <t>LAS BADEAS</t>
  </si>
  <si>
    <t>30DTV0764U</t>
  </si>
  <si>
    <t>ANASTACIO BUSTAMANTE</t>
  </si>
  <si>
    <t>BELLAVISTA (PALMIRA)</t>
  </si>
  <si>
    <t>30DTV0887D</t>
  </si>
  <si>
    <t>ESTERO GRANDE (LAS PUENTES NUEVAS)</t>
  </si>
  <si>
    <t>30DTV1381V</t>
  </si>
  <si>
    <t>VEGA DEL PASO</t>
  </si>
  <si>
    <t>30DTV0325W</t>
  </si>
  <si>
    <t>EL CHIJOLAR (LOS MARCOS)</t>
  </si>
  <si>
    <t>30DTV1334K</t>
  </si>
  <si>
    <t>EJIDO RANCHO ALEGRE</t>
  </si>
  <si>
    <t>30DTV1019V</t>
  </si>
  <si>
    <t>086</t>
  </si>
  <si>
    <t>CHAMIZAL</t>
  </si>
  <si>
    <t>30DTV1069C</t>
  </si>
  <si>
    <t>GRANADILLA</t>
  </si>
  <si>
    <t>30DTV0633B</t>
  </si>
  <si>
    <t>MAGUEY MAGUAQUITE</t>
  </si>
  <si>
    <t>30DTV1330O</t>
  </si>
  <si>
    <t>LAS PLACETAS</t>
  </si>
  <si>
    <t>30DTV1380W</t>
  </si>
  <si>
    <t>30DTV0733A</t>
  </si>
  <si>
    <t>XOCHITLAN (PARAJES)</t>
  </si>
  <si>
    <t>30DTV0848B</t>
  </si>
  <si>
    <t>IXCATEPEC</t>
  </si>
  <si>
    <t>30DTV0252U</t>
  </si>
  <si>
    <t>CHICUALA</t>
  </si>
  <si>
    <t>30DTV1572L</t>
  </si>
  <si>
    <t>GAVILAN</t>
  </si>
  <si>
    <t>30DTV1301T</t>
  </si>
  <si>
    <t>30DTV1300U</t>
  </si>
  <si>
    <t>30DTV0944E</t>
  </si>
  <si>
    <t>TELESECUNDARIA NUM. 944</t>
  </si>
  <si>
    <t>CARDONAL</t>
  </si>
  <si>
    <t>30DTV1528Y</t>
  </si>
  <si>
    <t>MANUEL CARPIO</t>
  </si>
  <si>
    <t>CERRO SAN GABRIEL</t>
  </si>
  <si>
    <t>30DTV1269A</t>
  </si>
  <si>
    <t>30DTV1440U</t>
  </si>
  <si>
    <t>MECAPALA</t>
  </si>
  <si>
    <t>30DTV1362G</t>
  </si>
  <si>
    <t>SAN SEBASTIAN</t>
  </si>
  <si>
    <t>30DTV0282O</t>
  </si>
  <si>
    <t>30DTV0972A</t>
  </si>
  <si>
    <t>EL TOYOL</t>
  </si>
  <si>
    <t>30DTV1363F</t>
  </si>
  <si>
    <t>LAJITAS</t>
  </si>
  <si>
    <t>30DTV0884G</t>
  </si>
  <si>
    <t>087</t>
  </si>
  <si>
    <t>TLALTETELA</t>
  </si>
  <si>
    <t>30DTV0352T</t>
  </si>
  <si>
    <t>OHUAPAN</t>
  </si>
  <si>
    <t>30DTV1282V</t>
  </si>
  <si>
    <t>TECPITLA</t>
  </si>
  <si>
    <t>30DTV1303R</t>
  </si>
  <si>
    <t>MANUEL C. TELLO</t>
  </si>
  <si>
    <t>30DTV1005S</t>
  </si>
  <si>
    <t>30DTV1225D</t>
  </si>
  <si>
    <t>XICO</t>
  </si>
  <si>
    <t>XICO VIEJO</t>
  </si>
  <si>
    <t>30DTV1563D</t>
  </si>
  <si>
    <t>EMILIO ABREU GOMEZ</t>
  </si>
  <si>
    <t>MATLALAPA</t>
  </si>
  <si>
    <t>30DTV1288P</t>
  </si>
  <si>
    <t>OXTLAPA</t>
  </si>
  <si>
    <t>30DTV1562E</t>
  </si>
  <si>
    <t>TLACUILOLAN</t>
  </si>
  <si>
    <t>30DTV1614U</t>
  </si>
  <si>
    <t>TONALACO</t>
  </si>
  <si>
    <t>30DTV1117W</t>
  </si>
  <si>
    <t>CARLOS DARWIN</t>
  </si>
  <si>
    <t>LOS POCITOS</t>
  </si>
  <si>
    <t>30DTV1669X</t>
  </si>
  <si>
    <t>MARIA ENRIQUETA CAMARILLO Y ROA</t>
  </si>
  <si>
    <t>TENAMPA</t>
  </si>
  <si>
    <t>30DTV0105K</t>
  </si>
  <si>
    <t>30DTV0765T</t>
  </si>
  <si>
    <t>TOTUTLA</t>
  </si>
  <si>
    <t>30DTV0017Q</t>
  </si>
  <si>
    <t>MATA DE INDIO</t>
  </si>
  <si>
    <t>30DTV0986D</t>
  </si>
  <si>
    <t>MATA OBSCURA</t>
  </si>
  <si>
    <t>30DTV0419K</t>
  </si>
  <si>
    <t>TLAPALA</t>
  </si>
  <si>
    <t>30DTV0894N</t>
  </si>
  <si>
    <t>ZAPOTITLA</t>
  </si>
  <si>
    <t>30DTV1645N</t>
  </si>
  <si>
    <t>088</t>
  </si>
  <si>
    <t>ACATLAN</t>
  </si>
  <si>
    <t>30DTV0640L</t>
  </si>
  <si>
    <t>30DTV1460H</t>
  </si>
  <si>
    <t>30DTV0347H</t>
  </si>
  <si>
    <t>EL ESCALANAR</t>
  </si>
  <si>
    <t>30DTV1213Z</t>
  </si>
  <si>
    <t>30DTV0297Q</t>
  </si>
  <si>
    <t>DR. RAFAEL LUCIO NAJERA</t>
  </si>
  <si>
    <t>EL CASTILLO</t>
  </si>
  <si>
    <t>30DTV0402K</t>
  </si>
  <si>
    <t>LANDERO Y COSS</t>
  </si>
  <si>
    <t>30DTV0207H</t>
  </si>
  <si>
    <t>MIAHUATLAN</t>
  </si>
  <si>
    <t>30DTV0101O</t>
  </si>
  <si>
    <t>30DTV0400M</t>
  </si>
  <si>
    <t>HUICHILA</t>
  </si>
  <si>
    <t>30DTV1612W</t>
  </si>
  <si>
    <t>30DTV1340V</t>
  </si>
  <si>
    <t>OTILPAN</t>
  </si>
  <si>
    <t>30DTV1002V</t>
  </si>
  <si>
    <t>NARCISO SERRADELL</t>
  </si>
  <si>
    <t>30DTV1561F</t>
  </si>
  <si>
    <t>JUAN AMOS COMENIO</t>
  </si>
  <si>
    <t>MONTE REAL</t>
  </si>
  <si>
    <t>30DTV1224E</t>
  </si>
  <si>
    <t>ZACATAL</t>
  </si>
  <si>
    <t>30DTV1525A</t>
  </si>
  <si>
    <t>SUPERVISOR ESCOLAR</t>
  </si>
  <si>
    <t>Lina Espinoza Pérez</t>
  </si>
  <si>
    <t>Minerva Aldama Cristóbal</t>
  </si>
  <si>
    <t>Javier Benítez Ponce</t>
  </si>
  <si>
    <t>José Antonio Gaytan Rosales</t>
  </si>
  <si>
    <t>Ismael Guzmán Marín</t>
  </si>
  <si>
    <t>Arieslio Puente López</t>
  </si>
  <si>
    <t>Miguel Ángel Velis</t>
  </si>
  <si>
    <t>David J. Vera Román</t>
  </si>
  <si>
    <t>Enrique López Guillen</t>
  </si>
  <si>
    <t>Baltazar Martínez Vega</t>
  </si>
  <si>
    <t>Gabriel Martínez Vargas</t>
  </si>
  <si>
    <t>Félix Ángel Sobal Galán</t>
  </si>
  <si>
    <t>Arturo Alvarado Morales</t>
  </si>
  <si>
    <t>Carlos Ramón Tuyub y Peralta</t>
  </si>
  <si>
    <t>Ildefonso Osorio Rosales</t>
  </si>
  <si>
    <t>José Nava Bouzán</t>
  </si>
  <si>
    <t>Emilio Martínez Cruz</t>
  </si>
  <si>
    <t>Belem Valencia Tadeo</t>
  </si>
  <si>
    <t>Olga González Vargas</t>
  </si>
  <si>
    <t>Crescencio Alcorta Herrera</t>
  </si>
  <si>
    <t>Roberto Vázquez Flores</t>
  </si>
  <si>
    <t>Edith Jiménez Quintero</t>
  </si>
  <si>
    <t>Gregorio Cotero Cortés</t>
  </si>
  <si>
    <t>Oscar de los Santos</t>
  </si>
  <si>
    <t>Augusto R. Gómez Merino</t>
  </si>
  <si>
    <t>Benjamín Cruz Paniagua</t>
  </si>
  <si>
    <t>Gonzalo Cervantes Posadas</t>
  </si>
  <si>
    <t>Anastacio Hernández Zea</t>
  </si>
  <si>
    <t>Lázaro Villanueva Domínguez</t>
  </si>
  <si>
    <t>Antonio Aguirre Hernández</t>
  </si>
  <si>
    <t>Arnulfo Tadeo Murrieta</t>
  </si>
  <si>
    <t>Ernesto Madrid Ortega</t>
  </si>
  <si>
    <t>Rángel Omar Cetina Garma</t>
  </si>
  <si>
    <t>Roberto Flores Tolentino</t>
  </si>
  <si>
    <t>Humberto Santos Montenegro</t>
  </si>
  <si>
    <t>Santiago Morales Cortés</t>
  </si>
  <si>
    <t>Eliseo Lezama Rosas</t>
  </si>
  <si>
    <t>María Francisca Torales Morgado</t>
  </si>
  <si>
    <t>Juan Luis Quintanar Delfín</t>
  </si>
  <si>
    <t>Fausto Olea Ramírez</t>
  </si>
  <si>
    <t>Ricardo Salomón Morales</t>
  </si>
  <si>
    <t>Rigoberto Sánchez Aguirre</t>
  </si>
  <si>
    <t>María Graciana Hernández Coca</t>
  </si>
  <si>
    <t>Galdino Zavala Mayorga</t>
  </si>
  <si>
    <t>Enrique Azuara Morales</t>
  </si>
  <si>
    <t>Mario Rendón y Arroyo</t>
  </si>
  <si>
    <t>Adalberto Osorio Magdaleno</t>
  </si>
  <si>
    <t>René Rivera González</t>
  </si>
  <si>
    <t>Filiberto Morales Valdivia</t>
  </si>
  <si>
    <t>Julio Martínez</t>
  </si>
  <si>
    <t>Javier Luis Blanco Cossio</t>
  </si>
  <si>
    <t>Marlene del Carmen Escalante Sánchez</t>
  </si>
  <si>
    <t>Manuel Henestrosa Delgado</t>
  </si>
  <si>
    <t>Alberto Criollo Rivero</t>
  </si>
  <si>
    <t>Héctor J. Espadas Yuit</t>
  </si>
  <si>
    <t>Salvador Viveros Aguilera</t>
  </si>
  <si>
    <t>Primitivo Fuentes Aguilar</t>
  </si>
  <si>
    <t>José Luis Guzmán González</t>
  </si>
  <si>
    <t>Javier del Valle López</t>
  </si>
  <si>
    <t>José de Jesús Cervantes Herrera</t>
  </si>
  <si>
    <t>Raúl Argüelles Jiménez</t>
  </si>
  <si>
    <t>Juan C. Melo Torres</t>
  </si>
  <si>
    <t>Enrique Rámila Aquino</t>
  </si>
  <si>
    <t>María Nostroza Mestiza</t>
  </si>
  <si>
    <t>Rómulo Cruz Cerecedo</t>
  </si>
  <si>
    <t>María Félix Espinoza Iturbide</t>
  </si>
  <si>
    <t>Rubén Villaméndez Camacho</t>
  </si>
  <si>
    <t>José Luis Iraheta del Ángel</t>
  </si>
  <si>
    <t>Roberto del Ángel Flores</t>
  </si>
  <si>
    <t>José Osvaldo Andrade Fomperosa</t>
  </si>
  <si>
    <t>Gustavo Manzo Zamudio</t>
  </si>
  <si>
    <t>Miguel Ángel Sánchez Domínguez</t>
  </si>
  <si>
    <t>María Guadalupe Meza Izquierdo</t>
  </si>
  <si>
    <t>Ludivina Viznado Felizardo</t>
  </si>
  <si>
    <t>Manuel González Landa</t>
  </si>
  <si>
    <t>Yeyetzi C. Arroyo López</t>
  </si>
  <si>
    <t>Oscar Ramírez Vázquez</t>
  </si>
  <si>
    <t>Pedro Barrita Pacheco</t>
  </si>
  <si>
    <t>Ramón Tirado Morales</t>
  </si>
  <si>
    <t>Jorge E. Velázquez Pérez</t>
  </si>
  <si>
    <t>Guadalupe Herrera Durán</t>
  </si>
  <si>
    <t>Guadalupe Rivera Roa</t>
  </si>
  <si>
    <t>Leonor Del Valle López</t>
  </si>
  <si>
    <t>Alfredo Pérez Roano</t>
  </si>
  <si>
    <t>Concepción de la Rosa Chargoy</t>
  </si>
  <si>
    <t>Cirenio Martínez León</t>
  </si>
  <si>
    <t>Demetrio García Castillo</t>
  </si>
  <si>
    <t>Elsie Rosario Cuervo Vera</t>
  </si>
  <si>
    <t>JEFE DE SECTOR</t>
  </si>
  <si>
    <t>Francisco Herrera Jiménez</t>
  </si>
  <si>
    <t>Renaud Espinosa Sánchez</t>
  </si>
  <si>
    <t>Enrique Navarro Sánchez</t>
  </si>
  <si>
    <t>Agustín Mahé Domínguez</t>
  </si>
  <si>
    <t>Apolonio Ramos Gómez</t>
  </si>
  <si>
    <t>Felipe Zuviri Viznado</t>
  </si>
  <si>
    <t>Librada Domínguez Bernabe</t>
  </si>
  <si>
    <t>Roberto Landa</t>
  </si>
  <si>
    <t>Javier Arce González</t>
  </si>
  <si>
    <t>Judith Briones Guzmán</t>
  </si>
  <si>
    <t>Crescenciano Camacho Gómez</t>
  </si>
  <si>
    <t>Doroteo Guzmán Cayetano</t>
  </si>
  <si>
    <t>Melesio Martínez Lechuga</t>
  </si>
  <si>
    <t>Antonio L. Navarrete Montero</t>
  </si>
  <si>
    <t>Rodolfo P. Reyes Esquinca</t>
  </si>
  <si>
    <t>Alejandro Pumarino Navarro</t>
  </si>
  <si>
    <t>Salvador Romero Flores</t>
  </si>
  <si>
    <t>Rosa de Lima Cruz Mancilla</t>
  </si>
  <si>
    <t>Gerardo Núñez Acosta</t>
  </si>
  <si>
    <t>Catalino Bernabe Domínguez</t>
  </si>
  <si>
    <t>Alfonso Martínez Alarcón</t>
  </si>
  <si>
    <t>Inocencio Rosas Rivera</t>
  </si>
  <si>
    <t>Gabriel López Bermejo</t>
  </si>
  <si>
    <t>Lázaro Hernández Martínez</t>
  </si>
  <si>
    <t>30DTV</t>
  </si>
  <si>
    <t>30DTV1975E</t>
  </si>
  <si>
    <t>ISRAEL DEGABRIEL VAZQUEZ</t>
  </si>
  <si>
    <t>DESGLOSE DE RESULTADOS POR REACTIVO, ASIGNATURA Y GRADO</t>
  </si>
  <si>
    <t>CICLO ESCOLAR 2012-2013</t>
  </si>
  <si>
    <t>REPORTE POR ZONA</t>
  </si>
  <si>
    <t>CONCENTRADO DE ESCUELAS</t>
  </si>
  <si>
    <t>INFORMACIÓN POR ASIGNATURA</t>
  </si>
  <si>
    <t>REPORTE DE RESULTADOS</t>
  </si>
  <si>
    <t>BLOQUE IV</t>
  </si>
  <si>
    <t>Contenido Temático</t>
  </si>
  <si>
    <t>Jerarquización del Reactivo</t>
  </si>
  <si>
    <t>Planteamineto y resolución de problemas que impliquen la utilización de números enteros, fraccionarios o decimales positivos y negativos.</t>
  </si>
  <si>
    <t>Procedimental</t>
  </si>
  <si>
    <t>Justificación de la fórmula para calcular la longitud de la circunferencia y el área del círculo.</t>
  </si>
  <si>
    <t>Conceptual</t>
  </si>
  <si>
    <t>Construcción de círculos a partir de diferentes datos (el radio, una cuerda, tres puntos no alineados, etc. ) o que cumplan condiciones dadas</t>
  </si>
  <si>
    <t>Comunicación de información prominente de estudios sencillos, eligiendo la representación gráfica más adecuada.</t>
  </si>
  <si>
    <t xml:space="preserve">Información expuesta en gráficas, tablas, diagramas, mapas conceptuales, entre otros. </t>
  </si>
  <si>
    <t>Empleo de nexos y conectores para agregar información o razones.</t>
  </si>
  <si>
    <t>Empleo de nexos y conectores para contrastar.</t>
  </si>
  <si>
    <t>Ortografía y puntuación convencionales (Uso de la coma antes y después de conectores).</t>
  </si>
  <si>
    <t>Ortografía y puntuación convencionales (Acentuación de palabras agudas).</t>
  </si>
  <si>
    <t>Selección de materiales diversos sobre un tema de interés (Artículo de opinión).</t>
  </si>
  <si>
    <t>Características de la lírica tradicional (temáticas y lenguaje empleado).</t>
  </si>
  <si>
    <t>Coordinación como estrategia para añadir elementos gramaticalmente equivalentes (concordancia adjetiva y verbal).</t>
  </si>
  <si>
    <t>Ortografía y puntuación convencionales. La coma en la organización de enumeraciones y construcciones coordinadas.</t>
  </si>
  <si>
    <t>Características y función de los textos argumentativos.</t>
  </si>
  <si>
    <t>Valoración de la importancia de la sexualidad como construcción cultural y sus potencialidades en las distintas etapas del desarrollo humano.</t>
  </si>
  <si>
    <t>Análisis de las implicaciones personales y sociales de las infecciones de transmisión sexual causadas por el VPH y el VIH, y la importancia de su prevención como parte de la salud sexual.</t>
  </si>
  <si>
    <t>Comparación de los métodos anticonceptivos y su importancia para decidir cuándo y cuántos hijos tener de manera saludable y sin riesgos: salud reproductiva.</t>
  </si>
  <si>
    <t>Comparación entre reproducción sexual y  reproducción asexual.</t>
  </si>
  <si>
    <t>Relación de cromosomas, genes y ADN con la herencia biológica.</t>
  </si>
  <si>
    <t xml:space="preserve">Distribución de espacios agrícolas, ganaderos, forestales y pesqueros en el mundo.                                                                                                                                                                                                                                                                                 Relación de recursos naturales con los espacios agricolas, ganaderos, forestales y pesqueros en el mundo y en México.     Formas de manejo de los recursos naturales en los espacios  agricolas, ganaderos, forestales y pesqueros en el mundo y en México.    </t>
  </si>
  <si>
    <t xml:space="preserve">Distribución de los principales yacimientos de recursos minerales y energéticos en el mundo.                                                                                                                                                                                                                                                                                                                                                                                                                                                                                                   Extracción y transformación de recursos minerales y energéticos en el mundo y en México.                                                                                                                                                     Importancia de los recursos minerales y energéticos en el mundo y en México.                                                                                                                                                                                                                                                                                                                                                                                                                                                                                                                                                                                                                                                  Importancia de los recursos minerales y energéticos para la economia de Mexico y de otros paises del mundo.                                                                                                    </t>
  </si>
  <si>
    <t xml:space="preserve">Tipos de industrias en el mundo.                                                                                                                                                                                                                                                                                                                                                                                                                                                                                                                                                                                                                 Distribución de los principales espacios industriales en el mundo y en México.                                                                                                                                                                                                                                                                                                                                                                       Importancia de la industria en la economía de México y otros países del mundo. </t>
  </si>
  <si>
    <t>Tipos de turismo.                                                                                                                                                                                                                                                                                                          Distribución de los principales centros turísticos en el mundo y en México.                                                                                                                                                                                       Importancia conómica del turismo en el mundo y en México.</t>
  </si>
  <si>
    <t xml:space="preserve">El Índice de Desarrollo Humano y su expresión en el mundo y en México.                                                                                                                                                                                    Categorización de los países en centrales y periféricos según su actividad económica.                                                                                 Diferencias entre el mapa de Indice de Desarrollo Humano y el de los países de centro y períferia.                                                            Desigualdad socioeconómica en el mundo y en México. </t>
  </si>
  <si>
    <t xml:space="preserve">El Índice de Desarrollo Humano y su expresión en el mundo y en México.                                                                                                            Categorización de los países en centrales y periféricos según su actividad económica.                                                                                 Diferencias entre el mapa de Indice de Desarrollo Humano y el de los países de centro y períferia.                                                            Desigualdad socioeconómica en el mundo y en México. </t>
  </si>
  <si>
    <t>Expresar la hora correcta.</t>
  </si>
  <si>
    <t>Uso de las preposición de tiempo "on", "in" y "at".</t>
  </si>
  <si>
    <t>Utiliza la tercera persona del singular en presente simple.</t>
  </si>
  <si>
    <t xml:space="preserve">Utiliza la 3a persona del singular en forma interrogativa. </t>
  </si>
  <si>
    <t>Utiliza la 3a persona del singular en forma negativa.</t>
  </si>
  <si>
    <t>Uso de expresiones de  frecuencia. Adverbios de frecuencia.</t>
  </si>
  <si>
    <t>Uso de "How often" para realizar preguntas sobre frecuencia.</t>
  </si>
  <si>
    <t>Construcción de sucesiones de números enteros a partir de las reglas algebraicas que las definen. Obtención de la regla general (en lenguaje algebraico) de una sucesión con progresión aritmética de números enteros.</t>
  </si>
  <si>
    <t xml:space="preserve">Resolución de problemas que impliquen el planteamiento y la resolución de ecuaciones de primer grado de la forma  ax+b = cx + d y con paréntesis en uno ó en ambos miembros de la ecuación, utilizando coeficientes enteros, fraccionarios ó decimales, positivos y negativos.   </t>
  </si>
  <si>
    <t>Análisis de las características de una gráfica que representa una relación de proporcionalidad en el plano cartesiano.</t>
  </si>
  <si>
    <t>Análisis de situaciones problemáticas asociadas a fenómenos de la Física, Economía y otras disciplinas, representación en tabla</t>
  </si>
  <si>
    <t>Resolución de situaciones de medidas de tendencia.</t>
  </si>
  <si>
    <t>Característica de la entrevista como fuente de información.</t>
  </si>
  <si>
    <t>Propuestas de entrevistado para obtener información sobre un tema.</t>
  </si>
  <si>
    <t>Formas de estructurar preguntas para obtener la información requerida.</t>
  </si>
  <si>
    <t>Guión de entrevista.</t>
  </si>
  <si>
    <t xml:space="preserve">Signos de puntuación más frecuentes en los reportes de entrevista (guiones, comillas, paréntesis, signos de interrogación y de admiración). </t>
  </si>
  <si>
    <t>Lista de temas de interés para realizar una entrevista.       Formas de recuperar la información obtenida por medio de entrevistas (cita textual, paráfrasis, resumen y ficha de registro).</t>
  </si>
  <si>
    <t xml:space="preserve">Características y función de los reportajes.            Formas discursivas para abordar los hechos en un reportaje.                                                         Formas de incluir los testimonios en los reportajes. </t>
  </si>
  <si>
    <t xml:space="preserve">Uso de marcas gráficas en los reportajes (comillas, paréntesis, puntos suspensivos, títulos, subtítulos).           </t>
  </si>
  <si>
    <t>Discusión sobre el contenido de la novela previamente leídas.                                                                                    Características y función de la reseña literaria.</t>
  </si>
  <si>
    <t>Características y función de la reseña.</t>
  </si>
  <si>
    <t>Relación de los personajes principales y secundarios con la trama.</t>
  </si>
  <si>
    <t>Proceso histórico del desarrollo del modelo atómico: aportaciones de Thomson, Rutherford y Bohr; alcances y limitaciones de los modelos.</t>
  </si>
  <si>
    <t>Características básicas del modelo atómico: nucleo con protones y neutrones, y electrones en órbitas. Carga eléctrica del electrón.                                                                                      Efectos de atracción y repulsión electrostáticas.</t>
  </si>
  <si>
    <t>Corriente y resistencia eléctrica. Materiales aislantes y conductores.</t>
  </si>
  <si>
    <t>Descubrimiento de la inducción electromegnética: experimentos de Oersted y de Faraday.</t>
  </si>
  <si>
    <t>El electroimán y aplicaciones del electromagnetismo.</t>
  </si>
  <si>
    <t>Composición y descomposición de la luz blanca. Características del espectro electromagnético y espectro visible: velocidad, frecuencia, longitud de onda y su relación con la energía.</t>
  </si>
  <si>
    <t>La luz como onda y partícula.</t>
  </si>
  <si>
    <t>Manifestaciones de energía: electricidad y radiación electromagnética.</t>
  </si>
  <si>
    <t>Obtención y aprovechamiento de la energía. Beneficios y riesgos en la naturaleza y la sociedad.</t>
  </si>
  <si>
    <t>PANORAMA DEL PERIODO                                                UBICACIÓN TEMPORAL Y ESPACIAL DE LOS CONFLICTOS INTERNACIOANLES Y DE LOS AVANCES CIENTÍFICOS Y TECNOLÓGICOS.</t>
  </si>
  <si>
    <t xml:space="preserve">TEMAS PARA COMPRENDER EL PERIODO ¿Durante el siglo XX el mundo cambió más que en siglos pasados?                                    EL MUNDO ENTRE LAS GRANDES GUERRAS: Debilitamiento del poderío europeo y presencia de Estados Unidos. La gran depresión. Socialismo, nazismo y fascismo. Estado de bienestar. </t>
  </si>
  <si>
    <t xml:space="preserve">LA SEGUNDA GUERRA MUNDIAL: El conflicto armado y sus efectos en el mundo. El papel de la mujer en la Segunda Guerra Mundial. El Plan Marshall, la recuperación de Europa y Japón. La formación de los organismos financieros internacionales. La descolonización de Asia y África.  </t>
  </si>
  <si>
    <t>LA GUERRA FRÍA: Capitalismo y socialismo en la conformación de bloques geoeconómicos y militares y sus conflictos. La fundación de Israel y el conflicto árabe-israelí. Los países productores de petróleo.</t>
  </si>
  <si>
    <t>NUESTRO ENTORNO: El populismo en México, Argentina y Brasil. Las dictaduras en Ámerica, intervencionismo estadounidense, y movimientos de resistencia. La participación de la OEA en los conflictos de la región. La Revolución Cubana.</t>
  </si>
  <si>
    <t>TRANSFORMACIONES DEMOGRÁFICAS Y URBANAS: Desigualdad social y pobreza en el mundo. Salud, crecimiento de la población y migración. La aparición de las metrópolis y los problemas ambientales.</t>
  </si>
  <si>
    <t>EL CONOCIMIENTO, LAS IDEAS Y EL ARTE: Avances científicos y tecnológicos y su aplicación en la guerra, la industria y la vida diaria. Desigualdades en el desarrollo y uso de la ciencia y la tecnología. Los cambios en el pensamiento: existencialismo, paciifismo y renacimiento religioso. Expresiones artísticas, los medios de comunicación y la cultura de masas. Alcances de la educación pública.</t>
  </si>
  <si>
    <t>Revisa la forma de preguntar por singulares. "There is, there isn't"</t>
  </si>
  <si>
    <t>Conoce y utiliza correctamente vocabulario sobre las partes de una casa.</t>
  </si>
  <si>
    <t xml:space="preserve">Revisa la forma de preguntar por singulares. </t>
  </si>
  <si>
    <t>Utiliza la forma plural para dar respuestas.</t>
  </si>
  <si>
    <t>Utiliza las preposiciones para ubicar cosas y personas en los espacios.</t>
  </si>
  <si>
    <t>Utiliza y distingue las reglas de la forma comparativa en adjetivos cortos.</t>
  </si>
  <si>
    <t>Utiliza correctamentelas reglas de  los adjetivos largos en sus formas comparativas.</t>
  </si>
  <si>
    <t>Obtención de una expresión general cuadrática para definir el enésimo término de una sucesión.</t>
  </si>
  <si>
    <t>Explicitación y uso de las razones trigonométricas seno, coseno y tangente.</t>
  </si>
  <si>
    <t>Análisis de las relaciones entre el valor de la pendiente de una recta, el valor del ángulo que se forma con la abscisa y el cociente del cateto opuesto sobre el cateto adyacente.</t>
  </si>
  <si>
    <t>Análisis de las relaciones entre los ángulos agudos y los cocientes entre los lados de un triángulo rectángulo.</t>
  </si>
  <si>
    <t>Medición de la dispersión de un conjunto de datos mediante el promedio de las distancias de cada dato a la media (desviación media).
Análisis de las diferencias de la “desviación media” con el “rango” como medidas de la dispersión.</t>
  </si>
  <si>
    <t>Análisis de las características de los cuerpos que se generan al girar sobre un eje, un triángulo rectángulo, un semicírculo y un rectángulo.</t>
  </si>
  <si>
    <t>Características y función de los mapas conceptuales.</t>
  </si>
  <si>
    <t>Características de polisemia, antónimos y sinónimos.</t>
  </si>
  <si>
    <t>Características y función de los crucigramas.</t>
  </si>
  <si>
    <t>Características del llamado Siglo de Oro.</t>
  </si>
  <si>
    <t>Personajes, temas, situaciones y conflictos recurrentes en el teatro.</t>
  </si>
  <si>
    <t>Puntuación y ortografía convencionales.</t>
  </si>
  <si>
    <t>Función de las onomatopeyas.</t>
  </si>
  <si>
    <t>Características y función de la historieta (personajes, acciones, escenarios, diálogos y distribución en cuadros).</t>
  </si>
  <si>
    <t>Importancia de los ácidos y las bases en la vida cotidiana y en la industria. Propiedades y representación de ácidos y bases.</t>
  </si>
  <si>
    <t xml:space="preserve"> ¿Por qué evitar el consumo frecuente de los alimentos ácidos? Toma de decisiones relacionadas con: importancia de una dieta correcta.</t>
  </si>
  <si>
    <t>Importancia de las reacciones de óxido y de reducción. Características y representaciones de las reacciones redox. Número de oxidación.</t>
  </si>
  <si>
    <t xml:space="preserve">Panorama del periodo
Ubicación temporal y espacial de la Revolución Mexicana y los acontecimientos nacionales e internacionales que caracterizan a México en estas décadas.
</t>
  </si>
  <si>
    <t xml:space="preserve">Temas para comprender el periodo
¿Cómo cambió México a partir de la Revolución Mexicana y las transformaciones mundiales?
Del movimiento armado a la reconstrucción: El inicio del movimiento armado. Diversidad social y regional de los movimientos revolucionarios y sus líderes. La Constitución de 1917.
</t>
  </si>
  <si>
    <t>La política revolucionaria y nacionalista: De los caudillos al surgimiento del PNR. Guerra Cristera. Organizaciones sindicales y campesinas.                        Reforma agraria. El Cardenismo. El presidencialismo. El indigenismo.            Los proyectos educativos. Nuevas instituciones de seguridad social.</t>
  </si>
  <si>
    <t>Hacia una economía industrial: Del modelo exportador a la sustitución de importaciones. Del milagro mexicano a la petrolización de la Economía. Limitaciones del proteccionismo y rezago tecnológico.
La expansión de la frontera agrícola, los contrastes regionales. La crisis del campo.</t>
  </si>
  <si>
    <t>La política exterior y el contexto internacional: México ante la Primera Guerra Mundial. La Guerra Civil Española y los refugiados. La entrada de México a la Segunda Guerra Mundial. Ingreso a organismos internacionales. Efectos políticos de la Guerra Fría y la Revolución Cubana. Políticas sobre migrantes mexicanos.</t>
  </si>
  <si>
    <t xml:space="preserve">Hacia una economía industrial: Del modelo exportador a la sustitución de importaciones. Del milagro mexicano a la petrolización de la Economía. Limitaciones del proteccionismo y rezago tecnológico.
La expansión de la frontera agrícola, los contrastes regionales. La crisis del campo.
</t>
  </si>
  <si>
    <t>La cultura y la vida diaria se transforman: Nuevos patrones de consumo y popularización de la tecnología. Nueva dimensión de las comunicaciones y los transportes. Medios de información y entretenimiento.
El ocio, el turismo y los deportes. Las universidades públicas y la educación tecnológica. La consolidación de una educación
Laica. Del nacionalismo a las tendencias artísticas actuales.</t>
  </si>
  <si>
    <t>Desigualdad y movimientos sociales: Explosión demográfica, migración interna, demanda de servicios y contaminación. Los movimientos políticos, sociales y gremiales. El movimiento estudiantil de 1968 y su influencia. Las primeras guerrillas. Del voto de la mujer a la igualdad de género.</t>
  </si>
  <si>
    <t>Utiliza la pregunta "What's it like?".</t>
  </si>
  <si>
    <t>Uso de adjetivos calificativos.</t>
  </si>
  <si>
    <t>Utiliza vocabulario sobre medios de transporte.</t>
  </si>
  <si>
    <t>Maneja las preposiciones "by" y "on".</t>
  </si>
  <si>
    <t>Utiliza la pregunta "How can I get to…?"</t>
  </si>
  <si>
    <t>Usa de forma decuada las preposiciones de lugar.</t>
  </si>
  <si>
    <t>Utiliza la forma "To be going to" para expresar futuro.</t>
  </si>
  <si>
    <t>Características y función de los informes de investigación.</t>
  </si>
  <si>
    <t>Punto para separar las ideas en párrafos y oraciones, punto y seguido y los nexos coordinantes para organizar las ideas dentro de los párrafos.</t>
  </si>
  <si>
    <t>Nexos temporales (luego, después, primero, antes).</t>
  </si>
  <si>
    <t>Recursos lingüísticos empleados en la lirica tradicional mexicana.</t>
  </si>
  <si>
    <t>Celestino De La Cruz Jimenez</t>
  </si>
  <si>
    <t>30DTV1851W</t>
  </si>
  <si>
    <t>30DTV1853U</t>
  </si>
  <si>
    <t>ALVARO OBREGON SALIDO</t>
  </si>
  <si>
    <t>LAS FLORES</t>
  </si>
  <si>
    <t>30DTV1883O</t>
  </si>
  <si>
    <t>30DTV1888J</t>
  </si>
  <si>
    <t>GABRIELA MISTRAL GODOY</t>
  </si>
  <si>
    <t>NARANJALES</t>
  </si>
  <si>
    <t>SUPERVISOR (A)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</si>
</sst>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11"/>
      <name val="Calibri"/>
      <family val="2"/>
    </font>
    <font>
      <sz val="6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sz val="6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6" tint="-0.249977111117893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81">
    <xf numFmtId="0" fontId="0" fillId="0" borderId="0" xfId="0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2" fillId="4" borderId="1" xfId="2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center"/>
    </xf>
    <xf numFmtId="0" fontId="1" fillId="0" borderId="1" xfId="0" applyFont="1" applyBorder="1"/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10" fontId="8" fillId="0" borderId="0" xfId="0" applyNumberFormat="1" applyFont="1" applyAlignment="1">
      <alignment horizontal="left"/>
    </xf>
    <xf numFmtId="10" fontId="8" fillId="0" borderId="0" xfId="0" applyNumberFormat="1" applyFont="1" applyAlignment="1">
      <alignment wrapText="1"/>
    </xf>
    <xf numFmtId="10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center" vertical="center" wrapText="1"/>
    </xf>
    <xf numFmtId="10" fontId="8" fillId="0" borderId="0" xfId="0" applyNumberFormat="1" applyFont="1" applyAlignment="1">
      <alignment horizontal="right"/>
    </xf>
    <xf numFmtId="10" fontId="8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/>
    </xf>
    <xf numFmtId="10" fontId="8" fillId="0" borderId="1" xfId="0" applyNumberFormat="1" applyFont="1" applyBorder="1" applyAlignment="1">
      <alignment vertical="center" wrapText="1"/>
    </xf>
    <xf numFmtId="10" fontId="8" fillId="0" borderId="1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4" borderId="1" xfId="0" applyFont="1" applyFill="1" applyBorder="1"/>
    <xf numFmtId="0" fontId="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1" xfId="3" applyBorder="1" applyAlignment="1" applyProtection="1"/>
    <xf numFmtId="0" fontId="1" fillId="0" borderId="1" xfId="0" applyFont="1" applyBorder="1" applyAlignment="1"/>
    <xf numFmtId="0" fontId="3" fillId="0" borderId="1" xfId="3" applyFont="1" applyBorder="1" applyAlignment="1" applyProtection="1"/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right" vertical="center"/>
    </xf>
    <xf numFmtId="0" fontId="8" fillId="0" borderId="0" xfId="0" applyNumberFormat="1" applyFont="1" applyAlignment="1">
      <alignment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Fill="1"/>
    <xf numFmtId="0" fontId="1" fillId="0" borderId="1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0" borderId="16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1" xfId="0" applyFont="1" applyFill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1" fillId="0" borderId="0" xfId="0" applyFont="1" applyProtection="1"/>
    <xf numFmtId="0" fontId="10" fillId="0" borderId="0" xfId="0" applyFont="1" applyAlignment="1" applyProtection="1">
      <alignment vertical="center"/>
    </xf>
    <xf numFmtId="0" fontId="8" fillId="0" borderId="0" xfId="0" applyFont="1" applyAlignment="1" applyProtection="1"/>
    <xf numFmtId="0" fontId="9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10" fontId="8" fillId="0" borderId="1" xfId="0" applyNumberFormat="1" applyFont="1" applyBorder="1" applyAlignment="1" applyProtection="1">
      <alignment vertical="center" wrapText="1"/>
    </xf>
    <xf numFmtId="10" fontId="8" fillId="0" borderId="1" xfId="0" applyNumberFormat="1" applyFont="1" applyBorder="1" applyAlignment="1" applyProtection="1">
      <alignment horizontal="center" vertical="center" wrapText="1"/>
    </xf>
    <xf numFmtId="10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Protection="1"/>
    <xf numFmtId="0" fontId="8" fillId="0" borderId="1" xfId="0" applyFont="1" applyBorder="1" applyAlignment="1" applyProtection="1"/>
    <xf numFmtId="10" fontId="8" fillId="0" borderId="1" xfId="0" applyNumberFormat="1" applyFont="1" applyBorder="1" applyAlignment="1" applyProtection="1">
      <alignment vertical="center"/>
    </xf>
    <xf numFmtId="0" fontId="1" fillId="0" borderId="1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2" fontId="8" fillId="0" borderId="0" xfId="0" applyNumberFormat="1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0" fontId="8" fillId="0" borderId="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vertical="center"/>
    </xf>
    <xf numFmtId="10" fontId="8" fillId="0" borderId="3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1" fontId="11" fillId="6" borderId="3" xfId="0" applyNumberFormat="1" applyFont="1" applyFill="1" applyBorder="1" applyAlignment="1">
      <alignment vertical="center" wrapText="1"/>
    </xf>
    <xf numFmtId="1" fontId="11" fillId="6" borderId="14" xfId="0" applyNumberFormat="1" applyFont="1" applyFill="1" applyBorder="1" applyAlignment="1">
      <alignment vertical="center" wrapText="1"/>
    </xf>
    <xf numFmtId="1" fontId="11" fillId="6" borderId="5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vertical="center" wrapText="1"/>
    </xf>
    <xf numFmtId="1" fontId="11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" fontId="6" fillId="2" borderId="1" xfId="1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4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1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10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1" fillId="4" borderId="4" xfId="0" applyFont="1" applyFill="1" applyBorder="1" applyAlignment="1">
      <alignment vertical="top" wrapText="1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0" fontId="15" fillId="0" borderId="0" xfId="0" applyFont="1"/>
    <xf numFmtId="0" fontId="0" fillId="0" borderId="0" xfId="0" applyAlignment="1"/>
    <xf numFmtId="0" fontId="1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4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1" fillId="4" borderId="15" xfId="0" applyFont="1" applyFill="1" applyBorder="1" applyAlignment="1">
      <alignment vertical="top"/>
    </xf>
    <xf numFmtId="0" fontId="1" fillId="4" borderId="13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12" fillId="0" borderId="0" xfId="0" applyFont="1" applyBorder="1" applyAlignment="1">
      <alignment horizontal="center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4" borderId="1" xfId="2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7" borderId="3" xfId="0" applyFont="1" applyFill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1" fillId="8" borderId="5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/>
    </xf>
    <xf numFmtId="0" fontId="1" fillId="6" borderId="5" xfId="0" applyFont="1" applyFill="1" applyBorder="1" applyAlignment="1" applyProtection="1">
      <alignment horizontal="center"/>
    </xf>
    <xf numFmtId="0" fontId="1" fillId="9" borderId="3" xfId="0" applyFont="1" applyFill="1" applyBorder="1" applyAlignment="1" applyProtection="1">
      <alignment horizontal="center"/>
    </xf>
    <xf numFmtId="0" fontId="1" fillId="9" borderId="4" xfId="0" applyFont="1" applyFill="1" applyBorder="1" applyAlignment="1" applyProtection="1">
      <alignment horizontal="center"/>
    </xf>
    <xf numFmtId="0" fontId="1" fillId="9" borderId="5" xfId="0" applyFont="1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0" fontId="8" fillId="6" borderId="4" xfId="0" applyFont="1" applyFill="1" applyBorder="1" applyAlignment="1" applyProtection="1">
      <alignment horizont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11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1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wrapText="1"/>
    </xf>
    <xf numFmtId="0" fontId="8" fillId="11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8" borderId="1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10" fontId="8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2" borderId="3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">
    <cellStyle name="Énfasis2" xfId="1" builtinId="33"/>
    <cellStyle name="Énfasis3" xfId="2" builtinId="37"/>
    <cellStyle name="Hipervínculo" xfId="3" builtinId="8"/>
    <cellStyle name="Normal" xfId="0" builtinId="0"/>
  </cellStyles>
  <dxfs count="2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'Información Escuela'!$A$9:$O$9</c:f>
              <c:strCache>
                <c:ptCount val="1"/>
                <c:pt idx="0">
                  <c:v>PRIMER GRADO</c:v>
                </c:pt>
              </c:strCache>
            </c:strRef>
          </c:tx>
          <c:invertIfNegative val="0"/>
          <c:cat>
            <c:strRef>
              <c:f>('Información Escuela'!$K$18:$N$18,'Información Escuela'!$O$10,'Información Escuela'!$O$14:$O$14)</c:f>
              <c:strCache>
                <c:ptCount val="6"/>
                <c:pt idx="0">
                  <c:v>Matemáticas</c:v>
                </c:pt>
                <c:pt idx="1">
                  <c:v>Español</c:v>
                </c:pt>
                <c:pt idx="2">
                  <c:v>Ciencias</c:v>
                </c:pt>
                <c:pt idx="3">
                  <c:v>Ingles</c:v>
                </c:pt>
                <c:pt idx="4">
                  <c:v>Geografía</c:v>
                </c:pt>
                <c:pt idx="5">
                  <c:v>Historia</c:v>
                </c:pt>
              </c:strCache>
            </c:strRef>
          </c:cat>
          <c:val>
            <c:numRef>
              <c:f>'Información Escuela'!$K$12:$O$12</c:f>
              <c:numCache>
                <c:formatCode>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'Información Escuela'!$A$13:$N$13</c:f>
              <c:strCache>
                <c:ptCount val="1"/>
                <c:pt idx="0">
                  <c:v>SEGUNDO GRADO</c:v>
                </c:pt>
              </c:strCache>
            </c:strRef>
          </c:tx>
          <c:invertIfNegative val="0"/>
          <c:cat>
            <c:strRef>
              <c:f>('Información Escuela'!$K$18:$N$18,'Información Escuela'!$O$10,'Información Escuela'!$O$14:$O$14)</c:f>
              <c:strCache>
                <c:ptCount val="6"/>
                <c:pt idx="0">
                  <c:v>Matemáticas</c:v>
                </c:pt>
                <c:pt idx="1">
                  <c:v>Español</c:v>
                </c:pt>
                <c:pt idx="2">
                  <c:v>Ciencias</c:v>
                </c:pt>
                <c:pt idx="3">
                  <c:v>Ingles</c:v>
                </c:pt>
                <c:pt idx="4">
                  <c:v>Geografía</c:v>
                </c:pt>
                <c:pt idx="5">
                  <c:v>Historia</c:v>
                </c:pt>
              </c:strCache>
            </c:strRef>
          </c:cat>
          <c:val>
            <c:numRef>
              <c:f>'Información Escuela'!$K$16:$O$16</c:f>
              <c:numCache>
                <c:formatCode>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'Información Escuela'!$A$17:$N$17</c:f>
              <c:strCache>
                <c:ptCount val="1"/>
                <c:pt idx="0">
                  <c:v>TERCER GRADO</c:v>
                </c:pt>
              </c:strCache>
            </c:strRef>
          </c:tx>
          <c:invertIfNegative val="0"/>
          <c:cat>
            <c:strRef>
              <c:f>('Información Escuela'!$K$18:$N$18,'Información Escuela'!$O$10,'Información Escuela'!$O$14:$O$14)</c:f>
              <c:strCache>
                <c:ptCount val="6"/>
                <c:pt idx="0">
                  <c:v>Matemáticas</c:v>
                </c:pt>
                <c:pt idx="1">
                  <c:v>Español</c:v>
                </c:pt>
                <c:pt idx="2">
                  <c:v>Ciencias</c:v>
                </c:pt>
                <c:pt idx="3">
                  <c:v>Ingles</c:v>
                </c:pt>
                <c:pt idx="4">
                  <c:v>Geografía</c:v>
                </c:pt>
                <c:pt idx="5">
                  <c:v>Historia</c:v>
                </c:pt>
              </c:strCache>
            </c:strRef>
          </c:cat>
          <c:val>
            <c:numRef>
              <c:f>'Información Escuela'!$K$20:$O$20</c:f>
              <c:numCache>
                <c:formatCode>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73984"/>
        <c:axId val="22875520"/>
        <c:axId val="0"/>
      </c:bar3DChart>
      <c:catAx>
        <c:axId val="228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875520"/>
        <c:crosses val="autoZero"/>
        <c:auto val="1"/>
        <c:lblAlgn val="ctr"/>
        <c:lblOffset val="100"/>
        <c:noMultiLvlLbl val="0"/>
      </c:catAx>
      <c:valAx>
        <c:axId val="228755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87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lang="es-ES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'Informacion Zona'!$A$7:$O$7</c:f>
              <c:strCache>
                <c:ptCount val="1"/>
                <c:pt idx="0">
                  <c:v>PRIMER GRADO</c:v>
                </c:pt>
              </c:strCache>
            </c:strRef>
          </c:tx>
          <c:invertIfNegative val="0"/>
          <c:cat>
            <c:multiLvlStrRef>
              <c:f>('Informacion Zona'!$K$16:$N$16,'Informacion Zona'!$O$8,'Informacion Zona'!#REF!)</c:f>
            </c:multiLvlStrRef>
          </c:cat>
          <c:val>
            <c:numRef>
              <c:f>'Informacion Zona'!$K$10:$O$10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'Informacion Zona'!$A$11:$O$11</c:f>
              <c:strCache>
                <c:ptCount val="1"/>
                <c:pt idx="0">
                  <c:v>SEGUNDO GRADO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('Informacion Zona'!$K$16:$N$16,'Informacion Zona'!$O$8,'Informacion Zona'!#REF!)</c:f>
            </c:multiLvlStrRef>
          </c:cat>
          <c:val>
            <c:numRef>
              <c:f>'Informacion Zona'!$K$14:$O$14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'Informacion Zona'!$A$15:$O$15</c:f>
              <c:strCache>
                <c:ptCount val="1"/>
                <c:pt idx="0">
                  <c:v>TERCER GRADO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('Informacion Zona'!$K$16:$N$16,'Informacion Zona'!$O$8,'Informacion Zona'!#REF!)</c:f>
            </c:multiLvlStrRef>
          </c:cat>
          <c:val>
            <c:numRef>
              <c:f>'Informacion Zona'!$K$18:$O$18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74944"/>
        <c:axId val="23889024"/>
        <c:axId val="0"/>
      </c:bar3DChart>
      <c:catAx>
        <c:axId val="238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3889024"/>
        <c:crosses val="autoZero"/>
        <c:auto val="1"/>
        <c:lblAlgn val="ctr"/>
        <c:lblOffset val="100"/>
        <c:noMultiLvlLbl val="0"/>
      </c:catAx>
      <c:valAx>
        <c:axId val="238890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3874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lang="es-ES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47625</xdr:rowOff>
    </xdr:from>
    <xdr:to>
      <xdr:col>14</xdr:col>
      <xdr:colOff>561975</xdr:colOff>
      <xdr:row>46</xdr:row>
      <xdr:rowOff>104775</xdr:rowOff>
    </xdr:to>
    <xdr:graphicFrame macro="">
      <xdr:nvGraphicFramePr>
        <xdr:cNvPr id="937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50</xdr:row>
      <xdr:rowOff>85725</xdr:rowOff>
    </xdr:from>
    <xdr:to>
      <xdr:col>15</xdr:col>
      <xdr:colOff>0</xdr:colOff>
      <xdr:row>85</xdr:row>
      <xdr:rowOff>123825</xdr:rowOff>
    </xdr:to>
    <xdr:graphicFrame macro="">
      <xdr:nvGraphicFramePr>
        <xdr:cNvPr id="1958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opLeftCell="A68" workbookViewId="0">
      <selection activeCell="B76" sqref="B76"/>
    </sheetView>
  </sheetViews>
  <sheetFormatPr baseColWidth="10" defaultRowHeight="15" x14ac:dyDescent="0.25"/>
  <cols>
    <col min="2" max="2" width="35.85546875" bestFit="1" customWidth="1"/>
    <col min="3" max="3" width="7.7109375" bestFit="1" customWidth="1"/>
  </cols>
  <sheetData>
    <row r="1" spans="1:3" x14ac:dyDescent="0.25">
      <c r="A1" s="137" t="s">
        <v>44</v>
      </c>
      <c r="B1" s="137" t="s">
        <v>3798</v>
      </c>
      <c r="C1" t="s">
        <v>43</v>
      </c>
    </row>
    <row r="2" spans="1:3" x14ac:dyDescent="0.25">
      <c r="A2" s="138">
        <v>1</v>
      </c>
      <c r="B2" s="138" t="s">
        <v>3799</v>
      </c>
      <c r="C2">
        <v>1</v>
      </c>
    </row>
    <row r="3" spans="1:3" x14ac:dyDescent="0.25">
      <c r="A3" s="138">
        <v>27</v>
      </c>
      <c r="B3" s="138" t="s">
        <v>3800</v>
      </c>
      <c r="C3">
        <v>1</v>
      </c>
    </row>
    <row r="4" spans="1:3" x14ac:dyDescent="0.25">
      <c r="A4" s="138">
        <v>44</v>
      </c>
      <c r="B4" s="138" t="s">
        <v>3801</v>
      </c>
      <c r="C4">
        <v>1</v>
      </c>
    </row>
    <row r="5" spans="1:3" x14ac:dyDescent="0.25">
      <c r="A5" s="138">
        <v>74</v>
      </c>
      <c r="B5" s="139" t="s">
        <v>3802</v>
      </c>
      <c r="C5">
        <v>1</v>
      </c>
    </row>
    <row r="6" spans="1:3" x14ac:dyDescent="0.25">
      <c r="A6" s="138">
        <v>5</v>
      </c>
      <c r="B6" s="138" t="s">
        <v>3803</v>
      </c>
      <c r="C6">
        <v>2</v>
      </c>
    </row>
    <row r="7" spans="1:3" x14ac:dyDescent="0.25">
      <c r="A7" s="138">
        <v>6</v>
      </c>
      <c r="B7" s="138" t="s">
        <v>3804</v>
      </c>
      <c r="C7">
        <v>2</v>
      </c>
    </row>
    <row r="8" spans="1:3" x14ac:dyDescent="0.25">
      <c r="A8" s="138">
        <v>34</v>
      </c>
      <c r="B8" s="138" t="s">
        <v>3805</v>
      </c>
      <c r="C8">
        <v>2</v>
      </c>
    </row>
    <row r="9" spans="1:3" x14ac:dyDescent="0.25">
      <c r="A9" s="138">
        <v>8</v>
      </c>
      <c r="B9" s="138" t="s">
        <v>3806</v>
      </c>
      <c r="C9">
        <v>3</v>
      </c>
    </row>
    <row r="10" spans="1:3" x14ac:dyDescent="0.25">
      <c r="A10" s="138">
        <v>41</v>
      </c>
      <c r="B10" s="138" t="s">
        <v>3807</v>
      </c>
      <c r="C10">
        <v>3</v>
      </c>
    </row>
    <row r="11" spans="1:3" x14ac:dyDescent="0.25">
      <c r="A11" s="138">
        <v>51</v>
      </c>
      <c r="B11" s="138" t="s">
        <v>3808</v>
      </c>
      <c r="C11">
        <v>3</v>
      </c>
    </row>
    <row r="12" spans="1:3" x14ac:dyDescent="0.25">
      <c r="A12" s="138">
        <v>82</v>
      </c>
      <c r="B12" s="138" t="s">
        <v>3809</v>
      </c>
      <c r="C12">
        <v>3</v>
      </c>
    </row>
    <row r="13" spans="1:3" x14ac:dyDescent="0.25">
      <c r="A13" s="138">
        <v>83</v>
      </c>
      <c r="B13" s="138" t="s">
        <v>3810</v>
      </c>
      <c r="C13">
        <v>3</v>
      </c>
    </row>
    <row r="14" spans="1:3" x14ac:dyDescent="0.25">
      <c r="A14" s="138">
        <v>7</v>
      </c>
      <c r="B14" s="138" t="s">
        <v>3811</v>
      </c>
      <c r="C14">
        <v>4</v>
      </c>
    </row>
    <row r="15" spans="1:3" x14ac:dyDescent="0.25">
      <c r="A15" s="138">
        <v>36</v>
      </c>
      <c r="B15" s="138" t="s">
        <v>3812</v>
      </c>
      <c r="C15">
        <v>4</v>
      </c>
    </row>
    <row r="16" spans="1:3" x14ac:dyDescent="0.25">
      <c r="A16" s="138">
        <v>62</v>
      </c>
      <c r="B16" s="138" t="s">
        <v>3813</v>
      </c>
      <c r="C16">
        <v>4</v>
      </c>
    </row>
    <row r="17" spans="1:3" x14ac:dyDescent="0.25">
      <c r="A17" s="138">
        <v>26</v>
      </c>
      <c r="B17" s="140" t="s">
        <v>3814</v>
      </c>
      <c r="C17">
        <v>5</v>
      </c>
    </row>
    <row r="18" spans="1:3" x14ac:dyDescent="0.25">
      <c r="A18" s="138">
        <v>40</v>
      </c>
      <c r="B18" s="138" t="s">
        <v>3815</v>
      </c>
      <c r="C18">
        <v>5</v>
      </c>
    </row>
    <row r="19" spans="1:3" x14ac:dyDescent="0.25">
      <c r="A19" s="138">
        <v>55</v>
      </c>
      <c r="B19" s="138" t="s">
        <v>3816</v>
      </c>
      <c r="C19">
        <v>5</v>
      </c>
    </row>
    <row r="20" spans="1:3" x14ac:dyDescent="0.25">
      <c r="A20" s="138">
        <v>56</v>
      </c>
      <c r="B20" s="138" t="s">
        <v>3817</v>
      </c>
      <c r="C20">
        <v>5</v>
      </c>
    </row>
    <row r="21" spans="1:3" x14ac:dyDescent="0.25">
      <c r="A21" s="138">
        <v>64</v>
      </c>
      <c r="B21" s="138" t="s">
        <v>3818</v>
      </c>
      <c r="C21">
        <v>5</v>
      </c>
    </row>
    <row r="22" spans="1:3" x14ac:dyDescent="0.25">
      <c r="A22" s="138">
        <v>2</v>
      </c>
      <c r="B22" s="138" t="s">
        <v>3819</v>
      </c>
      <c r="C22">
        <v>6</v>
      </c>
    </row>
    <row r="23" spans="1:3" x14ac:dyDescent="0.25">
      <c r="A23" s="138">
        <v>12</v>
      </c>
      <c r="B23" s="138" t="s">
        <v>3820</v>
      </c>
      <c r="C23">
        <v>6</v>
      </c>
    </row>
    <row r="24" spans="1:3" x14ac:dyDescent="0.25">
      <c r="A24" s="138">
        <v>68</v>
      </c>
      <c r="B24" s="138" t="s">
        <v>3821</v>
      </c>
      <c r="C24">
        <v>6</v>
      </c>
    </row>
    <row r="25" spans="1:3" x14ac:dyDescent="0.25">
      <c r="A25" s="138">
        <v>73</v>
      </c>
      <c r="B25" s="138" t="s">
        <v>3822</v>
      </c>
      <c r="C25">
        <v>6</v>
      </c>
    </row>
    <row r="26" spans="1:3" x14ac:dyDescent="0.25">
      <c r="A26" s="138">
        <v>14</v>
      </c>
      <c r="B26" s="138" t="s">
        <v>3823</v>
      </c>
      <c r="C26">
        <v>7</v>
      </c>
    </row>
    <row r="27" spans="1:3" x14ac:dyDescent="0.25">
      <c r="A27" s="138">
        <v>47</v>
      </c>
      <c r="B27" s="138" t="s">
        <v>3824</v>
      </c>
      <c r="C27">
        <v>7</v>
      </c>
    </row>
    <row r="28" spans="1:3" x14ac:dyDescent="0.25">
      <c r="A28" s="138">
        <v>71</v>
      </c>
      <c r="B28" s="138" t="s">
        <v>3825</v>
      </c>
      <c r="C28">
        <v>7</v>
      </c>
    </row>
    <row r="29" spans="1:3" x14ac:dyDescent="0.25">
      <c r="A29" s="138">
        <v>3</v>
      </c>
      <c r="B29" s="138" t="s">
        <v>3826</v>
      </c>
      <c r="C29">
        <v>8</v>
      </c>
    </row>
    <row r="30" spans="1:3" x14ac:dyDescent="0.25">
      <c r="A30" s="138">
        <v>15</v>
      </c>
      <c r="B30" s="138" t="s">
        <v>3827</v>
      </c>
      <c r="C30">
        <v>8</v>
      </c>
    </row>
    <row r="31" spans="1:3" x14ac:dyDescent="0.25">
      <c r="A31" s="138">
        <v>32</v>
      </c>
      <c r="B31" s="138" t="s">
        <v>3828</v>
      </c>
      <c r="C31">
        <v>8</v>
      </c>
    </row>
    <row r="32" spans="1:3" x14ac:dyDescent="0.25">
      <c r="A32" s="138">
        <v>48</v>
      </c>
      <c r="B32" s="138" t="s">
        <v>3829</v>
      </c>
      <c r="C32">
        <v>8</v>
      </c>
    </row>
    <row r="33" spans="1:3" x14ac:dyDescent="0.25">
      <c r="A33" s="138">
        <v>67</v>
      </c>
      <c r="B33" s="138" t="s">
        <v>3830</v>
      </c>
      <c r="C33">
        <v>8</v>
      </c>
    </row>
    <row r="34" spans="1:3" x14ac:dyDescent="0.25">
      <c r="A34" s="138">
        <v>10</v>
      </c>
      <c r="B34" s="138" t="s">
        <v>3831</v>
      </c>
      <c r="C34">
        <v>9</v>
      </c>
    </row>
    <row r="35" spans="1:3" x14ac:dyDescent="0.25">
      <c r="A35" s="138">
        <v>23</v>
      </c>
      <c r="B35" s="138" t="s">
        <v>3832</v>
      </c>
      <c r="C35">
        <v>9</v>
      </c>
    </row>
    <row r="36" spans="1:3" x14ac:dyDescent="0.25">
      <c r="A36" s="138">
        <v>38</v>
      </c>
      <c r="B36" s="138" t="s">
        <v>3833</v>
      </c>
      <c r="C36">
        <v>9</v>
      </c>
    </row>
    <row r="37" spans="1:3" x14ac:dyDescent="0.25">
      <c r="A37" s="138">
        <v>57</v>
      </c>
      <c r="B37" s="138" t="s">
        <v>3834</v>
      </c>
      <c r="C37">
        <v>9</v>
      </c>
    </row>
    <row r="38" spans="1:3" x14ac:dyDescent="0.25">
      <c r="A38" s="138">
        <v>76</v>
      </c>
      <c r="B38" s="138" t="s">
        <v>3835</v>
      </c>
      <c r="C38">
        <v>9</v>
      </c>
    </row>
    <row r="39" spans="1:3" x14ac:dyDescent="0.25">
      <c r="A39" s="138">
        <v>9</v>
      </c>
      <c r="B39" s="138" t="s">
        <v>3836</v>
      </c>
      <c r="C39">
        <v>10</v>
      </c>
    </row>
    <row r="40" spans="1:3" x14ac:dyDescent="0.25">
      <c r="A40" s="138">
        <v>22</v>
      </c>
      <c r="B40" s="138" t="s">
        <v>3837</v>
      </c>
      <c r="C40">
        <v>10</v>
      </c>
    </row>
    <row r="41" spans="1:3" x14ac:dyDescent="0.25">
      <c r="A41" s="138">
        <v>52</v>
      </c>
      <c r="B41" s="138" t="s">
        <v>3838</v>
      </c>
      <c r="C41">
        <v>10</v>
      </c>
    </row>
    <row r="42" spans="1:3" x14ac:dyDescent="0.25">
      <c r="A42" s="138">
        <v>70</v>
      </c>
      <c r="B42" s="138" t="s">
        <v>3839</v>
      </c>
      <c r="C42">
        <v>10</v>
      </c>
    </row>
    <row r="43" spans="1:3" x14ac:dyDescent="0.25">
      <c r="A43" s="138">
        <v>42</v>
      </c>
      <c r="B43" s="138" t="s">
        <v>3840</v>
      </c>
      <c r="C43">
        <v>11</v>
      </c>
    </row>
    <row r="44" spans="1:3" x14ac:dyDescent="0.25">
      <c r="A44" s="138">
        <v>59</v>
      </c>
      <c r="B44" s="138" t="s">
        <v>3841</v>
      </c>
      <c r="C44">
        <v>11</v>
      </c>
    </row>
    <row r="45" spans="1:3" x14ac:dyDescent="0.25">
      <c r="A45" s="138">
        <v>85</v>
      </c>
      <c r="B45" s="138" t="s">
        <v>3842</v>
      </c>
      <c r="C45">
        <v>11</v>
      </c>
    </row>
    <row r="46" spans="1:3" x14ac:dyDescent="0.25">
      <c r="A46" s="138">
        <v>4</v>
      </c>
      <c r="B46" s="140" t="s">
        <v>3843</v>
      </c>
      <c r="C46">
        <v>12</v>
      </c>
    </row>
    <row r="47" spans="1:3" x14ac:dyDescent="0.25">
      <c r="A47" s="138">
        <v>16</v>
      </c>
      <c r="B47" s="138" t="s">
        <v>3844</v>
      </c>
      <c r="C47">
        <v>12</v>
      </c>
    </row>
    <row r="48" spans="1:3" x14ac:dyDescent="0.25">
      <c r="A48" s="138">
        <v>33</v>
      </c>
      <c r="B48" s="138" t="s">
        <v>3845</v>
      </c>
      <c r="C48">
        <v>12</v>
      </c>
    </row>
    <row r="49" spans="1:3" x14ac:dyDescent="0.25">
      <c r="A49" s="138">
        <v>49</v>
      </c>
      <c r="B49" s="138" t="s">
        <v>3846</v>
      </c>
      <c r="C49">
        <v>12</v>
      </c>
    </row>
    <row r="50" spans="1:3" x14ac:dyDescent="0.25">
      <c r="A50" s="138">
        <v>35</v>
      </c>
      <c r="B50" s="138" t="s">
        <v>3847</v>
      </c>
      <c r="C50">
        <v>13</v>
      </c>
    </row>
    <row r="51" spans="1:3" x14ac:dyDescent="0.25">
      <c r="A51" s="138">
        <v>50</v>
      </c>
      <c r="B51" s="138" t="s">
        <v>3848</v>
      </c>
      <c r="C51">
        <v>13</v>
      </c>
    </row>
    <row r="52" spans="1:3" x14ac:dyDescent="0.25">
      <c r="A52" s="138">
        <v>60</v>
      </c>
      <c r="B52" s="138" t="s">
        <v>3849</v>
      </c>
      <c r="C52">
        <v>13</v>
      </c>
    </row>
    <row r="53" spans="1:3" x14ac:dyDescent="0.25">
      <c r="A53" s="138">
        <v>25</v>
      </c>
      <c r="B53" s="138" t="s">
        <v>3850</v>
      </c>
      <c r="C53">
        <v>14</v>
      </c>
    </row>
    <row r="54" spans="1:3" x14ac:dyDescent="0.25">
      <c r="A54" s="138">
        <v>53</v>
      </c>
      <c r="B54" s="138" t="s">
        <v>3851</v>
      </c>
      <c r="C54">
        <v>14</v>
      </c>
    </row>
    <row r="55" spans="1:3" x14ac:dyDescent="0.25">
      <c r="A55" s="138">
        <v>78</v>
      </c>
      <c r="B55" s="138" t="s">
        <v>3852</v>
      </c>
      <c r="C55">
        <v>14</v>
      </c>
    </row>
    <row r="56" spans="1:3" x14ac:dyDescent="0.25">
      <c r="A56" s="138">
        <v>20</v>
      </c>
      <c r="B56" s="138" t="s">
        <v>3853</v>
      </c>
      <c r="C56">
        <v>15</v>
      </c>
    </row>
    <row r="57" spans="1:3" x14ac:dyDescent="0.25">
      <c r="A57" s="138">
        <v>37</v>
      </c>
      <c r="B57" s="138" t="s">
        <v>3854</v>
      </c>
      <c r="C57">
        <v>15</v>
      </c>
    </row>
    <row r="58" spans="1:3" x14ac:dyDescent="0.25">
      <c r="A58" s="138">
        <v>58</v>
      </c>
      <c r="B58" s="138" t="s">
        <v>3855</v>
      </c>
      <c r="C58">
        <v>15</v>
      </c>
    </row>
    <row r="59" spans="1:3" x14ac:dyDescent="0.25">
      <c r="A59" s="138">
        <v>29</v>
      </c>
      <c r="B59" s="138" t="s">
        <v>3856</v>
      </c>
      <c r="C59">
        <v>16</v>
      </c>
    </row>
    <row r="60" spans="1:3" x14ac:dyDescent="0.25">
      <c r="A60" s="138">
        <v>45</v>
      </c>
      <c r="B60" s="138" t="s">
        <v>3857</v>
      </c>
      <c r="C60">
        <v>16</v>
      </c>
    </row>
    <row r="61" spans="1:3" x14ac:dyDescent="0.25">
      <c r="A61" s="138">
        <v>46</v>
      </c>
      <c r="B61" s="138" t="s">
        <v>3858</v>
      </c>
      <c r="C61">
        <v>16</v>
      </c>
    </row>
    <row r="62" spans="1:3" x14ac:dyDescent="0.25">
      <c r="A62" s="138">
        <v>81</v>
      </c>
      <c r="B62" s="138" t="s">
        <v>3859</v>
      </c>
      <c r="C62">
        <v>16</v>
      </c>
    </row>
    <row r="63" spans="1:3" x14ac:dyDescent="0.25">
      <c r="A63" s="138">
        <v>18</v>
      </c>
      <c r="B63" s="138" t="s">
        <v>3860</v>
      </c>
      <c r="C63">
        <v>17</v>
      </c>
    </row>
    <row r="64" spans="1:3" x14ac:dyDescent="0.25">
      <c r="A64" s="138">
        <v>19</v>
      </c>
      <c r="B64" s="138" t="s">
        <v>3861</v>
      </c>
      <c r="C64">
        <v>17</v>
      </c>
    </row>
    <row r="65" spans="1:3" x14ac:dyDescent="0.25">
      <c r="A65" s="138">
        <v>61</v>
      </c>
      <c r="B65" s="138" t="s">
        <v>3862</v>
      </c>
      <c r="C65">
        <v>17</v>
      </c>
    </row>
    <row r="66" spans="1:3" x14ac:dyDescent="0.25">
      <c r="A66" s="138">
        <v>63</v>
      </c>
      <c r="B66" s="138" t="s">
        <v>3863</v>
      </c>
      <c r="C66">
        <v>17</v>
      </c>
    </row>
    <row r="67" spans="1:3" x14ac:dyDescent="0.25">
      <c r="A67" s="138">
        <v>28</v>
      </c>
      <c r="B67" s="138" t="s">
        <v>3864</v>
      </c>
      <c r="C67">
        <v>18</v>
      </c>
    </row>
    <row r="68" spans="1:3" x14ac:dyDescent="0.25">
      <c r="A68" s="138">
        <v>69</v>
      </c>
      <c r="B68" s="138" t="s">
        <v>3865</v>
      </c>
      <c r="C68">
        <v>18</v>
      </c>
    </row>
    <row r="69" spans="1:3" x14ac:dyDescent="0.25">
      <c r="A69" s="138">
        <v>79</v>
      </c>
      <c r="B69" s="138" t="s">
        <v>3866</v>
      </c>
      <c r="C69">
        <v>18</v>
      </c>
    </row>
    <row r="70" spans="1:3" x14ac:dyDescent="0.25">
      <c r="A70" s="138">
        <v>24</v>
      </c>
      <c r="B70" s="138" t="s">
        <v>3867</v>
      </c>
      <c r="C70">
        <v>19</v>
      </c>
    </row>
    <row r="71" spans="1:3" x14ac:dyDescent="0.25">
      <c r="A71" s="138">
        <v>39</v>
      </c>
      <c r="B71" s="140" t="s">
        <v>3868</v>
      </c>
      <c r="C71">
        <v>19</v>
      </c>
    </row>
    <row r="72" spans="1:3" x14ac:dyDescent="0.25">
      <c r="A72" s="138">
        <v>54</v>
      </c>
      <c r="B72" s="138" t="s">
        <v>3869</v>
      </c>
      <c r="C72">
        <v>19</v>
      </c>
    </row>
    <row r="73" spans="1:3" x14ac:dyDescent="0.25">
      <c r="A73" s="138">
        <v>72</v>
      </c>
      <c r="B73" s="138" t="s">
        <v>3870</v>
      </c>
      <c r="C73">
        <v>19</v>
      </c>
    </row>
    <row r="74" spans="1:3" x14ac:dyDescent="0.25">
      <c r="A74" s="138">
        <v>13</v>
      </c>
      <c r="B74" s="138" t="s">
        <v>3871</v>
      </c>
      <c r="C74">
        <v>20</v>
      </c>
    </row>
    <row r="75" spans="1:3" x14ac:dyDescent="0.25">
      <c r="A75" s="138">
        <v>30</v>
      </c>
      <c r="B75" s="138" t="s">
        <v>4033</v>
      </c>
      <c r="C75">
        <v>20</v>
      </c>
    </row>
    <row r="76" spans="1:3" x14ac:dyDescent="0.25">
      <c r="A76" s="138">
        <v>31</v>
      </c>
      <c r="B76" s="140" t="s">
        <v>3872</v>
      </c>
      <c r="C76">
        <v>20</v>
      </c>
    </row>
    <row r="77" spans="1:3" x14ac:dyDescent="0.25">
      <c r="A77" s="138">
        <v>17</v>
      </c>
      <c r="B77" s="138" t="s">
        <v>3873</v>
      </c>
      <c r="C77">
        <v>21</v>
      </c>
    </row>
    <row r="78" spans="1:3" x14ac:dyDescent="0.25">
      <c r="A78" s="138">
        <v>65</v>
      </c>
      <c r="B78" s="138" t="s">
        <v>3874</v>
      </c>
      <c r="C78">
        <v>21</v>
      </c>
    </row>
    <row r="79" spans="1:3" x14ac:dyDescent="0.25">
      <c r="A79" s="138">
        <v>77</v>
      </c>
      <c r="B79" s="138" t="s">
        <v>3875</v>
      </c>
      <c r="C79">
        <v>21</v>
      </c>
    </row>
    <row r="80" spans="1:3" x14ac:dyDescent="0.25">
      <c r="A80" s="138">
        <v>21</v>
      </c>
      <c r="B80" s="138" t="s">
        <v>3876</v>
      </c>
      <c r="C80">
        <v>22</v>
      </c>
    </row>
    <row r="81" spans="1:3" x14ac:dyDescent="0.25">
      <c r="A81" s="138">
        <v>66</v>
      </c>
      <c r="B81" s="138" t="s">
        <v>3877</v>
      </c>
      <c r="C81">
        <v>22</v>
      </c>
    </row>
    <row r="82" spans="1:3" x14ac:dyDescent="0.25">
      <c r="A82" s="138">
        <v>84</v>
      </c>
      <c r="B82" s="138" t="s">
        <v>3878</v>
      </c>
      <c r="C82">
        <v>22</v>
      </c>
    </row>
    <row r="83" spans="1:3" x14ac:dyDescent="0.25">
      <c r="A83" s="138">
        <v>75</v>
      </c>
      <c r="B83" s="138" t="s">
        <v>3879</v>
      </c>
      <c r="C83">
        <v>23</v>
      </c>
    </row>
    <row r="84" spans="1:3" x14ac:dyDescent="0.25">
      <c r="A84" s="138">
        <v>87</v>
      </c>
      <c r="B84" s="138" t="s">
        <v>3880</v>
      </c>
      <c r="C84">
        <v>23</v>
      </c>
    </row>
    <row r="85" spans="1:3" x14ac:dyDescent="0.25">
      <c r="A85" s="138">
        <v>88</v>
      </c>
      <c r="B85" s="138" t="s">
        <v>3881</v>
      </c>
      <c r="C85">
        <v>23</v>
      </c>
    </row>
    <row r="86" spans="1:3" x14ac:dyDescent="0.25">
      <c r="A86" s="141">
        <v>89</v>
      </c>
      <c r="B86" s="138" t="s">
        <v>3882</v>
      </c>
      <c r="C86">
        <v>23</v>
      </c>
    </row>
    <row r="87" spans="1:3" x14ac:dyDescent="0.25">
      <c r="A87" s="138">
        <v>11</v>
      </c>
      <c r="B87" s="138" t="s">
        <v>3883</v>
      </c>
      <c r="C87">
        <v>24</v>
      </c>
    </row>
    <row r="88" spans="1:3" x14ac:dyDescent="0.25">
      <c r="A88" s="138">
        <v>43</v>
      </c>
      <c r="B88" s="138" t="s">
        <v>3884</v>
      </c>
      <c r="C88">
        <v>24</v>
      </c>
    </row>
    <row r="89" spans="1:3" x14ac:dyDescent="0.25">
      <c r="A89" s="138">
        <v>80</v>
      </c>
      <c r="B89" s="138" t="s">
        <v>3885</v>
      </c>
      <c r="C89">
        <v>24</v>
      </c>
    </row>
    <row r="90" spans="1:3" x14ac:dyDescent="0.25">
      <c r="A90" s="138">
        <v>86</v>
      </c>
      <c r="B90" s="140" t="s">
        <v>3886</v>
      </c>
      <c r="C90">
        <v>24</v>
      </c>
    </row>
    <row r="91" spans="1:3" x14ac:dyDescent="0.25">
      <c r="A91" s="137" t="s">
        <v>43</v>
      </c>
      <c r="B91" s="137" t="s">
        <v>3887</v>
      </c>
    </row>
    <row r="92" spans="1:3" x14ac:dyDescent="0.25">
      <c r="A92" s="142">
        <v>1</v>
      </c>
      <c r="B92" s="142" t="s">
        <v>3888</v>
      </c>
    </row>
    <row r="93" spans="1:3" x14ac:dyDescent="0.25">
      <c r="A93" s="142">
        <v>2</v>
      </c>
      <c r="B93" s="142" t="s">
        <v>3889</v>
      </c>
    </row>
    <row r="94" spans="1:3" x14ac:dyDescent="0.25">
      <c r="A94" s="142">
        <v>3</v>
      </c>
      <c r="B94" s="142" t="s">
        <v>3890</v>
      </c>
    </row>
    <row r="95" spans="1:3" x14ac:dyDescent="0.25">
      <c r="A95" s="142">
        <v>4</v>
      </c>
      <c r="B95" s="142" t="s">
        <v>3891</v>
      </c>
    </row>
    <row r="96" spans="1:3" x14ac:dyDescent="0.25">
      <c r="A96" s="142">
        <v>5</v>
      </c>
      <c r="B96" s="142" t="s">
        <v>3892</v>
      </c>
    </row>
    <row r="97" spans="1:2" x14ac:dyDescent="0.25">
      <c r="A97" s="142">
        <v>6</v>
      </c>
      <c r="B97" s="142" t="s">
        <v>3893</v>
      </c>
    </row>
    <row r="98" spans="1:2" x14ac:dyDescent="0.25">
      <c r="A98" s="142">
        <v>7</v>
      </c>
      <c r="B98" s="142" t="s">
        <v>3894</v>
      </c>
    </row>
    <row r="99" spans="1:2" x14ac:dyDescent="0.25">
      <c r="A99" s="142">
        <v>8</v>
      </c>
      <c r="B99" s="142" t="s">
        <v>3895</v>
      </c>
    </row>
    <row r="100" spans="1:2" x14ac:dyDescent="0.25">
      <c r="A100" s="142">
        <v>9</v>
      </c>
      <c r="B100" s="142" t="s">
        <v>3896</v>
      </c>
    </row>
    <row r="101" spans="1:2" x14ac:dyDescent="0.25">
      <c r="A101" s="142">
        <v>10</v>
      </c>
      <c r="B101" s="142" t="s">
        <v>3897</v>
      </c>
    </row>
    <row r="102" spans="1:2" x14ac:dyDescent="0.25">
      <c r="A102" s="142">
        <v>11</v>
      </c>
      <c r="B102" s="142" t="s">
        <v>3898</v>
      </c>
    </row>
    <row r="103" spans="1:2" x14ac:dyDescent="0.25">
      <c r="A103" s="142">
        <v>12</v>
      </c>
      <c r="B103" s="142" t="s">
        <v>3899</v>
      </c>
    </row>
    <row r="104" spans="1:2" x14ac:dyDescent="0.25">
      <c r="A104" s="142">
        <v>13</v>
      </c>
      <c r="B104" s="142" t="s">
        <v>3900</v>
      </c>
    </row>
    <row r="105" spans="1:2" x14ac:dyDescent="0.25">
      <c r="A105" s="142">
        <v>14</v>
      </c>
      <c r="B105" s="142" t="s">
        <v>3901</v>
      </c>
    </row>
    <row r="106" spans="1:2" x14ac:dyDescent="0.25">
      <c r="A106" s="142">
        <v>15</v>
      </c>
      <c r="B106" s="142" t="s">
        <v>3902</v>
      </c>
    </row>
    <row r="107" spans="1:2" x14ac:dyDescent="0.25">
      <c r="A107" s="142">
        <v>16</v>
      </c>
      <c r="B107" s="142" t="s">
        <v>3903</v>
      </c>
    </row>
    <row r="108" spans="1:2" x14ac:dyDescent="0.25">
      <c r="A108" s="142">
        <v>17</v>
      </c>
      <c r="B108" s="142" t="s">
        <v>3904</v>
      </c>
    </row>
    <row r="109" spans="1:2" x14ac:dyDescent="0.25">
      <c r="A109" s="142">
        <v>18</v>
      </c>
      <c r="B109" s="142" t="s">
        <v>3905</v>
      </c>
    </row>
    <row r="110" spans="1:2" x14ac:dyDescent="0.25">
      <c r="A110" s="142">
        <v>19</v>
      </c>
      <c r="B110" s="142" t="s">
        <v>3906</v>
      </c>
    </row>
    <row r="111" spans="1:2" x14ac:dyDescent="0.25">
      <c r="A111" s="142">
        <v>20</v>
      </c>
      <c r="B111" s="142" t="s">
        <v>3907</v>
      </c>
    </row>
    <row r="112" spans="1:2" x14ac:dyDescent="0.25">
      <c r="A112" s="142">
        <v>21</v>
      </c>
      <c r="B112" s="142" t="s">
        <v>3908</v>
      </c>
    </row>
    <row r="113" spans="1:2" x14ac:dyDescent="0.25">
      <c r="A113" s="142">
        <v>22</v>
      </c>
      <c r="B113" s="142" t="s">
        <v>3909</v>
      </c>
    </row>
    <row r="114" spans="1:2" x14ac:dyDescent="0.25">
      <c r="A114" s="142">
        <v>23</v>
      </c>
      <c r="B114" s="142" t="s">
        <v>3910</v>
      </c>
    </row>
    <row r="115" spans="1:2" x14ac:dyDescent="0.25">
      <c r="A115" s="142">
        <v>24</v>
      </c>
      <c r="B115" s="142" t="s">
        <v>3911</v>
      </c>
    </row>
  </sheetData>
  <sheetProtection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workbookViewId="0"/>
  </sheetViews>
  <sheetFormatPr baseColWidth="10" defaultRowHeight="15" x14ac:dyDescent="0.25"/>
  <cols>
    <col min="1" max="10" width="5.28515625" style="2" customWidth="1"/>
    <col min="11" max="14" width="9.7109375" style="2" customWidth="1"/>
    <col min="15" max="17" width="9.7109375" style="1" customWidth="1"/>
    <col min="18" max="18" width="11.42578125" style="1"/>
    <col min="20" max="16384" width="11.42578125" style="1"/>
  </cols>
  <sheetData>
    <row r="1" spans="1:19" s="156" customFormat="1" ht="12.75" x14ac:dyDescent="0.2">
      <c r="A1" s="156" t="s">
        <v>12</v>
      </c>
      <c r="G1" s="162"/>
      <c r="I1" s="162"/>
      <c r="J1" s="162"/>
      <c r="K1" s="162"/>
      <c r="L1" s="163"/>
      <c r="M1" s="163"/>
      <c r="N1" s="163"/>
    </row>
    <row r="2" spans="1:19" s="156" customFormat="1" ht="12" customHeight="1" x14ac:dyDescent="0.2">
      <c r="G2" s="162"/>
      <c r="I2" s="162"/>
      <c r="J2" s="162"/>
      <c r="K2" s="162"/>
      <c r="L2" s="163"/>
      <c r="M2" s="163"/>
      <c r="N2" s="163"/>
    </row>
    <row r="3" spans="1:19" x14ac:dyDescent="0.25">
      <c r="A3" s="251" t="s">
        <v>3919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9" x14ac:dyDescent="0.25">
      <c r="A4" s="234" t="str">
        <f>'Datos Generales'!B4</f>
        <v>CICLO ESCOLAR 2012-2013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9" x14ac:dyDescent="0.25">
      <c r="A5" s="234" t="str">
        <f>'Datos Generales'!B5</f>
        <v>BLOQUE IV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</row>
    <row r="6" spans="1:19" x14ac:dyDescent="0.25">
      <c r="A6" s="14"/>
      <c r="B6" s="6"/>
      <c r="C6" s="6"/>
      <c r="D6" s="7"/>
      <c r="H6" s="47" t="s">
        <v>43</v>
      </c>
      <c r="I6" s="143" t="str">
        <f>'Datos Generales'!B11</f>
        <v/>
      </c>
      <c r="K6" s="145" t="s">
        <v>44</v>
      </c>
      <c r="L6" s="146">
        <f>'Datos Generales'!B8</f>
        <v>0</v>
      </c>
    </row>
    <row r="7" spans="1:19" x14ac:dyDescent="0.25">
      <c r="A7" s="20" t="s">
        <v>9</v>
      </c>
      <c r="B7" s="8"/>
      <c r="C7" s="20" t="e">
        <f>VLOOKUP(I7,'Captura de Escuelas'!B14:AY73,3,FALSE)</f>
        <v>#N/A</v>
      </c>
      <c r="G7" s="25"/>
      <c r="H7" s="28" t="s">
        <v>7</v>
      </c>
      <c r="I7" s="36" t="s">
        <v>3912</v>
      </c>
      <c r="K7" s="25"/>
    </row>
    <row r="8" spans="1:19" x14ac:dyDescent="0.25">
      <c r="A8" s="6" t="s">
        <v>10</v>
      </c>
      <c r="B8" s="14"/>
      <c r="C8" s="6" t="e">
        <f>VLOOKUP(I7,'Captura de Escuelas'!B14:AY73,4,FALSE)</f>
        <v>#N/A</v>
      </c>
      <c r="H8" s="18" t="s">
        <v>4</v>
      </c>
      <c r="I8" s="33" t="e">
        <f>VLOOKUP(I7,'Captura de Escuelas'!B14:AY73,5,FALSE)</f>
        <v>#N/A</v>
      </c>
      <c r="M8" s="24"/>
      <c r="N8" s="30"/>
      <c r="O8" s="33"/>
      <c r="P8" s="45"/>
      <c r="Q8" s="46"/>
    </row>
    <row r="9" spans="1:19" ht="9.9499999999999993" customHeight="1" x14ac:dyDescent="0.25">
      <c r="A9" s="246" t="s">
        <v>18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7"/>
    </row>
    <row r="10" spans="1:19" ht="9.9499999999999993" customHeight="1" x14ac:dyDescent="0.25">
      <c r="A10" s="244" t="s">
        <v>32</v>
      </c>
      <c r="B10" s="244"/>
      <c r="C10" s="244" t="s">
        <v>33</v>
      </c>
      <c r="D10" s="244"/>
      <c r="E10" s="244" t="s">
        <v>34</v>
      </c>
      <c r="F10" s="244"/>
      <c r="G10" s="248" t="s">
        <v>35</v>
      </c>
      <c r="H10" s="248"/>
      <c r="I10" s="244" t="s">
        <v>29</v>
      </c>
      <c r="J10" s="245"/>
      <c r="K10" s="194" t="s">
        <v>32</v>
      </c>
      <c r="L10" s="194" t="s">
        <v>33</v>
      </c>
      <c r="M10" s="31" t="s">
        <v>34</v>
      </c>
      <c r="N10" s="31" t="s">
        <v>35</v>
      </c>
      <c r="O10" s="195" t="s">
        <v>29</v>
      </c>
    </row>
    <row r="11" spans="1:19" s="2" customFormat="1" ht="9.9499999999999993" customHeight="1" x14ac:dyDescent="0.25">
      <c r="A11" s="195" t="s">
        <v>36</v>
      </c>
      <c r="B11" s="195" t="s">
        <v>39</v>
      </c>
      <c r="C11" s="195" t="s">
        <v>36</v>
      </c>
      <c r="D11" s="195" t="s">
        <v>39</v>
      </c>
      <c r="E11" s="195" t="s">
        <v>36</v>
      </c>
      <c r="F11" s="195" t="s">
        <v>39</v>
      </c>
      <c r="G11" s="195" t="s">
        <v>36</v>
      </c>
      <c r="H11" s="195" t="s">
        <v>39</v>
      </c>
      <c r="I11" s="195" t="s">
        <v>36</v>
      </c>
      <c r="J11" s="195" t="s">
        <v>39</v>
      </c>
      <c r="K11" s="195" t="s">
        <v>40</v>
      </c>
      <c r="L11" s="195" t="s">
        <v>40</v>
      </c>
      <c r="M11" s="195" t="s">
        <v>40</v>
      </c>
      <c r="N11" s="195" t="s">
        <v>40</v>
      </c>
      <c r="O11" s="195" t="s">
        <v>40</v>
      </c>
    </row>
    <row r="12" spans="1:19" ht="9.9499999999999993" customHeight="1" x14ac:dyDescent="0.25">
      <c r="A12" s="195" t="e">
        <f>VLOOKUP(I7,'Captura de Escuelas'!B14:AY73,6,FALSE)</f>
        <v>#N/A</v>
      </c>
      <c r="B12" s="195" t="e">
        <f>VLOOKUP(I7,'Captura de Escuelas'!B14:AY73,7,FALSE)</f>
        <v>#N/A</v>
      </c>
      <c r="C12" s="195" t="e">
        <f>VLOOKUP(I7,'Captura de Escuelas'!B14:AY73,8,FALSE)</f>
        <v>#N/A</v>
      </c>
      <c r="D12" s="195" t="e">
        <f>VLOOKUP(I7,'Captura de Escuelas'!B14:AY73,9,FALSE)</f>
        <v>#N/A</v>
      </c>
      <c r="E12" s="195" t="e">
        <f>VLOOKUP(I7,'Captura de Escuelas'!B14:AY73,10,FALSE)</f>
        <v>#N/A</v>
      </c>
      <c r="F12" s="195" t="e">
        <f>VLOOKUP(I7,'Captura de Escuelas'!B14:AY73,11,FALSE)</f>
        <v>#N/A</v>
      </c>
      <c r="G12" s="195" t="e">
        <f>VLOOKUP(I7,'Captura de Escuelas'!B14:AY73,12,FALSE)</f>
        <v>#N/A</v>
      </c>
      <c r="H12" s="195" t="e">
        <f>VLOOKUP(I7,'Captura de Escuelas'!B14:AY73,13,FALSE)</f>
        <v>#N/A</v>
      </c>
      <c r="I12" s="195" t="e">
        <f>VLOOKUP(I7,'Captura de Escuelas'!B14:AY73,14,FALSE)</f>
        <v>#N/A</v>
      </c>
      <c r="J12" s="195" t="e">
        <f>VLOOKUP(I7,'Captura de Escuelas'!B14:AY73,15,FALSE)</f>
        <v>#N/A</v>
      </c>
      <c r="K12" s="31" t="e">
        <f>B12/A12/20</f>
        <v>#N/A</v>
      </c>
      <c r="L12" s="31" t="e">
        <f>D12/C12/20</f>
        <v>#N/A</v>
      </c>
      <c r="M12" s="31" t="e">
        <f>F12/E12/20</f>
        <v>#N/A</v>
      </c>
      <c r="N12" s="31" t="e">
        <f>H12/G12/10</f>
        <v>#N/A</v>
      </c>
      <c r="O12" s="31" t="e">
        <f>J12/I12/15</f>
        <v>#N/A</v>
      </c>
    </row>
    <row r="13" spans="1:19" ht="9.9499999999999993" customHeight="1" x14ac:dyDescent="0.25">
      <c r="A13" s="252" t="s">
        <v>19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3"/>
      <c r="Q13"/>
      <c r="S13" s="1"/>
    </row>
    <row r="14" spans="1:19" ht="9.9499999999999993" customHeight="1" x14ac:dyDescent="0.25">
      <c r="A14" s="244" t="s">
        <v>32</v>
      </c>
      <c r="B14" s="244"/>
      <c r="C14" s="244" t="s">
        <v>33</v>
      </c>
      <c r="D14" s="244"/>
      <c r="E14" s="244" t="s">
        <v>34</v>
      </c>
      <c r="F14" s="244"/>
      <c r="G14" s="248" t="s">
        <v>35</v>
      </c>
      <c r="H14" s="248"/>
      <c r="I14" s="244" t="s">
        <v>38</v>
      </c>
      <c r="J14" s="245"/>
      <c r="K14" s="194" t="s">
        <v>32</v>
      </c>
      <c r="L14" s="194" t="s">
        <v>33</v>
      </c>
      <c r="M14" s="31" t="s">
        <v>34</v>
      </c>
      <c r="N14" s="31" t="s">
        <v>35</v>
      </c>
      <c r="O14" s="195" t="s">
        <v>38</v>
      </c>
      <c r="Q14"/>
      <c r="S14" s="1"/>
    </row>
    <row r="15" spans="1:19" ht="9.9499999999999993" customHeight="1" x14ac:dyDescent="0.25">
      <c r="A15" s="195" t="s">
        <v>36</v>
      </c>
      <c r="B15" s="195" t="s">
        <v>39</v>
      </c>
      <c r="C15" s="195" t="s">
        <v>36</v>
      </c>
      <c r="D15" s="195" t="s">
        <v>39</v>
      </c>
      <c r="E15" s="195" t="s">
        <v>36</v>
      </c>
      <c r="F15" s="195" t="s">
        <v>39</v>
      </c>
      <c r="G15" s="195" t="s">
        <v>36</v>
      </c>
      <c r="H15" s="195" t="s">
        <v>39</v>
      </c>
      <c r="I15" s="195" t="s">
        <v>36</v>
      </c>
      <c r="J15" s="195" t="s">
        <v>39</v>
      </c>
      <c r="K15" s="195" t="s">
        <v>40</v>
      </c>
      <c r="L15" s="195" t="s">
        <v>40</v>
      </c>
      <c r="M15" s="195" t="s">
        <v>40</v>
      </c>
      <c r="N15" s="195" t="s">
        <v>40</v>
      </c>
      <c r="O15" s="195" t="s">
        <v>40</v>
      </c>
      <c r="Q15"/>
      <c r="S15" s="1"/>
    </row>
    <row r="16" spans="1:19" ht="9.9499999999999993" customHeight="1" x14ac:dyDescent="0.25">
      <c r="A16" s="195" t="e">
        <f>VLOOKUP(I7,'Captura de Escuelas'!B14:AY73,16,FALSE)</f>
        <v>#N/A</v>
      </c>
      <c r="B16" s="195" t="e">
        <f>VLOOKUP(I7,'Captura de Escuelas'!B14:AY73,17,FALSE)</f>
        <v>#N/A</v>
      </c>
      <c r="C16" s="195" t="e">
        <f>VLOOKUP(I7,'Captura de Escuelas'!B14:AY73,18,FALSE)</f>
        <v>#N/A</v>
      </c>
      <c r="D16" s="195" t="e">
        <f>VLOOKUP(I7,'Captura de Escuelas'!B14:AY73,19,FALSE)</f>
        <v>#N/A</v>
      </c>
      <c r="E16" s="195" t="e">
        <f>VLOOKUP(I7,'Captura de Escuelas'!B14:AY73,20,FALSE)</f>
        <v>#N/A</v>
      </c>
      <c r="F16" s="195" t="e">
        <f>VLOOKUP(I7,'Captura de Escuelas'!B14:AY73,21,FALSE)</f>
        <v>#N/A</v>
      </c>
      <c r="G16" s="195" t="e">
        <f>VLOOKUP(I7,'Captura de Escuelas'!B14:AY73,22,FALSE)</f>
        <v>#N/A</v>
      </c>
      <c r="H16" s="195" t="e">
        <f>VLOOKUP(I7,'Captura de Escuelas'!B14:AY73,23,FALSE)</f>
        <v>#N/A</v>
      </c>
      <c r="I16" s="195" t="e">
        <f>VLOOKUP(I7,'Captura de Escuelas'!B14:AY73,24,FALSE)</f>
        <v>#N/A</v>
      </c>
      <c r="J16" s="195" t="e">
        <f>VLOOKUP(I7,'Captura de Escuelas'!B14:AY73,25,FALSE)</f>
        <v>#N/A</v>
      </c>
      <c r="K16" s="31" t="e">
        <f>B16/A16/20</f>
        <v>#N/A</v>
      </c>
      <c r="L16" s="31" t="e">
        <f>D16/C16/20</f>
        <v>#N/A</v>
      </c>
      <c r="M16" s="31" t="e">
        <f>F16/E16/20</f>
        <v>#N/A</v>
      </c>
      <c r="N16" s="31" t="e">
        <f>H16/G16/10</f>
        <v>#N/A</v>
      </c>
      <c r="O16" s="31" t="e">
        <f>J16/I16/10</f>
        <v>#N/A</v>
      </c>
      <c r="Q16"/>
      <c r="S16" s="1"/>
    </row>
    <row r="17" spans="1:19" ht="9.9499999999999993" customHeight="1" x14ac:dyDescent="0.25">
      <c r="A17" s="249" t="s">
        <v>20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50"/>
      <c r="Q17"/>
      <c r="S17" s="1"/>
    </row>
    <row r="18" spans="1:19" ht="9.9499999999999993" customHeight="1" x14ac:dyDescent="0.25">
      <c r="A18" s="244" t="s">
        <v>32</v>
      </c>
      <c r="B18" s="244"/>
      <c r="C18" s="244" t="s">
        <v>33</v>
      </c>
      <c r="D18" s="244"/>
      <c r="E18" s="244" t="s">
        <v>34</v>
      </c>
      <c r="F18" s="244"/>
      <c r="G18" s="248" t="s">
        <v>35</v>
      </c>
      <c r="H18" s="248"/>
      <c r="I18" s="244" t="s">
        <v>38</v>
      </c>
      <c r="J18" s="245"/>
      <c r="K18" s="194" t="s">
        <v>32</v>
      </c>
      <c r="L18" s="194" t="s">
        <v>33</v>
      </c>
      <c r="M18" s="31" t="s">
        <v>34</v>
      </c>
      <c r="N18" s="31" t="s">
        <v>35</v>
      </c>
      <c r="O18" s="195" t="s">
        <v>38</v>
      </c>
      <c r="Q18"/>
      <c r="S18" s="1"/>
    </row>
    <row r="19" spans="1:19" ht="9.9499999999999993" customHeight="1" x14ac:dyDescent="0.25">
      <c r="A19" s="195" t="s">
        <v>36</v>
      </c>
      <c r="B19" s="195" t="s">
        <v>39</v>
      </c>
      <c r="C19" s="195" t="s">
        <v>36</v>
      </c>
      <c r="D19" s="195" t="s">
        <v>39</v>
      </c>
      <c r="E19" s="195" t="s">
        <v>36</v>
      </c>
      <c r="F19" s="195" t="s">
        <v>39</v>
      </c>
      <c r="G19" s="195" t="s">
        <v>36</v>
      </c>
      <c r="H19" s="195" t="s">
        <v>39</v>
      </c>
      <c r="I19" s="195" t="s">
        <v>36</v>
      </c>
      <c r="J19" s="195" t="s">
        <v>39</v>
      </c>
      <c r="K19" s="195" t="s">
        <v>40</v>
      </c>
      <c r="L19" s="195" t="s">
        <v>40</v>
      </c>
      <c r="M19" s="195" t="s">
        <v>40</v>
      </c>
      <c r="N19" s="195" t="s">
        <v>40</v>
      </c>
      <c r="O19" s="195" t="s">
        <v>40</v>
      </c>
      <c r="Q19"/>
      <c r="S19" s="1"/>
    </row>
    <row r="20" spans="1:19" ht="9.9499999999999993" customHeight="1" x14ac:dyDescent="0.25">
      <c r="A20" s="195" t="e">
        <f>VLOOKUP($I$7,'Captura de Escuelas'!$B$14:AY73,26,FALSE)</f>
        <v>#N/A</v>
      </c>
      <c r="B20" s="195" t="e">
        <f>VLOOKUP($I$7,'Captura de Escuelas'!$B$14:AZ73,27,FALSE)</f>
        <v>#N/A</v>
      </c>
      <c r="C20" s="195" t="e">
        <f>VLOOKUP($I$7,'Captura de Escuelas'!$B$14:BA73,28,FALSE)</f>
        <v>#N/A</v>
      </c>
      <c r="D20" s="195" t="e">
        <f>VLOOKUP($I$7,'Captura de Escuelas'!$B$14:BB73,29,FALSE)</f>
        <v>#N/A</v>
      </c>
      <c r="E20" s="195" t="e">
        <f>VLOOKUP($I$7,'Captura de Escuelas'!$B$14:BC73,30,FALSE)</f>
        <v>#N/A</v>
      </c>
      <c r="F20" s="195" t="e">
        <f>VLOOKUP($I$7,'Captura de Escuelas'!$B$14:BD73,31,FALSE)</f>
        <v>#N/A</v>
      </c>
      <c r="G20" s="195" t="e">
        <f>VLOOKUP($I$7,'Captura de Escuelas'!$B$14:BE73,32,FALSE)</f>
        <v>#N/A</v>
      </c>
      <c r="H20" s="195" t="e">
        <f>VLOOKUP($I$7,'Captura de Escuelas'!$B$14:BF73,33,FALSE)</f>
        <v>#N/A</v>
      </c>
      <c r="I20" s="195" t="e">
        <f>VLOOKUP($I$7,'Captura de Escuelas'!$B$14:BG73,34,FALSE)</f>
        <v>#N/A</v>
      </c>
      <c r="J20" s="195" t="e">
        <f>VLOOKUP($I$7,'Captura de Escuelas'!$B$14:BH73,35,FALSE)</f>
        <v>#N/A</v>
      </c>
      <c r="K20" s="31" t="e">
        <f>B20/A20/20</f>
        <v>#N/A</v>
      </c>
      <c r="L20" s="31" t="e">
        <f>D20/C20/20</f>
        <v>#N/A</v>
      </c>
      <c r="M20" s="31" t="e">
        <f>F20/E20/20</f>
        <v>#N/A</v>
      </c>
      <c r="N20" s="31" t="e">
        <f>H20/G20/10</f>
        <v>#N/A</v>
      </c>
      <c r="O20" s="31" t="e">
        <f>J20/I20/10</f>
        <v>#N/A</v>
      </c>
      <c r="Q20"/>
      <c r="S20" s="1"/>
    </row>
    <row r="21" spans="1:19" ht="9.9499999999999993" customHeight="1" x14ac:dyDescent="0.25">
      <c r="O21" s="2"/>
    </row>
    <row r="22" spans="1:19" ht="9.9499999999999993" customHeight="1" x14ac:dyDescent="0.25">
      <c r="A22" s="37" t="s">
        <v>41</v>
      </c>
    </row>
    <row r="23" spans="1:19" ht="9.9499999999999993" customHeight="1" x14ac:dyDescent="0.25">
      <c r="A23" s="37" t="s">
        <v>52</v>
      </c>
    </row>
    <row r="24" spans="1:19" ht="9.9499999999999993" customHeight="1" x14ac:dyDescent="0.25">
      <c r="A24" s="37" t="s">
        <v>42</v>
      </c>
    </row>
    <row r="25" spans="1:19" ht="9.9499999999999993" customHeight="1" x14ac:dyDescent="0.25"/>
    <row r="26" spans="1:19" ht="9.9499999999999993" customHeight="1" x14ac:dyDescent="0.25"/>
    <row r="27" spans="1:19" ht="9.9499999999999993" customHeight="1" x14ac:dyDescent="0.25"/>
    <row r="28" spans="1:19" ht="9.9499999999999993" customHeight="1" x14ac:dyDescent="0.25"/>
    <row r="29" spans="1:19" ht="9.9499999999999993" customHeight="1" x14ac:dyDescent="0.25"/>
    <row r="30" spans="1:19" ht="9.9499999999999993" customHeight="1" x14ac:dyDescent="0.25"/>
    <row r="31" spans="1:19" ht="9.9499999999999993" customHeight="1" x14ac:dyDescent="0.25"/>
    <row r="32" spans="1:19" ht="9.9499999999999993" customHeight="1" x14ac:dyDescent="0.25"/>
    <row r="33" ht="9.9499999999999993" customHeight="1" x14ac:dyDescent="0.25"/>
    <row r="34" ht="9.9499999999999993" customHeight="1" x14ac:dyDescent="0.25"/>
    <row r="35" ht="9.9499999999999993" customHeight="1" x14ac:dyDescent="0.25"/>
    <row r="36" ht="9.9499999999999993" customHeight="1" x14ac:dyDescent="0.25"/>
    <row r="37" ht="9.9499999999999993" customHeight="1" x14ac:dyDescent="0.25"/>
    <row r="38" ht="9.9499999999999993" customHeight="1" x14ac:dyDescent="0.25"/>
    <row r="39" ht="9.9499999999999993" customHeight="1" x14ac:dyDescent="0.25"/>
    <row r="40" ht="9.9499999999999993" customHeight="1" x14ac:dyDescent="0.25"/>
    <row r="41" ht="9.9499999999999993" customHeight="1" x14ac:dyDescent="0.25"/>
    <row r="42" ht="9.9499999999999993" customHeight="1" x14ac:dyDescent="0.25"/>
    <row r="43" ht="9.9499999999999993" customHeight="1" x14ac:dyDescent="0.25"/>
    <row r="44" ht="9.9499999999999993" customHeight="1" x14ac:dyDescent="0.25"/>
    <row r="45" ht="9.9499999999999993" customHeight="1" x14ac:dyDescent="0.25"/>
    <row r="46" ht="9.9499999999999993" customHeight="1" x14ac:dyDescent="0.25"/>
    <row r="47" ht="9.9499999999999993" customHeight="1" x14ac:dyDescent="0.25"/>
    <row r="48" ht="9.9499999999999993" customHeight="1" x14ac:dyDescent="0.25"/>
    <row r="49" ht="9.9499999999999993" customHeight="1" x14ac:dyDescent="0.25"/>
    <row r="50" ht="9.9499999999999993" customHeight="1" x14ac:dyDescent="0.25"/>
    <row r="51" ht="9.9499999999999993" customHeight="1" x14ac:dyDescent="0.25"/>
    <row r="52" ht="9.9499999999999993" customHeight="1" x14ac:dyDescent="0.25"/>
    <row r="74" ht="10.5" customHeight="1" x14ac:dyDescent="0.25"/>
    <row r="98" ht="10.5" customHeight="1" x14ac:dyDescent="0.25"/>
  </sheetData>
  <protectedRanges>
    <protectedRange sqref="I7" name="Rango1"/>
  </protectedRanges>
  <mergeCells count="21">
    <mergeCell ref="A3:Q3"/>
    <mergeCell ref="A4:Q4"/>
    <mergeCell ref="A14:B14"/>
    <mergeCell ref="C14:D14"/>
    <mergeCell ref="E14:F14"/>
    <mergeCell ref="G14:H14"/>
    <mergeCell ref="G10:H10"/>
    <mergeCell ref="A5:Q5"/>
    <mergeCell ref="A13:O13"/>
    <mergeCell ref="I18:J18"/>
    <mergeCell ref="A9:O9"/>
    <mergeCell ref="I10:J10"/>
    <mergeCell ref="I14:J14"/>
    <mergeCell ref="A10:B10"/>
    <mergeCell ref="C10:D10"/>
    <mergeCell ref="E10:F10"/>
    <mergeCell ref="A18:B18"/>
    <mergeCell ref="C18:D18"/>
    <mergeCell ref="E18:F18"/>
    <mergeCell ref="G18:H18"/>
    <mergeCell ref="A17:O17"/>
  </mergeCells>
  <conditionalFormatting sqref="K20:O20 K16:O16 K12:O12">
    <cfRule type="cellIs" dxfId="11" priority="19" operator="greaterThanOrEqual">
      <formula>0.6</formula>
    </cfRule>
    <cfRule type="cellIs" dxfId="10" priority="20" operator="between">
      <formula>0.4</formula>
      <formula>0.5999999</formula>
    </cfRule>
    <cfRule type="cellIs" dxfId="9" priority="21" operator="lessThan">
      <formula>0.4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headerFooter>
    <oddHeader>&amp;LSecretaría de Educación
Subsecretaría de Educación Básica
Dirección General de Educación Secundaria
Subdirección de Escuelas Telesecundarias&amp;R&amp;G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workbookViewId="0"/>
  </sheetViews>
  <sheetFormatPr baseColWidth="10" defaultRowHeight="10.5" x14ac:dyDescent="0.15"/>
  <cols>
    <col min="1" max="10" width="5.28515625" style="2" customWidth="1"/>
    <col min="11" max="14" width="9.7109375" style="2" customWidth="1"/>
    <col min="15" max="15" width="9.7109375" style="1" customWidth="1"/>
    <col min="16" max="16384" width="11.42578125" style="1"/>
  </cols>
  <sheetData>
    <row r="1" spans="1:15" s="156" customFormat="1" ht="12.75" x14ac:dyDescent="0.2">
      <c r="B1" s="156" t="s">
        <v>12</v>
      </c>
      <c r="H1" s="162"/>
      <c r="I1" s="162"/>
      <c r="J1" s="162"/>
      <c r="K1" s="162"/>
      <c r="L1" s="163"/>
      <c r="M1" s="163"/>
      <c r="N1" s="163"/>
    </row>
    <row r="2" spans="1:15" s="156" customFormat="1" ht="12" customHeight="1" x14ac:dyDescent="0.2">
      <c r="H2" s="162"/>
      <c r="I2" s="162"/>
      <c r="J2" s="162"/>
      <c r="K2" s="162"/>
      <c r="L2" s="163"/>
      <c r="M2" s="163"/>
      <c r="N2" s="163"/>
    </row>
    <row r="3" spans="1:15" ht="12.75" x14ac:dyDescent="0.15">
      <c r="A3" s="251" t="s">
        <v>3919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5" ht="12.75" customHeight="1" x14ac:dyDescent="0.15">
      <c r="A4" s="234" t="str">
        <f>'Datos Generales'!B4</f>
        <v>CICLO ESCOLAR 2012-2013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</row>
    <row r="5" spans="1:15" ht="12.75" customHeight="1" x14ac:dyDescent="0.15">
      <c r="A5" s="234" t="str">
        <f>'Datos Generales'!B5</f>
        <v>BLOQUE IV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15" ht="12.75" x14ac:dyDescent="0.2">
      <c r="A6" s="14"/>
      <c r="B6" s="6"/>
      <c r="C6" s="6"/>
      <c r="D6" s="7"/>
      <c r="H6" s="47" t="s">
        <v>43</v>
      </c>
      <c r="I6" s="143" t="str">
        <f>'Datos Generales'!B11</f>
        <v/>
      </c>
      <c r="K6" s="145" t="s">
        <v>44</v>
      </c>
      <c r="L6" s="146">
        <f>'Datos Generales'!B8</f>
        <v>0</v>
      </c>
    </row>
    <row r="7" spans="1:15" x14ac:dyDescent="0.15">
      <c r="A7" s="267" t="s">
        <v>18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1:15" ht="21" customHeight="1" x14ac:dyDescent="0.15">
      <c r="A8" s="260" t="s">
        <v>32</v>
      </c>
      <c r="B8" s="260"/>
      <c r="C8" s="260" t="s">
        <v>33</v>
      </c>
      <c r="D8" s="260"/>
      <c r="E8" s="260" t="s">
        <v>34</v>
      </c>
      <c r="F8" s="260"/>
      <c r="G8" s="261" t="s">
        <v>35</v>
      </c>
      <c r="H8" s="261"/>
      <c r="I8" s="260" t="s">
        <v>29</v>
      </c>
      <c r="J8" s="260"/>
      <c r="K8" s="34" t="s">
        <v>32</v>
      </c>
      <c r="L8" s="32" t="s">
        <v>33</v>
      </c>
      <c r="M8" s="31" t="s">
        <v>34</v>
      </c>
      <c r="N8" s="31" t="s">
        <v>35</v>
      </c>
      <c r="O8" s="27" t="s">
        <v>29</v>
      </c>
    </row>
    <row r="9" spans="1:15" s="2" customFormat="1" ht="10.5" customHeight="1" x14ac:dyDescent="0.25">
      <c r="A9" s="27" t="s">
        <v>36</v>
      </c>
      <c r="B9" s="27" t="s">
        <v>39</v>
      </c>
      <c r="C9" s="27" t="s">
        <v>36</v>
      </c>
      <c r="D9" s="27" t="s">
        <v>39</v>
      </c>
      <c r="E9" s="27" t="s">
        <v>36</v>
      </c>
      <c r="F9" s="27" t="s">
        <v>39</v>
      </c>
      <c r="G9" s="27" t="s">
        <v>36</v>
      </c>
      <c r="H9" s="27" t="s">
        <v>39</v>
      </c>
      <c r="I9" s="27" t="s">
        <v>36</v>
      </c>
      <c r="J9" s="27" t="s">
        <v>39</v>
      </c>
      <c r="K9" s="27" t="s">
        <v>40</v>
      </c>
      <c r="L9" s="27" t="s">
        <v>40</v>
      </c>
      <c r="M9" s="27" t="s">
        <v>40</v>
      </c>
      <c r="N9" s="27" t="s">
        <v>40</v>
      </c>
      <c r="O9" s="27" t="s">
        <v>40</v>
      </c>
    </row>
    <row r="10" spans="1:15" x14ac:dyDescent="0.15">
      <c r="A10" s="27">
        <f>SUM('Captura de Escuelas'!G14:G73)</f>
        <v>0</v>
      </c>
      <c r="B10" s="131">
        <f>SUM('Captura de Escuelas'!H14:H73)</f>
        <v>0</v>
      </c>
      <c r="C10" s="131">
        <f>SUM('Captura de Escuelas'!I14:I73)</f>
        <v>0</v>
      </c>
      <c r="D10" s="131">
        <f>SUM('Captura de Escuelas'!J14:J73)</f>
        <v>0</v>
      </c>
      <c r="E10" s="131">
        <f>SUM('Captura de Escuelas'!K14:K73)</f>
        <v>0</v>
      </c>
      <c r="F10" s="131">
        <f>SUM('Captura de Escuelas'!L14:L73)</f>
        <v>0</v>
      </c>
      <c r="G10" s="131">
        <f>SUM('Captura de Escuelas'!M14:M73)</f>
        <v>0</v>
      </c>
      <c r="H10" s="131">
        <f>SUM('Captura de Escuelas'!N14:N73)</f>
        <v>0</v>
      </c>
      <c r="I10" s="131">
        <f>SUM('Captura de Escuelas'!O14:O73)</f>
        <v>0</v>
      </c>
      <c r="J10" s="131">
        <f>SUM('Captura de Escuelas'!P14:P73)</f>
        <v>0</v>
      </c>
      <c r="K10" s="35" t="e">
        <f>B10/A10/20</f>
        <v>#DIV/0!</v>
      </c>
      <c r="L10" s="35" t="e">
        <f>D10/C10/20</f>
        <v>#DIV/0!</v>
      </c>
      <c r="M10" s="35" t="e">
        <f>F10/E10/20</f>
        <v>#DIV/0!</v>
      </c>
      <c r="N10" s="35" t="e">
        <f>H10/G10/10</f>
        <v>#DIV/0!</v>
      </c>
      <c r="O10" s="35" t="e">
        <f>J10/I10/15</f>
        <v>#DIV/0!</v>
      </c>
    </row>
    <row r="11" spans="1:15" x14ac:dyDescent="0.15">
      <c r="A11" s="264" t="s">
        <v>19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</row>
    <row r="12" spans="1:15" x14ac:dyDescent="0.15">
      <c r="A12" s="260" t="s">
        <v>32</v>
      </c>
      <c r="B12" s="260"/>
      <c r="C12" s="260" t="s">
        <v>33</v>
      </c>
      <c r="D12" s="260"/>
      <c r="E12" s="260" t="s">
        <v>34</v>
      </c>
      <c r="F12" s="260"/>
      <c r="G12" s="261" t="s">
        <v>35</v>
      </c>
      <c r="H12" s="261"/>
      <c r="I12" s="260" t="s">
        <v>38</v>
      </c>
      <c r="J12" s="260"/>
      <c r="K12" s="32" t="s">
        <v>32</v>
      </c>
      <c r="L12" s="32" t="s">
        <v>33</v>
      </c>
      <c r="M12" s="31" t="s">
        <v>34</v>
      </c>
      <c r="N12" s="31" t="s">
        <v>35</v>
      </c>
      <c r="O12" s="27" t="s">
        <v>38</v>
      </c>
    </row>
    <row r="13" spans="1:15" x14ac:dyDescent="0.15">
      <c r="A13" s="27" t="s">
        <v>36</v>
      </c>
      <c r="B13" s="27" t="s">
        <v>39</v>
      </c>
      <c r="C13" s="27" t="s">
        <v>36</v>
      </c>
      <c r="D13" s="27" t="s">
        <v>39</v>
      </c>
      <c r="E13" s="27" t="s">
        <v>36</v>
      </c>
      <c r="F13" s="27" t="s">
        <v>39</v>
      </c>
      <c r="G13" s="27" t="s">
        <v>36</v>
      </c>
      <c r="H13" s="27" t="s">
        <v>39</v>
      </c>
      <c r="I13" s="27" t="s">
        <v>36</v>
      </c>
      <c r="J13" s="27" t="s">
        <v>39</v>
      </c>
      <c r="K13" s="27" t="s">
        <v>40</v>
      </c>
      <c r="L13" s="27" t="s">
        <v>40</v>
      </c>
      <c r="M13" s="27" t="s">
        <v>40</v>
      </c>
      <c r="N13" s="27" t="s">
        <v>40</v>
      </c>
      <c r="O13" s="27" t="s">
        <v>40</v>
      </c>
    </row>
    <row r="14" spans="1:15" x14ac:dyDescent="0.15">
      <c r="A14" s="27">
        <f>SUM('Captura de Escuelas'!Q14:Q73)</f>
        <v>0</v>
      </c>
      <c r="B14" s="131">
        <f>SUM('Captura de Escuelas'!R14:R73)</f>
        <v>0</v>
      </c>
      <c r="C14" s="131">
        <f>SUM('Captura de Escuelas'!S14:S73)</f>
        <v>0</v>
      </c>
      <c r="D14" s="131">
        <f>SUM('Captura de Escuelas'!T14:T73)</f>
        <v>0</v>
      </c>
      <c r="E14" s="131">
        <f>SUM('Captura de Escuelas'!U14:U73)</f>
        <v>0</v>
      </c>
      <c r="F14" s="131">
        <f>SUM('Captura de Escuelas'!V14:V73)</f>
        <v>0</v>
      </c>
      <c r="G14" s="131">
        <f>SUM('Captura de Escuelas'!W14:W73)</f>
        <v>0</v>
      </c>
      <c r="H14" s="131">
        <f>SUM('Captura de Escuelas'!X14:X73)</f>
        <v>0</v>
      </c>
      <c r="I14" s="131">
        <f>SUM('Captura de Escuelas'!Y14:Y73)</f>
        <v>0</v>
      </c>
      <c r="J14" s="131">
        <f>SUM('Captura de Escuelas'!Z14:Z73)</f>
        <v>0</v>
      </c>
      <c r="K14" s="31" t="e">
        <f>B14/A14/20</f>
        <v>#DIV/0!</v>
      </c>
      <c r="L14" s="31" t="e">
        <f>D14/C14/20</f>
        <v>#DIV/0!</v>
      </c>
      <c r="M14" s="31" t="e">
        <f>F14/E14/20</f>
        <v>#DIV/0!</v>
      </c>
      <c r="N14" s="31" t="e">
        <f>H14/G14/10</f>
        <v>#DIV/0!</v>
      </c>
      <c r="O14" s="31" t="e">
        <f>J14/I14/10</f>
        <v>#DIV/0!</v>
      </c>
    </row>
    <row r="15" spans="1:15" x14ac:dyDescent="0.15">
      <c r="A15" s="265" t="s">
        <v>20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</row>
    <row r="16" spans="1:15" x14ac:dyDescent="0.15">
      <c r="A16" s="260" t="s">
        <v>32</v>
      </c>
      <c r="B16" s="260"/>
      <c r="C16" s="260" t="s">
        <v>33</v>
      </c>
      <c r="D16" s="260"/>
      <c r="E16" s="260" t="s">
        <v>34</v>
      </c>
      <c r="F16" s="260"/>
      <c r="G16" s="261" t="s">
        <v>35</v>
      </c>
      <c r="H16" s="261"/>
      <c r="I16" s="260" t="s">
        <v>38</v>
      </c>
      <c r="J16" s="260"/>
      <c r="K16" s="32" t="s">
        <v>32</v>
      </c>
      <c r="L16" s="32" t="s">
        <v>33</v>
      </c>
      <c r="M16" s="31" t="s">
        <v>34</v>
      </c>
      <c r="N16" s="31" t="s">
        <v>35</v>
      </c>
      <c r="O16" s="27" t="s">
        <v>38</v>
      </c>
    </row>
    <row r="17" spans="1:15" x14ac:dyDescent="0.15">
      <c r="A17" s="27" t="s">
        <v>36</v>
      </c>
      <c r="B17" s="27" t="s">
        <v>39</v>
      </c>
      <c r="C17" s="27" t="s">
        <v>36</v>
      </c>
      <c r="D17" s="27" t="s">
        <v>39</v>
      </c>
      <c r="E17" s="27" t="s">
        <v>36</v>
      </c>
      <c r="F17" s="27" t="s">
        <v>39</v>
      </c>
      <c r="G17" s="27" t="s">
        <v>36</v>
      </c>
      <c r="H17" s="27" t="s">
        <v>39</v>
      </c>
      <c r="I17" s="27" t="s">
        <v>36</v>
      </c>
      <c r="J17" s="27" t="s">
        <v>39</v>
      </c>
      <c r="K17" s="27" t="s">
        <v>40</v>
      </c>
      <c r="L17" s="27" t="s">
        <v>40</v>
      </c>
      <c r="M17" s="27" t="s">
        <v>40</v>
      </c>
      <c r="N17" s="27" t="s">
        <v>40</v>
      </c>
      <c r="O17" s="27" t="s">
        <v>40</v>
      </c>
    </row>
    <row r="18" spans="1:15" x14ac:dyDescent="0.15">
      <c r="A18" s="27">
        <f>SUM('Captura de Escuelas'!AA14:AA73)</f>
        <v>0</v>
      </c>
      <c r="B18" s="131">
        <f>SUM('Captura de Escuelas'!AB14:AB73)</f>
        <v>0</v>
      </c>
      <c r="C18" s="131">
        <f>SUM('Captura de Escuelas'!AC14:AC73)</f>
        <v>0</v>
      </c>
      <c r="D18" s="131">
        <f>SUM('Captura de Escuelas'!AD14:AD73)</f>
        <v>0</v>
      </c>
      <c r="E18" s="131">
        <f>SUM('Captura de Escuelas'!AE14:AE73)</f>
        <v>0</v>
      </c>
      <c r="F18" s="131">
        <f>SUM('Captura de Escuelas'!AF14:AF73)</f>
        <v>0</v>
      </c>
      <c r="G18" s="131">
        <f>SUM('Captura de Escuelas'!AG14:AG73)</f>
        <v>0</v>
      </c>
      <c r="H18" s="131">
        <f>SUM('Captura de Escuelas'!AH14:AH73)</f>
        <v>0</v>
      </c>
      <c r="I18" s="131">
        <f>SUM('Captura de Escuelas'!AI14:AI73)</f>
        <v>0</v>
      </c>
      <c r="J18" s="131">
        <f>SUM('Captura de Escuelas'!AJ14:AJ73)</f>
        <v>0</v>
      </c>
      <c r="K18" s="31" t="e">
        <f>B18/A18/20</f>
        <v>#DIV/0!</v>
      </c>
      <c r="L18" s="31" t="e">
        <f>D18/C18/20</f>
        <v>#DIV/0!</v>
      </c>
      <c r="M18" s="31" t="e">
        <f>F18/E18/20</f>
        <v>#DIV/0!</v>
      </c>
      <c r="N18" s="31" t="e">
        <f>H18/G18/10</f>
        <v>#DIV/0!</v>
      </c>
      <c r="O18" s="31" t="e">
        <f>J18/I18/10</f>
        <v>#DIV/0!</v>
      </c>
    </row>
    <row r="19" spans="1:15" x14ac:dyDescent="0.15">
      <c r="O19" s="2"/>
    </row>
    <row r="20" spans="1:15" x14ac:dyDescent="0.15">
      <c r="A20" s="37" t="s">
        <v>41</v>
      </c>
    </row>
    <row r="21" spans="1:15" x14ac:dyDescent="0.15">
      <c r="A21" s="37" t="s">
        <v>52</v>
      </c>
    </row>
    <row r="22" spans="1:15" x14ac:dyDescent="0.15">
      <c r="A22" s="37" t="s">
        <v>42</v>
      </c>
    </row>
    <row r="24" spans="1:15" s="48" customFormat="1" x14ac:dyDescent="0.15">
      <c r="A24" s="266" t="s">
        <v>18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</row>
    <row r="25" spans="1:15" s="48" customFormat="1" ht="15" customHeight="1" x14ac:dyDescent="0.15">
      <c r="A25" s="263" t="s">
        <v>54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58"/>
      <c r="L25" s="258"/>
      <c r="M25" s="258"/>
      <c r="N25" s="258"/>
    </row>
    <row r="26" spans="1:15" s="48" customFormat="1" x14ac:dyDescent="0.15">
      <c r="A26" s="259" t="s">
        <v>32</v>
      </c>
      <c r="B26" s="259"/>
      <c r="C26" s="259" t="s">
        <v>33</v>
      </c>
      <c r="D26" s="259"/>
      <c r="E26" s="259" t="s">
        <v>34</v>
      </c>
      <c r="F26" s="259"/>
      <c r="G26" s="258" t="s">
        <v>35</v>
      </c>
      <c r="H26" s="258"/>
      <c r="I26" s="259" t="s">
        <v>29</v>
      </c>
      <c r="J26" s="259"/>
      <c r="K26" s="196" t="s">
        <v>32</v>
      </c>
      <c r="L26" s="49" t="s">
        <v>33</v>
      </c>
      <c r="M26" s="49" t="s">
        <v>34</v>
      </c>
      <c r="N26" s="49" t="s">
        <v>35</v>
      </c>
      <c r="O26" s="49" t="s">
        <v>29</v>
      </c>
    </row>
    <row r="27" spans="1:15" s="48" customFormat="1" x14ac:dyDescent="0.15">
      <c r="A27" s="254" t="e">
        <f>VLOOKUP(MAX('Captura de Escuelas'!AK14:AK73),'Captura de Escuelas'!AK14:AZ73,16,FALSE)</f>
        <v>#N/A</v>
      </c>
      <c r="B27" s="255"/>
      <c r="C27" s="254" t="e">
        <f>VLOOKUP(MAX('Captura de Escuelas'!AL14:AL73),'Captura de Escuelas'!AL14:BA73,15,FALSE)</f>
        <v>#N/A</v>
      </c>
      <c r="D27" s="255"/>
      <c r="E27" s="254" t="e">
        <f>VLOOKUP(MAX('Captura de Escuelas'!AM14:AM73),'Captura de Escuelas'!AM14:BB73,14,FALSE)</f>
        <v>#N/A</v>
      </c>
      <c r="F27" s="255"/>
      <c r="G27" s="254" t="e">
        <f>VLOOKUP(MAX('Captura de Escuelas'!AN14:AN73),'Captura de Escuelas'!AN14:BC73,13,FALSE)</f>
        <v>#N/A</v>
      </c>
      <c r="H27" s="255"/>
      <c r="I27" s="254" t="e">
        <f>VLOOKUP(MAX('Captura de Escuelas'!AO14:AO73),'Captura de Escuelas'!AO14:BD73,12,FALSE)</f>
        <v>#N/A</v>
      </c>
      <c r="J27" s="255"/>
      <c r="K27" s="51" t="e">
        <f>VLOOKUP(MIN('Captura de Escuelas'!AK14:AK73),'Captura de Escuelas'!AK14:AZ73,16,FALSE)</f>
        <v>#N/A</v>
      </c>
      <c r="L27" s="51" t="e">
        <f>VLOOKUP(MIN('Captura de Escuelas'!AL14:AL73),'Captura de Escuelas'!AL14:BB73,15,FALSE)</f>
        <v>#N/A</v>
      </c>
      <c r="M27" s="51" t="e">
        <f>VLOOKUP(MIN('Captura de Escuelas'!AM14:AM73),'Captura de Escuelas'!AM14:BD73,14,FALSE)</f>
        <v>#N/A</v>
      </c>
      <c r="N27" s="51" t="e">
        <f>VLOOKUP(MIN('Captura de Escuelas'!AN14:AN73),'Captura de Escuelas'!AN14:BF73,13,FALSE)</f>
        <v>#N/A</v>
      </c>
      <c r="O27" s="123" t="e">
        <f>VLOOKUP(MIN('Captura de Escuelas'!AO14:AO73),'Captura de Escuelas'!AO14:BH73,12,FALSE)</f>
        <v>#N/A</v>
      </c>
    </row>
    <row r="28" spans="1:15" s="48" customFormat="1" x14ac:dyDescent="0.15">
      <c r="A28" s="257" t="e">
        <f>VLOOKUP(A27,'Captura de Escuelas'!$B$14:$AY$73,36,FALSE)</f>
        <v>#N/A</v>
      </c>
      <c r="B28" s="257"/>
      <c r="C28" s="257" t="e">
        <f>VLOOKUP(C27,'Captura de Escuelas'!$B$14:$AY$73,37,FALSE)</f>
        <v>#N/A</v>
      </c>
      <c r="D28" s="257"/>
      <c r="E28" s="257" t="e">
        <f>VLOOKUP(E27,'Captura de Escuelas'!$B$14:$AY$73,38,FALSE)</f>
        <v>#N/A</v>
      </c>
      <c r="F28" s="257"/>
      <c r="G28" s="257" t="e">
        <f>VLOOKUP(G27,'Captura de Escuelas'!$B$14:$AY$73,39,FALSE)</f>
        <v>#N/A</v>
      </c>
      <c r="H28" s="257"/>
      <c r="I28" s="257" t="e">
        <f>VLOOKUP(I27,'Captura de Escuelas'!$B$14:$AY$73,40,FALSE)</f>
        <v>#N/A</v>
      </c>
      <c r="J28" s="257"/>
      <c r="K28" s="105" t="e">
        <f>VLOOKUP(K27,'Captura de Escuelas'!$B$14:$AY$73,36,FALSE)</f>
        <v>#N/A</v>
      </c>
      <c r="L28" s="105" t="e">
        <f>VLOOKUP(L27,'Captura de Escuelas'!$B$14:$AY$73,37,FALSE)</f>
        <v>#N/A</v>
      </c>
      <c r="M28" s="105" t="e">
        <f>VLOOKUP(M27,'Captura de Escuelas'!$B$14:$AY$73,38,FALSE)</f>
        <v>#N/A</v>
      </c>
      <c r="N28" s="105" t="e">
        <f>VLOOKUP(N27,'Captura de Escuelas'!$B$14:$AY$73,39,FALSE)</f>
        <v>#N/A</v>
      </c>
      <c r="O28" s="34" t="e">
        <f>VLOOKUP(O27,'Captura de Escuelas'!$B$14:$AY$73,40,FALSE)</f>
        <v>#N/A</v>
      </c>
    </row>
    <row r="29" spans="1:15" s="48" customFormat="1" ht="10.5" customHeight="1" x14ac:dyDescent="0.15">
      <c r="A29" s="256" t="s">
        <v>19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</row>
    <row r="30" spans="1:15" s="48" customFormat="1" ht="10.5" customHeight="1" x14ac:dyDescent="0.15">
      <c r="A30" s="258" t="s">
        <v>54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 t="s">
        <v>55</v>
      </c>
      <c r="L30" s="258"/>
      <c r="M30" s="258"/>
      <c r="N30" s="258"/>
      <c r="O30" s="258"/>
    </row>
    <row r="31" spans="1:15" s="48" customFormat="1" x14ac:dyDescent="0.15">
      <c r="A31" s="259" t="s">
        <v>32</v>
      </c>
      <c r="B31" s="259"/>
      <c r="C31" s="259" t="s">
        <v>33</v>
      </c>
      <c r="D31" s="259"/>
      <c r="E31" s="259" t="s">
        <v>34</v>
      </c>
      <c r="F31" s="259"/>
      <c r="G31" s="258" t="s">
        <v>35</v>
      </c>
      <c r="H31" s="258"/>
      <c r="I31" s="259" t="s">
        <v>38</v>
      </c>
      <c r="J31" s="259"/>
      <c r="K31" s="49" t="s">
        <v>32</v>
      </c>
      <c r="L31" s="49" t="s">
        <v>33</v>
      </c>
      <c r="M31" s="50" t="s">
        <v>34</v>
      </c>
      <c r="N31" s="50" t="s">
        <v>35</v>
      </c>
      <c r="O31" s="49" t="s">
        <v>38</v>
      </c>
    </row>
    <row r="32" spans="1:15" s="48" customFormat="1" x14ac:dyDescent="0.15">
      <c r="A32" s="254" t="e">
        <f>VLOOKUP(MAX('Captura de Escuelas'!AP14:AP73),'Captura de Escuelas'!AP14:BH73,11,FALSE)</f>
        <v>#N/A</v>
      </c>
      <c r="B32" s="255"/>
      <c r="C32" s="254" t="e">
        <f>VLOOKUP(MAX('Captura de Escuelas'!AQ14:AQ73),'Captura de Escuelas'!AQ14:BH73,10,FALSE)</f>
        <v>#N/A</v>
      </c>
      <c r="D32" s="255"/>
      <c r="E32" s="254" t="e">
        <f>VLOOKUP(MAX('Captura de Escuelas'!AR14:AR73),'Captura de Escuelas'!AR14:BH73,9,FALSE)</f>
        <v>#N/A</v>
      </c>
      <c r="F32" s="255"/>
      <c r="G32" s="254" t="e">
        <f>VLOOKUP(MAX('Captura de Escuelas'!AS14:AS73),'Captura de Escuelas'!AS14:BH73,8,FALSE)</f>
        <v>#N/A</v>
      </c>
      <c r="H32" s="255"/>
      <c r="I32" s="254" t="e">
        <f>VLOOKUP(MAX('Captura de Escuelas'!AT14:AT73),'Captura de Escuelas'!AT14:BH73,7,FALSE)</f>
        <v>#N/A</v>
      </c>
      <c r="J32" s="255"/>
      <c r="K32" s="49" t="e">
        <f>VLOOKUP(MIN('Captura de Escuelas'!AP14:AP73),'Captura de Escuelas'!AP14:BH73,11,FALSE)</f>
        <v>#N/A</v>
      </c>
      <c r="L32" s="49" t="e">
        <f>VLOOKUP(MIN('Captura de Escuelas'!AQ14:AQ73),'Captura de Escuelas'!AQ14:BH73,10,FALSE)</f>
        <v>#N/A</v>
      </c>
      <c r="M32" s="49" t="e">
        <f>VLOOKUP(MIN('Captura de Escuelas'!AR14:AR73),'Captura de Escuelas'!AR14:BH73,9,FALSE)</f>
        <v>#N/A</v>
      </c>
      <c r="N32" s="49" t="e">
        <f>VLOOKUP(MIN('Captura de Escuelas'!AS14:AS73),'Captura de Escuelas'!AS14:BH73,8,FALSE)</f>
        <v>#N/A</v>
      </c>
      <c r="O32" s="49" t="e">
        <f>VLOOKUP(MIN('Captura de Escuelas'!AT14:AT73),'Captura de Escuelas'!AT14:BH73,7,FALSE)</f>
        <v>#N/A</v>
      </c>
    </row>
    <row r="33" spans="1:15" s="48" customFormat="1" x14ac:dyDescent="0.15">
      <c r="A33" s="257" t="e">
        <f>VLOOKUP(A32,'Captura de Escuelas'!$B$14:$AY$73,41,FALSE)</f>
        <v>#N/A</v>
      </c>
      <c r="B33" s="257"/>
      <c r="C33" s="257" t="e">
        <f>VLOOKUP(C32,'Captura de Escuelas'!$B$14:$AY$73,42,FALSE)</f>
        <v>#N/A</v>
      </c>
      <c r="D33" s="257"/>
      <c r="E33" s="257" t="e">
        <f>VLOOKUP(E32,'Captura de Escuelas'!$B$14:$AY$73,43,FALSE)</f>
        <v>#N/A</v>
      </c>
      <c r="F33" s="257"/>
      <c r="G33" s="257" t="e">
        <f>VLOOKUP(G32,'Captura de Escuelas'!$B$14:$AY$73,44,FALSE)</f>
        <v>#N/A</v>
      </c>
      <c r="H33" s="257"/>
      <c r="I33" s="257" t="e">
        <f>VLOOKUP(I32,'Captura de Escuelas'!$B$14:$AY$73,45,FALSE)</f>
        <v>#N/A</v>
      </c>
      <c r="J33" s="257"/>
      <c r="K33" s="105" t="e">
        <f>VLOOKUP(K32,'Captura de Escuelas'!$B$14:$AY$73,41,FALSE)</f>
        <v>#N/A</v>
      </c>
      <c r="L33" s="105" t="e">
        <f>VLOOKUP(L32,'Captura de Escuelas'!$B$14:$AY$73,42,FALSE)</f>
        <v>#N/A</v>
      </c>
      <c r="M33" s="105" t="e">
        <f>VLOOKUP(M32,'Captura de Escuelas'!$B$14:$AY$73,43,FALSE)</f>
        <v>#N/A</v>
      </c>
      <c r="N33" s="105" t="e">
        <f>VLOOKUP(N32,'Captura de Escuelas'!$B$14:$AY$73,44,FALSE)</f>
        <v>#N/A</v>
      </c>
      <c r="O33" s="34" t="e">
        <f>VLOOKUP(O32,'Captura de Escuelas'!$B$14:$AY$73,45,FALSE)</f>
        <v>#N/A</v>
      </c>
    </row>
    <row r="34" spans="1:15" s="48" customFormat="1" ht="10.5" customHeight="1" x14ac:dyDescent="0.15">
      <c r="A34" s="262" t="s">
        <v>20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</row>
    <row r="35" spans="1:15" s="48" customFormat="1" ht="10.5" customHeight="1" x14ac:dyDescent="0.15">
      <c r="A35" s="258" t="s">
        <v>54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 t="s">
        <v>55</v>
      </c>
      <c r="L35" s="258"/>
      <c r="M35" s="258"/>
      <c r="N35" s="258"/>
      <c r="O35" s="258"/>
    </row>
    <row r="36" spans="1:15" s="48" customFormat="1" x14ac:dyDescent="0.15">
      <c r="A36" s="259" t="s">
        <v>32</v>
      </c>
      <c r="B36" s="259"/>
      <c r="C36" s="259" t="s">
        <v>33</v>
      </c>
      <c r="D36" s="259"/>
      <c r="E36" s="259" t="s">
        <v>34</v>
      </c>
      <c r="F36" s="259"/>
      <c r="G36" s="258" t="s">
        <v>35</v>
      </c>
      <c r="H36" s="258"/>
      <c r="I36" s="259" t="s">
        <v>38</v>
      </c>
      <c r="J36" s="259"/>
      <c r="K36" s="49" t="s">
        <v>32</v>
      </c>
      <c r="L36" s="49" t="s">
        <v>33</v>
      </c>
      <c r="M36" s="50" t="s">
        <v>34</v>
      </c>
      <c r="N36" s="50" t="s">
        <v>35</v>
      </c>
      <c r="O36" s="49" t="s">
        <v>38</v>
      </c>
    </row>
    <row r="37" spans="1:15" s="48" customFormat="1" ht="10.5" customHeight="1" x14ac:dyDescent="0.15">
      <c r="A37" s="254" t="e">
        <f>VLOOKUP(MAX('Captura de Escuelas'!AU14:AU73),'Captura de Escuelas'!AU14:BH73,6,FALSE)</f>
        <v>#N/A</v>
      </c>
      <c r="B37" s="255"/>
      <c r="C37" s="254" t="e">
        <f>VLOOKUP(MAX('Captura de Escuelas'!AV14:AV73),'Captura de Escuelas'!AV14:BJ73,5,FALSE)</f>
        <v>#N/A</v>
      </c>
      <c r="D37" s="255"/>
      <c r="E37" s="254" t="e">
        <f>VLOOKUP(MAX('Captura de Escuelas'!AW14:AW73),'Captura de Escuelas'!AW14:BL73,4,FALSE)</f>
        <v>#N/A</v>
      </c>
      <c r="F37" s="255"/>
      <c r="G37" s="254" t="e">
        <f>VLOOKUP(MAX('Captura de Escuelas'!AX14:AX73),'Captura de Escuelas'!AX14:BN73,3,FALSE)</f>
        <v>#N/A</v>
      </c>
      <c r="H37" s="255"/>
      <c r="I37" s="254" t="e">
        <f>VLOOKUP(MAX('Captura de Escuelas'!AY14:AY73),'Captura de Escuelas'!AY14:BR73,2,FALSE)</f>
        <v>#N/A</v>
      </c>
      <c r="J37" s="255"/>
      <c r="K37" s="102" t="e">
        <f>VLOOKUP(MIN('Captura de Escuelas'!AU14:AU73),'Captura de Escuelas'!AU14:BH73,6,FALSE)</f>
        <v>#N/A</v>
      </c>
      <c r="L37" s="49" t="e">
        <f>VLOOKUP(MIN('Captura de Escuelas'!AV14:AV73),'Captura de Escuelas'!AV14:BJ73,5,FALSE)</f>
        <v>#N/A</v>
      </c>
      <c r="M37" s="49" t="e">
        <f>VLOOKUP(MIN('Captura de Escuelas'!AW14:AW73),'Captura de Escuelas'!AW14:BL73,4,FALSE)</f>
        <v>#N/A</v>
      </c>
      <c r="N37" s="49" t="e">
        <f>VLOOKUP(MIN('Captura de Escuelas'!AX14:AX73),'Captura de Escuelas'!AX14:BN73,3,FALSE)</f>
        <v>#N/A</v>
      </c>
      <c r="O37" s="49" t="e">
        <f>VLOOKUP(MIN('Captura de Escuelas'!AY14:AY73),'Captura de Escuelas'!AY14:BR73,2,FALSE)</f>
        <v>#N/A</v>
      </c>
    </row>
    <row r="38" spans="1:15" s="48" customFormat="1" x14ac:dyDescent="0.15">
      <c r="A38" s="257" t="e">
        <f>VLOOKUP(A37,'Captura de Escuelas'!$B$14:$AY$73,46,FALSE)</f>
        <v>#N/A</v>
      </c>
      <c r="B38" s="257"/>
      <c r="C38" s="257" t="e">
        <f>VLOOKUP(C37,'Captura de Escuelas'!$B$14:$AY$73,47,FALSE)</f>
        <v>#N/A</v>
      </c>
      <c r="D38" s="257"/>
      <c r="E38" s="257" t="e">
        <f>VLOOKUP(E37,'Captura de Escuelas'!$B$14:$AY$73,48,FALSE)</f>
        <v>#N/A</v>
      </c>
      <c r="F38" s="257"/>
      <c r="G38" s="257" t="e">
        <f>VLOOKUP(G37,'Captura de Escuelas'!$B$14:$AY$73,49,FALSE)</f>
        <v>#N/A</v>
      </c>
      <c r="H38" s="257"/>
      <c r="I38" s="257" t="e">
        <f>VLOOKUP(I37,'Captura de Escuelas'!$B$14:$AY$73,50,FALSE)</f>
        <v>#N/A</v>
      </c>
      <c r="J38" s="257"/>
      <c r="K38" s="105" t="e">
        <f>VLOOKUP(K37,'Captura de Escuelas'!$B$14:$AY$73,46,FALSE)</f>
        <v>#N/A</v>
      </c>
      <c r="L38" s="105" t="e">
        <f>VLOOKUP(L37,'Captura de Escuelas'!$B$14:$AY$73,47,FALSE)</f>
        <v>#N/A</v>
      </c>
      <c r="M38" s="105" t="e">
        <f>VLOOKUP(M37,'Captura de Escuelas'!$B$14:$AY$73,48,FALSE)</f>
        <v>#N/A</v>
      </c>
      <c r="N38" s="105" t="e">
        <f>VLOOKUP(N37,'Captura de Escuelas'!$B$14:$AY$73,49,FALSE)</f>
        <v>#N/A</v>
      </c>
      <c r="O38" s="34" t="e">
        <f>VLOOKUP(O37,'Captura de Escuelas'!$B$14:$AY$73,50,FALSE)</f>
        <v>#N/A</v>
      </c>
    </row>
    <row r="47" spans="1:15" ht="10.5" customHeight="1" x14ac:dyDescent="0.15"/>
    <row r="71" spans="15:17" s="2" customFormat="1" ht="10.5" customHeight="1" x14ac:dyDescent="0.15">
      <c r="O71" s="1"/>
      <c r="P71" s="1"/>
      <c r="Q71" s="1"/>
    </row>
    <row r="95" spans="15:17" s="2" customFormat="1" ht="10.5" customHeight="1" x14ac:dyDescent="0.15">
      <c r="O95" s="1"/>
      <c r="P95" s="1"/>
      <c r="Q95" s="1"/>
    </row>
  </sheetData>
  <mergeCells count="75">
    <mergeCell ref="A3:O3"/>
    <mergeCell ref="A4:O4"/>
    <mergeCell ref="I38:J38"/>
    <mergeCell ref="A33:B33"/>
    <mergeCell ref="A38:B38"/>
    <mergeCell ref="C38:D38"/>
    <mergeCell ref="E38:F38"/>
    <mergeCell ref="G38:H38"/>
    <mergeCell ref="A36:B36"/>
    <mergeCell ref="C36:D36"/>
    <mergeCell ref="E36:F36"/>
    <mergeCell ref="E33:F33"/>
    <mergeCell ref="A5:O5"/>
    <mergeCell ref="A7:O7"/>
    <mergeCell ref="A8:B8"/>
    <mergeCell ref="C8:D8"/>
    <mergeCell ref="E8:F8"/>
    <mergeCell ref="G8:H8"/>
    <mergeCell ref="I8:J8"/>
    <mergeCell ref="A11:O11"/>
    <mergeCell ref="G33:H33"/>
    <mergeCell ref="C33:D33"/>
    <mergeCell ref="A12:B12"/>
    <mergeCell ref="C12:D12"/>
    <mergeCell ref="E12:F12"/>
    <mergeCell ref="G12:H12"/>
    <mergeCell ref="A15:O15"/>
    <mergeCell ref="I12:J12"/>
    <mergeCell ref="A24:N24"/>
    <mergeCell ref="E28:F28"/>
    <mergeCell ref="I16:J16"/>
    <mergeCell ref="A16:B16"/>
    <mergeCell ref="C16:D16"/>
    <mergeCell ref="E16:F16"/>
    <mergeCell ref="G16:H16"/>
    <mergeCell ref="K35:O35"/>
    <mergeCell ref="A34:O34"/>
    <mergeCell ref="I31:J31"/>
    <mergeCell ref="A25:J25"/>
    <mergeCell ref="K25:N25"/>
    <mergeCell ref="A35:J35"/>
    <mergeCell ref="A31:B31"/>
    <mergeCell ref="C31:D31"/>
    <mergeCell ref="G31:H31"/>
    <mergeCell ref="A26:B26"/>
    <mergeCell ref="C26:D26"/>
    <mergeCell ref="E26:F26"/>
    <mergeCell ref="G26:H26"/>
    <mergeCell ref="G37:H37"/>
    <mergeCell ref="A30:J30"/>
    <mergeCell ref="I32:J32"/>
    <mergeCell ref="I33:J33"/>
    <mergeCell ref="G32:H32"/>
    <mergeCell ref="E32:F32"/>
    <mergeCell ref="I37:J37"/>
    <mergeCell ref="A37:B37"/>
    <mergeCell ref="G36:H36"/>
    <mergeCell ref="I36:J36"/>
    <mergeCell ref="C37:D37"/>
    <mergeCell ref="E37:F37"/>
    <mergeCell ref="I26:J26"/>
    <mergeCell ref="E27:F27"/>
    <mergeCell ref="G28:H28"/>
    <mergeCell ref="I28:J28"/>
    <mergeCell ref="G27:H27"/>
    <mergeCell ref="I27:J27"/>
    <mergeCell ref="A27:B27"/>
    <mergeCell ref="C27:D27"/>
    <mergeCell ref="C32:D32"/>
    <mergeCell ref="A29:O29"/>
    <mergeCell ref="A28:B28"/>
    <mergeCell ref="K30:O30"/>
    <mergeCell ref="A32:B32"/>
    <mergeCell ref="E31:F31"/>
    <mergeCell ref="C28:D28"/>
  </mergeCells>
  <conditionalFormatting sqref="K18:O18 K14:O14 K10:O10">
    <cfRule type="cellIs" dxfId="8" priority="10" operator="greaterThanOrEqual">
      <formula>0.6</formula>
    </cfRule>
    <cfRule type="cellIs" dxfId="7" priority="11" operator="between">
      <formula>0.4</formula>
      <formula>0.5999999</formula>
    </cfRule>
    <cfRule type="cellIs" dxfId="6" priority="12" operator="lessThan">
      <formula>0.4</formula>
    </cfRule>
  </conditionalFormatting>
  <conditionalFormatting sqref="A33:O33 A28:O28 A38:O38">
    <cfRule type="cellIs" dxfId="5" priority="1" operator="between">
      <formula>0.4</formula>
      <formula>0.5999</formula>
    </cfRule>
    <cfRule type="cellIs" dxfId="4" priority="2" operator="lessThan">
      <formula>0.4</formula>
    </cfRule>
    <cfRule type="cellIs" dxfId="3" priority="3" operator="greaterThanOrEqual">
      <formula>0.6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headerFooter>
    <oddHeader>&amp;LSecretaría de Educación
Subsecretaría de Educación Básica
Dirección General de Educación Secundaria
Subdirección de Escuelas Telesecundarias&amp;R&amp;G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1"/>
  <sheetViews>
    <sheetView topLeftCell="AB1" workbookViewId="0">
      <selection activeCell="AW28" sqref="AW28:AZ28"/>
    </sheetView>
  </sheetViews>
  <sheetFormatPr baseColWidth="10" defaultRowHeight="10.5" x14ac:dyDescent="0.15"/>
  <cols>
    <col min="1" max="1" width="6.140625" style="2" customWidth="1"/>
    <col min="2" max="3" width="10.7109375" style="2" customWidth="1"/>
    <col min="4" max="4" width="10.7109375" style="17" customWidth="1"/>
    <col min="5" max="6" width="10.7109375" style="2" customWidth="1"/>
    <col min="7" max="11" width="10.7109375" style="29" customWidth="1"/>
    <col min="12" max="12" width="3.7109375" style="2" customWidth="1"/>
    <col min="13" max="13" width="6.42578125" style="1" customWidth="1"/>
    <col min="14" max="23" width="10.28515625" style="1" customWidth="1"/>
    <col min="24" max="24" width="3" style="1" customWidth="1"/>
    <col min="25" max="25" width="5.42578125" style="1" customWidth="1"/>
    <col min="26" max="35" width="10.28515625" style="1" customWidth="1"/>
    <col min="36" max="36" width="4.140625" style="1" customWidth="1"/>
    <col min="37" max="48" width="5.28515625" style="2" customWidth="1"/>
    <col min="49" max="52" width="9.7109375" style="2" customWidth="1"/>
    <col min="53" max="53" width="9.7109375" style="1" customWidth="1"/>
    <col min="54" max="16384" width="11.42578125" style="1"/>
  </cols>
  <sheetData>
    <row r="1" spans="1:53" s="156" customFormat="1" ht="12.75" x14ac:dyDescent="0.2">
      <c r="B1" s="156" t="s">
        <v>12</v>
      </c>
      <c r="G1" s="162"/>
      <c r="H1" s="162"/>
      <c r="I1" s="162"/>
      <c r="J1" s="162"/>
      <c r="K1" s="162"/>
      <c r="N1" s="156" t="s">
        <v>12</v>
      </c>
      <c r="S1" s="162"/>
      <c r="T1" s="162"/>
      <c r="U1" s="162"/>
      <c r="V1" s="162"/>
      <c r="W1" s="162"/>
      <c r="Z1" s="156" t="s">
        <v>12</v>
      </c>
      <c r="AE1" s="162"/>
      <c r="AF1" s="162"/>
      <c r="AG1" s="162"/>
      <c r="AH1" s="162"/>
      <c r="AI1" s="162"/>
      <c r="AL1" s="156" t="s">
        <v>12</v>
      </c>
      <c r="AR1" s="162"/>
      <c r="AS1" s="162"/>
      <c r="AT1" s="162"/>
      <c r="AU1" s="162"/>
      <c r="AV1" s="162"/>
      <c r="AW1" s="162"/>
      <c r="AX1" s="163"/>
      <c r="AY1" s="163"/>
      <c r="AZ1" s="163"/>
    </row>
    <row r="2" spans="1:53" s="156" customFormat="1" ht="12" customHeight="1" x14ac:dyDescent="0.2">
      <c r="G2" s="162"/>
      <c r="H2" s="162"/>
      <c r="I2" s="162"/>
      <c r="J2" s="162"/>
      <c r="K2" s="162"/>
      <c r="S2" s="162"/>
      <c r="T2" s="162"/>
      <c r="U2" s="162"/>
      <c r="V2" s="162"/>
      <c r="W2" s="162"/>
      <c r="AE2" s="162"/>
      <c r="AF2" s="162"/>
      <c r="AG2" s="162"/>
      <c r="AH2" s="162"/>
      <c r="AI2" s="162"/>
      <c r="AR2" s="162"/>
      <c r="AS2" s="162"/>
      <c r="AT2" s="162"/>
      <c r="AU2" s="162"/>
      <c r="AV2" s="162"/>
      <c r="AW2" s="162"/>
      <c r="AX2" s="163"/>
      <c r="AY2" s="163"/>
      <c r="AZ2" s="163"/>
    </row>
    <row r="3" spans="1:53" x14ac:dyDescent="0.15">
      <c r="M3" s="2"/>
      <c r="N3" s="2"/>
      <c r="O3" s="2"/>
      <c r="P3" s="17"/>
      <c r="Q3" s="2"/>
      <c r="R3" s="2"/>
      <c r="S3" s="29"/>
      <c r="T3" s="29"/>
      <c r="U3" s="29"/>
      <c r="V3" s="29"/>
      <c r="W3" s="29"/>
      <c r="Y3" s="2"/>
      <c r="Z3" s="2"/>
      <c r="AA3" s="2"/>
      <c r="AB3" s="17"/>
      <c r="AC3" s="2"/>
      <c r="AD3" s="2"/>
      <c r="AE3" s="29"/>
      <c r="AF3" s="29"/>
      <c r="AG3" s="29"/>
      <c r="AH3" s="29"/>
      <c r="AI3" s="29"/>
      <c r="AN3" s="17"/>
      <c r="AR3" s="29"/>
      <c r="AS3" s="29"/>
      <c r="AT3" s="29"/>
      <c r="AU3" s="29"/>
      <c r="AV3" s="29"/>
      <c r="AW3" s="29"/>
    </row>
    <row r="4" spans="1:53" ht="12.75" customHeight="1" x14ac:dyDescent="0.15">
      <c r="A4" s="251" t="s">
        <v>3920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19"/>
      <c r="M4" s="251" t="s">
        <v>3920</v>
      </c>
      <c r="N4" s="251"/>
      <c r="O4" s="251"/>
      <c r="P4" s="251"/>
      <c r="Q4" s="251"/>
      <c r="R4" s="251"/>
      <c r="S4" s="251"/>
      <c r="T4" s="251"/>
      <c r="U4" s="251"/>
      <c r="V4" s="251"/>
      <c r="W4" s="251"/>
      <c r="Y4" s="251" t="s">
        <v>3920</v>
      </c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K4" s="251" t="s">
        <v>3920</v>
      </c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</row>
    <row r="5" spans="1:53" ht="12.75" customHeight="1" x14ac:dyDescent="0.15">
      <c r="A5" s="234" t="str">
        <f>'Datos Generales'!B4</f>
        <v>CICLO ESCOLAR 2012-2013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19"/>
      <c r="M5" s="234" t="str">
        <f>'Datos Generales'!B4</f>
        <v>CICLO ESCOLAR 2012-2013</v>
      </c>
      <c r="N5" s="234"/>
      <c r="O5" s="234"/>
      <c r="P5" s="234"/>
      <c r="Q5" s="234"/>
      <c r="R5" s="234"/>
      <c r="S5" s="234"/>
      <c r="T5" s="234"/>
      <c r="U5" s="234"/>
      <c r="V5" s="234"/>
      <c r="W5" s="234"/>
      <c r="Y5" s="234" t="str">
        <f>'Datos Generales'!B4</f>
        <v>CICLO ESCOLAR 2012-2013</v>
      </c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K5" s="234" t="str">
        <f>'Datos Generales'!B4</f>
        <v>CICLO ESCOLAR 2012-2013</v>
      </c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</row>
    <row r="6" spans="1:53" ht="12.75" customHeight="1" x14ac:dyDescent="0.15">
      <c r="A6" s="234" t="str">
        <f>M6</f>
        <v>BLOQUE IV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19"/>
      <c r="M6" s="234" t="str">
        <f>Y6</f>
        <v>BLOQUE IV</v>
      </c>
      <c r="N6" s="234"/>
      <c r="O6" s="234"/>
      <c r="P6" s="234"/>
      <c r="Q6" s="234"/>
      <c r="R6" s="234"/>
      <c r="S6" s="234"/>
      <c r="T6" s="234"/>
      <c r="U6" s="234"/>
      <c r="V6" s="234"/>
      <c r="W6" s="234"/>
      <c r="Y6" s="234" t="str">
        <f>AK6</f>
        <v>BLOQUE IV</v>
      </c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K6" s="234" t="str">
        <f>'Datos Generales'!B5</f>
        <v>BLOQUE IV</v>
      </c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</row>
    <row r="7" spans="1:53" ht="12.75" customHeight="1" x14ac:dyDescent="0.15">
      <c r="A7" s="135"/>
      <c r="B7" s="135"/>
      <c r="C7" s="135"/>
      <c r="D7" s="135"/>
      <c r="E7" s="135"/>
      <c r="F7" s="122" t="s">
        <v>18</v>
      </c>
      <c r="G7" s="135"/>
      <c r="H7" s="135"/>
      <c r="I7" s="135"/>
      <c r="J7" s="135"/>
      <c r="K7" s="135"/>
      <c r="L7" s="19"/>
      <c r="M7" s="251" t="s">
        <v>19</v>
      </c>
      <c r="N7" s="251"/>
      <c r="O7" s="251"/>
      <c r="P7" s="251"/>
      <c r="Q7" s="251"/>
      <c r="R7" s="251"/>
      <c r="S7" s="251"/>
      <c r="T7" s="251"/>
      <c r="U7" s="251"/>
      <c r="V7" s="251"/>
      <c r="W7" s="251"/>
      <c r="Y7" s="251" t="s">
        <v>20</v>
      </c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98"/>
      <c r="AY7" s="98"/>
      <c r="AZ7" s="98"/>
      <c r="BA7" s="98"/>
    </row>
    <row r="8" spans="1:53" ht="12.75" x14ac:dyDescent="0.2">
      <c r="A8" s="14"/>
      <c r="B8" s="6"/>
      <c r="C8" s="6"/>
      <c r="D8" s="7"/>
      <c r="E8" s="144" t="s">
        <v>43</v>
      </c>
      <c r="F8" s="143" t="str">
        <f>'Datos Generales'!B11</f>
        <v/>
      </c>
      <c r="G8" s="145" t="s">
        <v>44</v>
      </c>
      <c r="H8" s="146">
        <f>'Datos Generales'!B8</f>
        <v>0</v>
      </c>
      <c r="I8" s="30"/>
      <c r="J8" s="24"/>
      <c r="M8" s="14"/>
      <c r="N8" s="6"/>
      <c r="O8" s="6"/>
      <c r="P8" s="7"/>
      <c r="Q8" s="144" t="s">
        <v>43</v>
      </c>
      <c r="R8" s="143" t="str">
        <f>F8</f>
        <v/>
      </c>
      <c r="S8" s="145" t="s">
        <v>44</v>
      </c>
      <c r="T8" s="146">
        <f>H8</f>
        <v>0</v>
      </c>
      <c r="V8" s="29"/>
      <c r="W8" s="29"/>
      <c r="Y8" s="14"/>
      <c r="Z8" s="6"/>
      <c r="AA8" s="6"/>
      <c r="AB8" s="7"/>
      <c r="AC8" s="144" t="s">
        <v>43</v>
      </c>
      <c r="AD8" s="143" t="str">
        <f>R8</f>
        <v/>
      </c>
      <c r="AE8" s="145" t="s">
        <v>44</v>
      </c>
      <c r="AF8" s="146">
        <f>T8</f>
        <v>0</v>
      </c>
      <c r="AH8" s="29"/>
      <c r="AI8" s="29"/>
      <c r="AK8" s="14"/>
      <c r="AL8" s="6"/>
      <c r="AM8" s="6"/>
      <c r="AN8" s="7"/>
      <c r="AS8" s="1"/>
      <c r="AU8" s="47" t="s">
        <v>43</v>
      </c>
      <c r="AV8" s="143" t="str">
        <f>AD8</f>
        <v/>
      </c>
      <c r="AW8" s="145" t="s">
        <v>44</v>
      </c>
      <c r="AX8" s="146">
        <f>AF8</f>
        <v>0</v>
      </c>
    </row>
    <row r="9" spans="1:53" x14ac:dyDescent="0.15">
      <c r="A9" s="271" t="s">
        <v>18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M9" s="272" t="s">
        <v>19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Y9" s="273" t="s">
        <v>20</v>
      </c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K9" s="274" t="s">
        <v>18</v>
      </c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7"/>
    </row>
    <row r="10" spans="1:53" ht="21" customHeight="1" x14ac:dyDescent="0.15">
      <c r="A10" s="270" t="s">
        <v>5</v>
      </c>
      <c r="B10" s="268" t="s">
        <v>65</v>
      </c>
      <c r="C10" s="268"/>
      <c r="D10" s="268"/>
      <c r="E10" s="268"/>
      <c r="F10" s="268"/>
      <c r="G10" s="269" t="s">
        <v>66</v>
      </c>
      <c r="H10" s="269"/>
      <c r="I10" s="269"/>
      <c r="J10" s="269"/>
      <c r="K10" s="269"/>
      <c r="M10" s="270" t="s">
        <v>5</v>
      </c>
      <c r="N10" s="268" t="str">
        <f>B10</f>
        <v>Cantidad de Alumnos que contestaron correctamente cada reactivo</v>
      </c>
      <c r="O10" s="268"/>
      <c r="P10" s="268"/>
      <c r="Q10" s="268"/>
      <c r="R10" s="268"/>
      <c r="S10" s="269" t="str">
        <f>G10</f>
        <v>% De alumnos que contestaron correctamente cada reactivo</v>
      </c>
      <c r="T10" s="269"/>
      <c r="U10" s="269"/>
      <c r="V10" s="269"/>
      <c r="W10" s="269"/>
      <c r="Y10" s="270" t="s">
        <v>5</v>
      </c>
      <c r="Z10" s="268" t="str">
        <f>N10</f>
        <v>Cantidad de Alumnos que contestaron correctamente cada reactivo</v>
      </c>
      <c r="AA10" s="268"/>
      <c r="AB10" s="268"/>
      <c r="AC10" s="268"/>
      <c r="AD10" s="268"/>
      <c r="AE10" s="269" t="str">
        <f>S10</f>
        <v>% De alumnos que contestaron correctamente cada reactivo</v>
      </c>
      <c r="AF10" s="269"/>
      <c r="AG10" s="269"/>
      <c r="AH10" s="269"/>
      <c r="AI10" s="269"/>
      <c r="AK10" s="260" t="s">
        <v>32</v>
      </c>
      <c r="AL10" s="260"/>
      <c r="AM10" s="260" t="s">
        <v>33</v>
      </c>
      <c r="AN10" s="260"/>
      <c r="AO10" s="260" t="s">
        <v>34</v>
      </c>
      <c r="AP10" s="260"/>
      <c r="AQ10" s="261" t="s">
        <v>67</v>
      </c>
      <c r="AR10" s="261"/>
      <c r="AS10" s="260" t="s">
        <v>29</v>
      </c>
      <c r="AT10" s="260"/>
      <c r="AU10" s="103"/>
      <c r="AV10" s="104"/>
      <c r="AW10" s="105" t="s">
        <v>32</v>
      </c>
      <c r="AX10" s="32" t="s">
        <v>33</v>
      </c>
      <c r="AY10" s="31" t="s">
        <v>34</v>
      </c>
      <c r="AZ10" s="32" t="s">
        <v>67</v>
      </c>
      <c r="BA10" s="101" t="s">
        <v>29</v>
      </c>
    </row>
    <row r="11" spans="1:53" s="2" customFormat="1" x14ac:dyDescent="0.25">
      <c r="A11" s="270"/>
      <c r="B11" s="100" t="s">
        <v>32</v>
      </c>
      <c r="C11" s="100" t="s">
        <v>33</v>
      </c>
      <c r="D11" s="100" t="s">
        <v>34</v>
      </c>
      <c r="E11" s="32" t="s">
        <v>67</v>
      </c>
      <c r="F11" s="100" t="s">
        <v>29</v>
      </c>
      <c r="G11" s="31" t="s">
        <v>32</v>
      </c>
      <c r="H11" s="31" t="s">
        <v>33</v>
      </c>
      <c r="I11" s="31" t="s">
        <v>34</v>
      </c>
      <c r="J11" s="32" t="s">
        <v>67</v>
      </c>
      <c r="K11" s="31" t="s">
        <v>29</v>
      </c>
      <c r="M11" s="270"/>
      <c r="N11" s="100" t="s">
        <v>32</v>
      </c>
      <c r="O11" s="100" t="s">
        <v>33</v>
      </c>
      <c r="P11" s="100" t="s">
        <v>34</v>
      </c>
      <c r="Q11" s="32" t="s">
        <v>67</v>
      </c>
      <c r="R11" s="100" t="s">
        <v>38</v>
      </c>
      <c r="S11" s="31" t="s">
        <v>32</v>
      </c>
      <c r="T11" s="31" t="s">
        <v>33</v>
      </c>
      <c r="U11" s="31" t="s">
        <v>34</v>
      </c>
      <c r="V11" s="32" t="s">
        <v>67</v>
      </c>
      <c r="W11" s="31" t="s">
        <v>38</v>
      </c>
      <c r="Y11" s="270"/>
      <c r="Z11" s="100" t="s">
        <v>32</v>
      </c>
      <c r="AA11" s="100" t="s">
        <v>33</v>
      </c>
      <c r="AB11" s="100" t="s">
        <v>34</v>
      </c>
      <c r="AC11" s="32" t="s">
        <v>67</v>
      </c>
      <c r="AD11" s="100" t="s">
        <v>38</v>
      </c>
      <c r="AE11" s="31" t="s">
        <v>32</v>
      </c>
      <c r="AF11" s="31" t="s">
        <v>33</v>
      </c>
      <c r="AG11" s="31" t="s">
        <v>34</v>
      </c>
      <c r="AH11" s="32" t="s">
        <v>67</v>
      </c>
      <c r="AI11" s="31" t="s">
        <v>38</v>
      </c>
      <c r="AK11" s="101" t="s">
        <v>36</v>
      </c>
      <c r="AL11" s="101" t="s">
        <v>68</v>
      </c>
      <c r="AM11" s="101" t="s">
        <v>36</v>
      </c>
      <c r="AN11" s="101" t="s">
        <v>68</v>
      </c>
      <c r="AO11" s="101" t="s">
        <v>36</v>
      </c>
      <c r="AP11" s="101" t="s">
        <v>68</v>
      </c>
      <c r="AQ11" s="101" t="s">
        <v>36</v>
      </c>
      <c r="AR11" s="101" t="s">
        <v>68</v>
      </c>
      <c r="AS11" s="101" t="s">
        <v>36</v>
      </c>
      <c r="AT11" s="101" t="s">
        <v>68</v>
      </c>
      <c r="AU11" s="106"/>
      <c r="AV11" s="107"/>
      <c r="AW11" s="99" t="s">
        <v>40</v>
      </c>
      <c r="AX11" s="101" t="s">
        <v>40</v>
      </c>
      <c r="AY11" s="101" t="s">
        <v>40</v>
      </c>
      <c r="AZ11" s="101" t="s">
        <v>40</v>
      </c>
      <c r="BA11" s="101" t="s">
        <v>40</v>
      </c>
    </row>
    <row r="12" spans="1:53" ht="12.75" x14ac:dyDescent="0.15">
      <c r="A12" s="108">
        <v>1</v>
      </c>
      <c r="B12" s="109">
        <f>SUM('Captura PrimerGrado'!B13:BI13)</f>
        <v>0</v>
      </c>
      <c r="C12" s="109">
        <f>SUM('Captura PrimerGrado'!B38:BI38)</f>
        <v>0</v>
      </c>
      <c r="D12" s="109">
        <f>SUM('Captura PrimerGrado'!B63:BI63)</f>
        <v>0</v>
      </c>
      <c r="E12" s="110">
        <f>SUM('Captura PrimerGrado'!B108:BI108)</f>
        <v>0</v>
      </c>
      <c r="F12" s="109">
        <f>SUM('Captura PrimerGrado'!B88:BI88)</f>
        <v>0</v>
      </c>
      <c r="G12" s="111" t="e">
        <f>B12/$B$33</f>
        <v>#DIV/0!</v>
      </c>
      <c r="H12" s="111" t="e">
        <f>C12/$C$33</f>
        <v>#DIV/0!</v>
      </c>
      <c r="I12" s="111" t="e">
        <f>D12/$D$33</f>
        <v>#DIV/0!</v>
      </c>
      <c r="J12" s="26" t="e">
        <f>E12/$E$33</f>
        <v>#DIV/0!</v>
      </c>
      <c r="K12" s="111" t="e">
        <f>F12/$F$33</f>
        <v>#DIV/0!</v>
      </c>
      <c r="M12" s="108">
        <v>1</v>
      </c>
      <c r="N12" s="109">
        <f>SUM('Captura SegundoGrado'!B13:BI13)</f>
        <v>0</v>
      </c>
      <c r="O12" s="109">
        <f>SUM('Captura SegundoGrado'!B38:BI38)</f>
        <v>0</v>
      </c>
      <c r="P12" s="109">
        <f>SUM('Captura SegundoGrado'!B63:BI63)</f>
        <v>0</v>
      </c>
      <c r="Q12" s="110">
        <f>SUM('Captura SegundoGrado'!B103:BI103)</f>
        <v>0</v>
      </c>
      <c r="R12" s="109">
        <f>SUM('Captura SegundoGrado'!B88:BI88)</f>
        <v>0</v>
      </c>
      <c r="S12" s="111" t="e">
        <f>N12/$N$33</f>
        <v>#DIV/0!</v>
      </c>
      <c r="T12" s="111" t="e">
        <f>O12/$O$33</f>
        <v>#DIV/0!</v>
      </c>
      <c r="U12" s="111" t="e">
        <f>P12/$P$33</f>
        <v>#DIV/0!</v>
      </c>
      <c r="V12" s="26" t="e">
        <f>Q12/$Q$33</f>
        <v>#DIV/0!</v>
      </c>
      <c r="W12" s="111" t="e">
        <f>R12/$R$33</f>
        <v>#DIV/0!</v>
      </c>
      <c r="Y12" s="108">
        <v>1</v>
      </c>
      <c r="Z12" s="109">
        <f>SUM('Captura TercerGrado'!B13:BI13)</f>
        <v>0</v>
      </c>
      <c r="AA12" s="109">
        <f>SUM('Captura TercerGrado'!B38:BI38)</f>
        <v>0</v>
      </c>
      <c r="AB12" s="109">
        <f>SUM('Captura TercerGrado'!B63:BI63)</f>
        <v>0</v>
      </c>
      <c r="AC12" s="110">
        <f>SUM('Captura TercerGrado'!B103:BI103)</f>
        <v>0</v>
      </c>
      <c r="AD12" s="109">
        <f>SUM('Captura TercerGrado'!B88:BI88)</f>
        <v>0</v>
      </c>
      <c r="AE12" s="111" t="e">
        <f>Z12/$Z$33</f>
        <v>#DIV/0!</v>
      </c>
      <c r="AF12" s="111" t="e">
        <f>AA12/$AA$33</f>
        <v>#DIV/0!</v>
      </c>
      <c r="AG12" s="111" t="e">
        <f>AB12/$AB$33</f>
        <v>#DIV/0!</v>
      </c>
      <c r="AH12" s="26" t="e">
        <f>AC12/$AC$33</f>
        <v>#DIV/0!</v>
      </c>
      <c r="AI12" s="111" t="e">
        <f>AD12/$AD$33</f>
        <v>#DIV/0!</v>
      </c>
      <c r="AK12" s="101">
        <f>B33</f>
        <v>0</v>
      </c>
      <c r="AL12" s="101">
        <f>B32</f>
        <v>0</v>
      </c>
      <c r="AM12" s="101">
        <f>C33</f>
        <v>0</v>
      </c>
      <c r="AN12" s="101">
        <f>C32</f>
        <v>0</v>
      </c>
      <c r="AO12" s="101">
        <f>D33</f>
        <v>0</v>
      </c>
      <c r="AP12" s="101">
        <f>D32</f>
        <v>0</v>
      </c>
      <c r="AQ12" s="101">
        <f>E33</f>
        <v>0</v>
      </c>
      <c r="AR12" s="101">
        <f>E32</f>
        <v>0</v>
      </c>
      <c r="AS12" s="101">
        <f>F33</f>
        <v>0</v>
      </c>
      <c r="AT12" s="101">
        <f>F32</f>
        <v>0</v>
      </c>
      <c r="AU12" s="112"/>
      <c r="AV12" s="113"/>
      <c r="AW12" s="114" t="e">
        <f>G32</f>
        <v>#DIV/0!</v>
      </c>
      <c r="AX12" s="31" t="e">
        <f>H32</f>
        <v>#DIV/0!</v>
      </c>
      <c r="AY12" s="31" t="e">
        <f>I32</f>
        <v>#DIV/0!</v>
      </c>
      <c r="AZ12" s="32" t="e">
        <f>J32</f>
        <v>#DIV/0!</v>
      </c>
      <c r="BA12" s="31" t="e">
        <f>K32</f>
        <v>#DIV/0!</v>
      </c>
    </row>
    <row r="13" spans="1:53" ht="12.75" x14ac:dyDescent="0.15">
      <c r="A13" s="108">
        <v>2</v>
      </c>
      <c r="B13" s="109">
        <f>SUM('Captura PrimerGrado'!B14:BI14)</f>
        <v>0</v>
      </c>
      <c r="C13" s="109">
        <f>SUM('Captura PrimerGrado'!B39:BI39)</f>
        <v>0</v>
      </c>
      <c r="D13" s="109">
        <f>SUM('Captura PrimerGrado'!B64:BI64)</f>
        <v>0</v>
      </c>
      <c r="E13" s="110">
        <f>SUM('Captura PrimerGrado'!B109:BI109)</f>
        <v>0</v>
      </c>
      <c r="F13" s="109">
        <f>SUM('Captura PrimerGrado'!B89:BI89)</f>
        <v>0</v>
      </c>
      <c r="G13" s="111" t="e">
        <f t="shared" ref="G13:G31" si="0">B13/$B$33</f>
        <v>#DIV/0!</v>
      </c>
      <c r="H13" s="111" t="e">
        <f t="shared" ref="H13:H31" si="1">C13/$C$33</f>
        <v>#DIV/0!</v>
      </c>
      <c r="I13" s="111" t="e">
        <f t="shared" ref="I13:I31" si="2">D13/$D$33</f>
        <v>#DIV/0!</v>
      </c>
      <c r="J13" s="26" t="e">
        <f t="shared" ref="J13:J21" si="3">E13/$E$33</f>
        <v>#DIV/0!</v>
      </c>
      <c r="K13" s="111" t="e">
        <f t="shared" ref="K13:K26" si="4">F13/$F$33</f>
        <v>#DIV/0!</v>
      </c>
      <c r="M13" s="108">
        <v>2</v>
      </c>
      <c r="N13" s="109">
        <f>SUM('Captura SegundoGrado'!B14:BI14)</f>
        <v>0</v>
      </c>
      <c r="O13" s="109">
        <f>SUM('Captura SegundoGrado'!B39:BI39)</f>
        <v>0</v>
      </c>
      <c r="P13" s="109">
        <f>SUM('Captura SegundoGrado'!B64:BI64)</f>
        <v>0</v>
      </c>
      <c r="Q13" s="110">
        <f>SUM('Captura SegundoGrado'!B104:BI104)</f>
        <v>0</v>
      </c>
      <c r="R13" s="109">
        <f>SUM('Captura SegundoGrado'!B89:BI89)</f>
        <v>0</v>
      </c>
      <c r="S13" s="111" t="e">
        <f t="shared" ref="S13:S31" si="5">N13/$N$33</f>
        <v>#DIV/0!</v>
      </c>
      <c r="T13" s="111" t="e">
        <f t="shared" ref="T13:T31" si="6">O13/$O$33</f>
        <v>#DIV/0!</v>
      </c>
      <c r="U13" s="111" t="e">
        <f t="shared" ref="U13:U31" si="7">P13/$P$33</f>
        <v>#DIV/0!</v>
      </c>
      <c r="V13" s="26" t="e">
        <f t="shared" ref="V13:V21" si="8">Q13/$Q$33</f>
        <v>#DIV/0!</v>
      </c>
      <c r="W13" s="111" t="e">
        <f t="shared" ref="W13:W21" si="9">R13/$R$33</f>
        <v>#DIV/0!</v>
      </c>
      <c r="Y13" s="108">
        <v>2</v>
      </c>
      <c r="Z13" s="109">
        <f>SUM('Captura TercerGrado'!B14:BI14)</f>
        <v>0</v>
      </c>
      <c r="AA13" s="109">
        <f>SUM('Captura TercerGrado'!B39:BI39)</f>
        <v>0</v>
      </c>
      <c r="AB13" s="109">
        <f>SUM('Captura TercerGrado'!B64:BI64)</f>
        <v>0</v>
      </c>
      <c r="AC13" s="110">
        <f>SUM('Captura TercerGrado'!B104:BI104)</f>
        <v>0</v>
      </c>
      <c r="AD13" s="109">
        <f>SUM('Captura TercerGrado'!B89:BI89)</f>
        <v>0</v>
      </c>
      <c r="AE13" s="111" t="e">
        <f t="shared" ref="AE13:AE31" si="10">Z13/$Z$33</f>
        <v>#DIV/0!</v>
      </c>
      <c r="AF13" s="111" t="e">
        <f t="shared" ref="AF13:AF31" si="11">AA13/$AA$33</f>
        <v>#DIV/0!</v>
      </c>
      <c r="AG13" s="111" t="e">
        <f t="shared" ref="AG13:AG31" si="12">AB13/$AB$33</f>
        <v>#DIV/0!</v>
      </c>
      <c r="AH13" s="26" t="e">
        <f t="shared" ref="AH13:AH21" si="13">AC13/$AC$33</f>
        <v>#DIV/0!</v>
      </c>
      <c r="AI13" s="111" t="e">
        <f t="shared" ref="AI13:AI21" si="14">AD13/$AD$33</f>
        <v>#DIV/0!</v>
      </c>
    </row>
    <row r="14" spans="1:53" ht="12.75" x14ac:dyDescent="0.15">
      <c r="A14" s="108">
        <v>3</v>
      </c>
      <c r="B14" s="109">
        <f>SUM('Captura PrimerGrado'!B15:BI15)</f>
        <v>0</v>
      </c>
      <c r="C14" s="109">
        <f>SUM('Captura PrimerGrado'!B40:BI40)</f>
        <v>0</v>
      </c>
      <c r="D14" s="109">
        <f>SUM('Captura PrimerGrado'!B65:BI65)</f>
        <v>0</v>
      </c>
      <c r="E14" s="110">
        <f>SUM('Captura PrimerGrado'!B110:BI110)</f>
        <v>0</v>
      </c>
      <c r="F14" s="109">
        <f>SUM('Captura PrimerGrado'!B90:BI90)</f>
        <v>0</v>
      </c>
      <c r="G14" s="111" t="e">
        <f t="shared" si="0"/>
        <v>#DIV/0!</v>
      </c>
      <c r="H14" s="111" t="e">
        <f t="shared" si="1"/>
        <v>#DIV/0!</v>
      </c>
      <c r="I14" s="111" t="e">
        <f t="shared" si="2"/>
        <v>#DIV/0!</v>
      </c>
      <c r="J14" s="26" t="e">
        <f t="shared" si="3"/>
        <v>#DIV/0!</v>
      </c>
      <c r="K14" s="111" t="e">
        <f t="shared" si="4"/>
        <v>#DIV/0!</v>
      </c>
      <c r="M14" s="108">
        <v>3</v>
      </c>
      <c r="N14" s="109">
        <f>SUM('Captura SegundoGrado'!B15:BI15)</f>
        <v>0</v>
      </c>
      <c r="O14" s="109">
        <f>SUM('Captura SegundoGrado'!B40:BI40)</f>
        <v>0</v>
      </c>
      <c r="P14" s="109">
        <f>SUM('Captura SegundoGrado'!B65:BI65)</f>
        <v>0</v>
      </c>
      <c r="Q14" s="110">
        <f>SUM('Captura SegundoGrado'!B105:BI105)</f>
        <v>0</v>
      </c>
      <c r="R14" s="109">
        <f>SUM('Captura SegundoGrado'!B90:BI90)</f>
        <v>0</v>
      </c>
      <c r="S14" s="111" t="e">
        <f t="shared" si="5"/>
        <v>#DIV/0!</v>
      </c>
      <c r="T14" s="111" t="e">
        <f t="shared" si="6"/>
        <v>#DIV/0!</v>
      </c>
      <c r="U14" s="111" t="e">
        <f t="shared" si="7"/>
        <v>#DIV/0!</v>
      </c>
      <c r="V14" s="26" t="e">
        <f t="shared" si="8"/>
        <v>#DIV/0!</v>
      </c>
      <c r="W14" s="111" t="e">
        <f t="shared" si="9"/>
        <v>#DIV/0!</v>
      </c>
      <c r="Y14" s="108">
        <v>3</v>
      </c>
      <c r="Z14" s="109">
        <f>SUM('Captura TercerGrado'!B15:BI15)</f>
        <v>0</v>
      </c>
      <c r="AA14" s="109">
        <f>SUM('Captura TercerGrado'!B40:BI40)</f>
        <v>0</v>
      </c>
      <c r="AB14" s="109">
        <f>SUM('Captura TercerGrado'!B65:BI65)</f>
        <v>0</v>
      </c>
      <c r="AC14" s="110">
        <f>SUM('Captura TercerGrado'!B105:BI105)</f>
        <v>0</v>
      </c>
      <c r="AD14" s="109">
        <f>SUM('Captura TercerGrado'!B90:BI90)</f>
        <v>0</v>
      </c>
      <c r="AE14" s="111" t="e">
        <f t="shared" si="10"/>
        <v>#DIV/0!</v>
      </c>
      <c r="AF14" s="111" t="e">
        <f t="shared" si="11"/>
        <v>#DIV/0!</v>
      </c>
      <c r="AG14" s="111" t="e">
        <f t="shared" si="12"/>
        <v>#DIV/0!</v>
      </c>
      <c r="AH14" s="26" t="e">
        <f t="shared" si="13"/>
        <v>#DIV/0!</v>
      </c>
      <c r="AI14" s="111" t="e">
        <f t="shared" si="14"/>
        <v>#DIV/0!</v>
      </c>
      <c r="AK14" s="275" t="s">
        <v>19</v>
      </c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76"/>
    </row>
    <row r="15" spans="1:53" ht="12.75" x14ac:dyDescent="0.15">
      <c r="A15" s="108">
        <v>4</v>
      </c>
      <c r="B15" s="109">
        <f>SUM('Captura PrimerGrado'!B16:BI16)</f>
        <v>0</v>
      </c>
      <c r="C15" s="109">
        <f>SUM('Captura PrimerGrado'!B41:BI41)</f>
        <v>0</v>
      </c>
      <c r="D15" s="109">
        <f>SUM('Captura PrimerGrado'!B66:BI66)</f>
        <v>0</v>
      </c>
      <c r="E15" s="110">
        <f>SUM('Captura PrimerGrado'!B111:BI111)</f>
        <v>0</v>
      </c>
      <c r="F15" s="109">
        <f>SUM('Captura PrimerGrado'!B91:BI91)</f>
        <v>0</v>
      </c>
      <c r="G15" s="111" t="e">
        <f t="shared" si="0"/>
        <v>#DIV/0!</v>
      </c>
      <c r="H15" s="111" t="e">
        <f t="shared" si="1"/>
        <v>#DIV/0!</v>
      </c>
      <c r="I15" s="111" t="e">
        <f t="shared" si="2"/>
        <v>#DIV/0!</v>
      </c>
      <c r="J15" s="26" t="e">
        <f t="shared" si="3"/>
        <v>#DIV/0!</v>
      </c>
      <c r="K15" s="111" t="e">
        <f t="shared" si="4"/>
        <v>#DIV/0!</v>
      </c>
      <c r="M15" s="108">
        <v>4</v>
      </c>
      <c r="N15" s="109">
        <f>SUM('Captura SegundoGrado'!B16:BI16)</f>
        <v>0</v>
      </c>
      <c r="O15" s="109">
        <f>SUM('Captura SegundoGrado'!B41:BI41)</f>
        <v>0</v>
      </c>
      <c r="P15" s="109">
        <f>SUM('Captura SegundoGrado'!B66:BI66)</f>
        <v>0</v>
      </c>
      <c r="Q15" s="110">
        <f>SUM('Captura SegundoGrado'!B106:BI106)</f>
        <v>0</v>
      </c>
      <c r="R15" s="109">
        <f>SUM('Captura SegundoGrado'!B91:BI91)</f>
        <v>0</v>
      </c>
      <c r="S15" s="111" t="e">
        <f t="shared" si="5"/>
        <v>#DIV/0!</v>
      </c>
      <c r="T15" s="111" t="e">
        <f t="shared" si="6"/>
        <v>#DIV/0!</v>
      </c>
      <c r="U15" s="111" t="e">
        <f t="shared" si="7"/>
        <v>#DIV/0!</v>
      </c>
      <c r="V15" s="26" t="e">
        <f t="shared" si="8"/>
        <v>#DIV/0!</v>
      </c>
      <c r="W15" s="111" t="e">
        <f t="shared" si="9"/>
        <v>#DIV/0!</v>
      </c>
      <c r="Y15" s="108">
        <v>4</v>
      </c>
      <c r="Z15" s="109">
        <f>SUM('Captura TercerGrado'!B16:BI16)</f>
        <v>0</v>
      </c>
      <c r="AA15" s="109">
        <f>SUM('Captura TercerGrado'!B41:BI41)</f>
        <v>0</v>
      </c>
      <c r="AB15" s="109">
        <f>SUM('Captura TercerGrado'!B66:BI66)</f>
        <v>0</v>
      </c>
      <c r="AC15" s="110">
        <f>SUM('Captura TercerGrado'!B106:BI106)</f>
        <v>0</v>
      </c>
      <c r="AD15" s="109">
        <f>SUM('Captura TercerGrado'!B91:BI91)</f>
        <v>0</v>
      </c>
      <c r="AE15" s="111" t="e">
        <f t="shared" si="10"/>
        <v>#DIV/0!</v>
      </c>
      <c r="AF15" s="111" t="e">
        <f t="shared" si="11"/>
        <v>#DIV/0!</v>
      </c>
      <c r="AG15" s="111" t="e">
        <f t="shared" si="12"/>
        <v>#DIV/0!</v>
      </c>
      <c r="AH15" s="26" t="e">
        <f t="shared" si="13"/>
        <v>#DIV/0!</v>
      </c>
      <c r="AI15" s="111" t="e">
        <f t="shared" si="14"/>
        <v>#DIV/0!</v>
      </c>
      <c r="AK15" s="260" t="s">
        <v>32</v>
      </c>
      <c r="AL15" s="260"/>
      <c r="AM15" s="260" t="s">
        <v>33</v>
      </c>
      <c r="AN15" s="260"/>
      <c r="AO15" s="260" t="s">
        <v>34</v>
      </c>
      <c r="AP15" s="260"/>
      <c r="AQ15" s="261" t="s">
        <v>67</v>
      </c>
      <c r="AR15" s="261"/>
      <c r="AS15" s="261" t="s">
        <v>37</v>
      </c>
      <c r="AT15" s="261"/>
      <c r="AU15" s="260" t="s">
        <v>38</v>
      </c>
      <c r="AV15" s="260"/>
      <c r="AW15" s="32" t="s">
        <v>32</v>
      </c>
      <c r="AX15" s="32" t="s">
        <v>33</v>
      </c>
      <c r="AY15" s="31" t="s">
        <v>34</v>
      </c>
      <c r="AZ15" s="32" t="s">
        <v>67</v>
      </c>
      <c r="BA15" s="101" t="s">
        <v>38</v>
      </c>
    </row>
    <row r="16" spans="1:53" ht="12.75" x14ac:dyDescent="0.15">
      <c r="A16" s="108">
        <v>5</v>
      </c>
      <c r="B16" s="109">
        <f>SUM('Captura PrimerGrado'!B17:BI17)</f>
        <v>0</v>
      </c>
      <c r="C16" s="109">
        <f>SUM('Captura PrimerGrado'!B42:BI42)</f>
        <v>0</v>
      </c>
      <c r="D16" s="109">
        <f>SUM('Captura PrimerGrado'!B67:BI67)</f>
        <v>0</v>
      </c>
      <c r="E16" s="110">
        <f>SUM('Captura PrimerGrado'!B112:BI112)</f>
        <v>0</v>
      </c>
      <c r="F16" s="109">
        <f>SUM('Captura PrimerGrado'!B92:BI92)</f>
        <v>0</v>
      </c>
      <c r="G16" s="111" t="e">
        <f t="shared" si="0"/>
        <v>#DIV/0!</v>
      </c>
      <c r="H16" s="111" t="e">
        <f t="shared" si="1"/>
        <v>#DIV/0!</v>
      </c>
      <c r="I16" s="111" t="e">
        <f t="shared" si="2"/>
        <v>#DIV/0!</v>
      </c>
      <c r="J16" s="26" t="e">
        <f t="shared" si="3"/>
        <v>#DIV/0!</v>
      </c>
      <c r="K16" s="111" t="e">
        <f t="shared" si="4"/>
        <v>#DIV/0!</v>
      </c>
      <c r="M16" s="108">
        <v>5</v>
      </c>
      <c r="N16" s="109">
        <f>SUM('Captura SegundoGrado'!B17:BI17)</f>
        <v>0</v>
      </c>
      <c r="O16" s="109">
        <f>SUM('Captura SegundoGrado'!B42:BI42)</f>
        <v>0</v>
      </c>
      <c r="P16" s="109">
        <f>SUM('Captura SegundoGrado'!B67:BI67)</f>
        <v>0</v>
      </c>
      <c r="Q16" s="110">
        <f>SUM('Captura SegundoGrado'!B107:BI107)</f>
        <v>0</v>
      </c>
      <c r="R16" s="109">
        <f>SUM('Captura SegundoGrado'!B92:BI92)</f>
        <v>0</v>
      </c>
      <c r="S16" s="111" t="e">
        <f t="shared" si="5"/>
        <v>#DIV/0!</v>
      </c>
      <c r="T16" s="111" t="e">
        <f t="shared" si="6"/>
        <v>#DIV/0!</v>
      </c>
      <c r="U16" s="111" t="e">
        <f t="shared" si="7"/>
        <v>#DIV/0!</v>
      </c>
      <c r="V16" s="26" t="e">
        <f t="shared" si="8"/>
        <v>#DIV/0!</v>
      </c>
      <c r="W16" s="111" t="e">
        <f t="shared" si="9"/>
        <v>#DIV/0!</v>
      </c>
      <c r="Y16" s="108">
        <v>5</v>
      </c>
      <c r="Z16" s="109">
        <f>SUM('Captura TercerGrado'!B17:BI17)</f>
        <v>0</v>
      </c>
      <c r="AA16" s="109">
        <f>SUM('Captura TercerGrado'!B42:BI42)</f>
        <v>0</v>
      </c>
      <c r="AB16" s="109">
        <f>SUM('Captura TercerGrado'!B67:BI67)</f>
        <v>0</v>
      </c>
      <c r="AC16" s="110">
        <f>SUM('Captura TercerGrado'!B107:BI107)</f>
        <v>0</v>
      </c>
      <c r="AD16" s="109">
        <f>SUM('Captura TercerGrado'!B92:BI92)</f>
        <v>0</v>
      </c>
      <c r="AE16" s="111" t="e">
        <f t="shared" si="10"/>
        <v>#DIV/0!</v>
      </c>
      <c r="AF16" s="111" t="e">
        <f t="shared" si="11"/>
        <v>#DIV/0!</v>
      </c>
      <c r="AG16" s="111" t="e">
        <f t="shared" si="12"/>
        <v>#DIV/0!</v>
      </c>
      <c r="AH16" s="26" t="e">
        <f t="shared" si="13"/>
        <v>#DIV/0!</v>
      </c>
      <c r="AI16" s="111" t="e">
        <f t="shared" si="14"/>
        <v>#DIV/0!</v>
      </c>
      <c r="AK16" s="101" t="s">
        <v>36</v>
      </c>
      <c r="AL16" s="101" t="s">
        <v>68</v>
      </c>
      <c r="AM16" s="101" t="s">
        <v>36</v>
      </c>
      <c r="AN16" s="101" t="s">
        <v>68</v>
      </c>
      <c r="AO16" s="101" t="s">
        <v>36</v>
      </c>
      <c r="AP16" s="101" t="s">
        <v>68</v>
      </c>
      <c r="AQ16" s="101" t="s">
        <v>36</v>
      </c>
      <c r="AR16" s="101" t="s">
        <v>68</v>
      </c>
      <c r="AS16" s="101" t="s">
        <v>36</v>
      </c>
      <c r="AT16" s="101" t="s">
        <v>68</v>
      </c>
      <c r="AU16" s="101" t="s">
        <v>36</v>
      </c>
      <c r="AV16" s="101" t="s">
        <v>68</v>
      </c>
      <c r="AW16" s="101" t="s">
        <v>40</v>
      </c>
      <c r="AX16" s="101" t="s">
        <v>40</v>
      </c>
      <c r="AY16" s="101" t="s">
        <v>40</v>
      </c>
      <c r="AZ16" s="99" t="s">
        <v>40</v>
      </c>
      <c r="BA16" s="101" t="s">
        <v>40</v>
      </c>
    </row>
    <row r="17" spans="1:53" ht="12.75" x14ac:dyDescent="0.15">
      <c r="A17" s="108">
        <v>6</v>
      </c>
      <c r="B17" s="109">
        <f>SUM('Captura PrimerGrado'!B18:BI18)</f>
        <v>0</v>
      </c>
      <c r="C17" s="109">
        <f>SUM('Captura PrimerGrado'!B43:BI43)</f>
        <v>0</v>
      </c>
      <c r="D17" s="109">
        <f>SUM('Captura PrimerGrado'!B68:BI68)</f>
        <v>0</v>
      </c>
      <c r="E17" s="110">
        <f>SUM('Captura PrimerGrado'!B113:BI113)</f>
        <v>0</v>
      </c>
      <c r="F17" s="109">
        <f>SUM('Captura PrimerGrado'!B93:BI93)</f>
        <v>0</v>
      </c>
      <c r="G17" s="111" t="e">
        <f t="shared" si="0"/>
        <v>#DIV/0!</v>
      </c>
      <c r="H17" s="111" t="e">
        <f t="shared" si="1"/>
        <v>#DIV/0!</v>
      </c>
      <c r="I17" s="111" t="e">
        <f t="shared" si="2"/>
        <v>#DIV/0!</v>
      </c>
      <c r="J17" s="26" t="e">
        <f t="shared" si="3"/>
        <v>#DIV/0!</v>
      </c>
      <c r="K17" s="111" t="e">
        <f t="shared" si="4"/>
        <v>#DIV/0!</v>
      </c>
      <c r="M17" s="108">
        <v>6</v>
      </c>
      <c r="N17" s="109">
        <f>SUM('Captura SegundoGrado'!B18:BI18)</f>
        <v>0</v>
      </c>
      <c r="O17" s="109">
        <f>SUM('Captura SegundoGrado'!B43:BI43)</f>
        <v>0</v>
      </c>
      <c r="P17" s="109">
        <f>SUM('Captura SegundoGrado'!B68:BI68)</f>
        <v>0</v>
      </c>
      <c r="Q17" s="110">
        <f>SUM('Captura SegundoGrado'!B108:BI108)</f>
        <v>0</v>
      </c>
      <c r="R17" s="109">
        <f>SUM('Captura SegundoGrado'!B93:BI93)</f>
        <v>0</v>
      </c>
      <c r="S17" s="111" t="e">
        <f t="shared" si="5"/>
        <v>#DIV/0!</v>
      </c>
      <c r="T17" s="111" t="e">
        <f t="shared" si="6"/>
        <v>#DIV/0!</v>
      </c>
      <c r="U17" s="111" t="e">
        <f t="shared" si="7"/>
        <v>#DIV/0!</v>
      </c>
      <c r="V17" s="26" t="e">
        <f t="shared" si="8"/>
        <v>#DIV/0!</v>
      </c>
      <c r="W17" s="111" t="e">
        <f t="shared" si="9"/>
        <v>#DIV/0!</v>
      </c>
      <c r="Y17" s="108">
        <v>6</v>
      </c>
      <c r="Z17" s="109">
        <f>SUM('Captura TercerGrado'!B18:BI18)</f>
        <v>0</v>
      </c>
      <c r="AA17" s="109">
        <f>SUM('Captura TercerGrado'!B43:BI43)</f>
        <v>0</v>
      </c>
      <c r="AB17" s="109">
        <f>SUM('Captura TercerGrado'!B68:BI68)</f>
        <v>0</v>
      </c>
      <c r="AC17" s="110">
        <f>SUM('Captura TercerGrado'!B108:BI108)</f>
        <v>0</v>
      </c>
      <c r="AD17" s="109">
        <f>SUM('Captura TercerGrado'!B93:BI93)</f>
        <v>0</v>
      </c>
      <c r="AE17" s="111" t="e">
        <f t="shared" si="10"/>
        <v>#DIV/0!</v>
      </c>
      <c r="AF17" s="111" t="e">
        <f t="shared" si="11"/>
        <v>#DIV/0!</v>
      </c>
      <c r="AG17" s="111" t="e">
        <f t="shared" si="12"/>
        <v>#DIV/0!</v>
      </c>
      <c r="AH17" s="26" t="e">
        <f t="shared" si="13"/>
        <v>#DIV/0!</v>
      </c>
      <c r="AI17" s="111" t="e">
        <f t="shared" si="14"/>
        <v>#DIV/0!</v>
      </c>
      <c r="AK17" s="101">
        <f>N33</f>
        <v>0</v>
      </c>
      <c r="AL17" s="101">
        <f>N32</f>
        <v>0</v>
      </c>
      <c r="AM17" s="101">
        <f>O33</f>
        <v>0</v>
      </c>
      <c r="AN17" s="101">
        <f>O32</f>
        <v>0</v>
      </c>
      <c r="AO17" s="101">
        <f>P33</f>
        <v>0</v>
      </c>
      <c r="AP17" s="101">
        <f>P32</f>
        <v>0</v>
      </c>
      <c r="AQ17" s="101">
        <f>Q33</f>
        <v>0</v>
      </c>
      <c r="AR17" s="101">
        <f>Q32</f>
        <v>0</v>
      </c>
      <c r="AS17" s="101" t="e">
        <f>#REF!</f>
        <v>#REF!</v>
      </c>
      <c r="AT17" s="101" t="e">
        <f>#REF!</f>
        <v>#REF!</v>
      </c>
      <c r="AU17" s="101">
        <f>R33</f>
        <v>0</v>
      </c>
      <c r="AV17" s="101">
        <f t="shared" ref="AV17:BA17" si="15">R32</f>
        <v>0</v>
      </c>
      <c r="AW17" s="31" t="e">
        <f t="shared" si="15"/>
        <v>#DIV/0!</v>
      </c>
      <c r="AX17" s="31" t="e">
        <f t="shared" si="15"/>
        <v>#DIV/0!</v>
      </c>
      <c r="AY17" s="31" t="e">
        <f t="shared" si="15"/>
        <v>#DIV/0!</v>
      </c>
      <c r="AZ17" s="115" t="e">
        <f t="shared" si="15"/>
        <v>#DIV/0!</v>
      </c>
      <c r="BA17" s="31" t="e">
        <f t="shared" si="15"/>
        <v>#DIV/0!</v>
      </c>
    </row>
    <row r="18" spans="1:53" ht="12.75" x14ac:dyDescent="0.15">
      <c r="A18" s="108">
        <v>7</v>
      </c>
      <c r="B18" s="109">
        <f>SUM('Captura PrimerGrado'!B19:BI19)</f>
        <v>0</v>
      </c>
      <c r="C18" s="109">
        <f>SUM('Captura PrimerGrado'!B44:BI44)</f>
        <v>0</v>
      </c>
      <c r="D18" s="109">
        <f>SUM('Captura PrimerGrado'!B69:BI69)</f>
        <v>0</v>
      </c>
      <c r="E18" s="110">
        <f>SUM('Captura PrimerGrado'!B114:BI114)</f>
        <v>0</v>
      </c>
      <c r="F18" s="109">
        <f>SUM('Captura PrimerGrado'!B94:BI94)</f>
        <v>0</v>
      </c>
      <c r="G18" s="111" t="e">
        <f t="shared" si="0"/>
        <v>#DIV/0!</v>
      </c>
      <c r="H18" s="111" t="e">
        <f t="shared" si="1"/>
        <v>#DIV/0!</v>
      </c>
      <c r="I18" s="111" t="e">
        <f t="shared" si="2"/>
        <v>#DIV/0!</v>
      </c>
      <c r="J18" s="26" t="e">
        <f t="shared" si="3"/>
        <v>#DIV/0!</v>
      </c>
      <c r="K18" s="111" t="e">
        <f t="shared" si="4"/>
        <v>#DIV/0!</v>
      </c>
      <c r="M18" s="108">
        <v>7</v>
      </c>
      <c r="N18" s="109">
        <f>SUM('Captura SegundoGrado'!B19:BI19)</f>
        <v>0</v>
      </c>
      <c r="O18" s="109">
        <f>SUM('Captura SegundoGrado'!B44:BI44)</f>
        <v>0</v>
      </c>
      <c r="P18" s="109">
        <f>SUM('Captura SegundoGrado'!B69:BI69)</f>
        <v>0</v>
      </c>
      <c r="Q18" s="110">
        <f>SUM('Captura SegundoGrado'!B109:BI109)</f>
        <v>0</v>
      </c>
      <c r="R18" s="109">
        <f>SUM('Captura SegundoGrado'!B94:BI94)</f>
        <v>0</v>
      </c>
      <c r="S18" s="111" t="e">
        <f t="shared" si="5"/>
        <v>#DIV/0!</v>
      </c>
      <c r="T18" s="111" t="e">
        <f t="shared" si="6"/>
        <v>#DIV/0!</v>
      </c>
      <c r="U18" s="111" t="e">
        <f t="shared" si="7"/>
        <v>#DIV/0!</v>
      </c>
      <c r="V18" s="26" t="e">
        <f t="shared" si="8"/>
        <v>#DIV/0!</v>
      </c>
      <c r="W18" s="111" t="e">
        <f t="shared" si="9"/>
        <v>#DIV/0!</v>
      </c>
      <c r="Y18" s="108">
        <v>7</v>
      </c>
      <c r="Z18" s="109">
        <f>SUM('Captura TercerGrado'!B19:BI19)</f>
        <v>0</v>
      </c>
      <c r="AA18" s="109">
        <f>SUM('Captura TercerGrado'!B44:BI44)</f>
        <v>0</v>
      </c>
      <c r="AB18" s="109">
        <f>SUM('Captura TercerGrado'!B69:BI69)</f>
        <v>0</v>
      </c>
      <c r="AC18" s="110">
        <f>SUM('Captura TercerGrado'!B109:BI109)</f>
        <v>0</v>
      </c>
      <c r="AD18" s="109">
        <f>SUM('Captura TercerGrado'!B94:BI94)</f>
        <v>0</v>
      </c>
      <c r="AE18" s="111" t="e">
        <f t="shared" si="10"/>
        <v>#DIV/0!</v>
      </c>
      <c r="AF18" s="111" t="e">
        <f t="shared" si="11"/>
        <v>#DIV/0!</v>
      </c>
      <c r="AG18" s="111" t="e">
        <f t="shared" si="12"/>
        <v>#DIV/0!</v>
      </c>
      <c r="AH18" s="26" t="e">
        <f t="shared" si="13"/>
        <v>#DIV/0!</v>
      </c>
      <c r="AI18" s="111" t="e">
        <f t="shared" si="14"/>
        <v>#DIV/0!</v>
      </c>
    </row>
    <row r="19" spans="1:53" ht="12.75" x14ac:dyDescent="0.15">
      <c r="A19" s="108">
        <v>8</v>
      </c>
      <c r="B19" s="109">
        <f>SUM('Captura PrimerGrado'!B20:BI20)</f>
        <v>0</v>
      </c>
      <c r="C19" s="109">
        <f>SUM('Captura PrimerGrado'!B45:BI45)</f>
        <v>0</v>
      </c>
      <c r="D19" s="109">
        <f>SUM('Captura PrimerGrado'!B70:BI70)</f>
        <v>0</v>
      </c>
      <c r="E19" s="110">
        <f>SUM('Captura PrimerGrado'!B115:BI115)</f>
        <v>0</v>
      </c>
      <c r="F19" s="109">
        <f>SUM('Captura PrimerGrado'!B95:BI95)</f>
        <v>0</v>
      </c>
      <c r="G19" s="111" t="e">
        <f t="shared" si="0"/>
        <v>#DIV/0!</v>
      </c>
      <c r="H19" s="111" t="e">
        <f t="shared" si="1"/>
        <v>#DIV/0!</v>
      </c>
      <c r="I19" s="111" t="e">
        <f t="shared" si="2"/>
        <v>#DIV/0!</v>
      </c>
      <c r="J19" s="26" t="e">
        <f t="shared" si="3"/>
        <v>#DIV/0!</v>
      </c>
      <c r="K19" s="111" t="e">
        <f t="shared" si="4"/>
        <v>#DIV/0!</v>
      </c>
      <c r="M19" s="108">
        <v>8</v>
      </c>
      <c r="N19" s="109">
        <f>SUM('Captura SegundoGrado'!B20:BI20)</f>
        <v>0</v>
      </c>
      <c r="O19" s="109">
        <f>SUM('Captura SegundoGrado'!B45:BI45)</f>
        <v>0</v>
      </c>
      <c r="P19" s="109">
        <f>SUM('Captura SegundoGrado'!B70:BI70)</f>
        <v>0</v>
      </c>
      <c r="Q19" s="110">
        <f>SUM('Captura SegundoGrado'!B110:BI110)</f>
        <v>0</v>
      </c>
      <c r="R19" s="109">
        <f>SUM('Captura SegundoGrado'!B95:BI95)</f>
        <v>0</v>
      </c>
      <c r="S19" s="111" t="e">
        <f t="shared" si="5"/>
        <v>#DIV/0!</v>
      </c>
      <c r="T19" s="111" t="e">
        <f t="shared" si="6"/>
        <v>#DIV/0!</v>
      </c>
      <c r="U19" s="111" t="e">
        <f t="shared" si="7"/>
        <v>#DIV/0!</v>
      </c>
      <c r="V19" s="26" t="e">
        <f t="shared" si="8"/>
        <v>#DIV/0!</v>
      </c>
      <c r="W19" s="111" t="e">
        <f t="shared" si="9"/>
        <v>#DIV/0!</v>
      </c>
      <c r="Y19" s="108">
        <v>8</v>
      </c>
      <c r="Z19" s="109">
        <f>SUM('Captura TercerGrado'!B20:BI20)</f>
        <v>0</v>
      </c>
      <c r="AA19" s="109">
        <f>SUM('Captura TercerGrado'!B45:BI45)</f>
        <v>0</v>
      </c>
      <c r="AB19" s="109">
        <f>SUM('Captura TercerGrado'!B70:BI70)</f>
        <v>0</v>
      </c>
      <c r="AC19" s="110">
        <f>SUM('Captura TercerGrado'!B110:BI110)</f>
        <v>0</v>
      </c>
      <c r="AD19" s="109">
        <f>SUM('Captura TercerGrado'!B95:BI95)</f>
        <v>0</v>
      </c>
      <c r="AE19" s="111" t="e">
        <f t="shared" si="10"/>
        <v>#DIV/0!</v>
      </c>
      <c r="AF19" s="111" t="e">
        <f t="shared" si="11"/>
        <v>#DIV/0!</v>
      </c>
      <c r="AG19" s="111" t="e">
        <f t="shared" si="12"/>
        <v>#DIV/0!</v>
      </c>
      <c r="AH19" s="26" t="e">
        <f t="shared" si="13"/>
        <v>#DIV/0!</v>
      </c>
      <c r="AI19" s="111" t="e">
        <f t="shared" si="14"/>
        <v>#DIV/0!</v>
      </c>
      <c r="AK19" s="277" t="s">
        <v>20</v>
      </c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78"/>
    </row>
    <row r="20" spans="1:53" ht="12.75" x14ac:dyDescent="0.15">
      <c r="A20" s="108">
        <v>9</v>
      </c>
      <c r="B20" s="109">
        <f>SUM('Captura PrimerGrado'!B21:BI21)</f>
        <v>0</v>
      </c>
      <c r="C20" s="109">
        <f>SUM('Captura PrimerGrado'!B46:BI46)</f>
        <v>0</v>
      </c>
      <c r="D20" s="109">
        <f>SUM('Captura PrimerGrado'!B71:BI71)</f>
        <v>0</v>
      </c>
      <c r="E20" s="110">
        <f>SUM('Captura PrimerGrado'!B116:BI116)</f>
        <v>0</v>
      </c>
      <c r="F20" s="109">
        <f>SUM('Captura PrimerGrado'!B96:BI96)</f>
        <v>0</v>
      </c>
      <c r="G20" s="111" t="e">
        <f t="shared" si="0"/>
        <v>#DIV/0!</v>
      </c>
      <c r="H20" s="111" t="e">
        <f t="shared" si="1"/>
        <v>#DIV/0!</v>
      </c>
      <c r="I20" s="111" t="e">
        <f t="shared" si="2"/>
        <v>#DIV/0!</v>
      </c>
      <c r="J20" s="26" t="e">
        <f t="shared" si="3"/>
        <v>#DIV/0!</v>
      </c>
      <c r="K20" s="111" t="e">
        <f t="shared" si="4"/>
        <v>#DIV/0!</v>
      </c>
      <c r="M20" s="108">
        <v>9</v>
      </c>
      <c r="N20" s="109">
        <f>SUM('Captura SegundoGrado'!B21:BI21)</f>
        <v>0</v>
      </c>
      <c r="O20" s="109">
        <f>SUM('Captura SegundoGrado'!B46:BI46)</f>
        <v>0</v>
      </c>
      <c r="P20" s="109">
        <f>SUM('Captura SegundoGrado'!B71:BI71)</f>
        <v>0</v>
      </c>
      <c r="Q20" s="110">
        <f>SUM('Captura SegundoGrado'!B111:BI111)</f>
        <v>0</v>
      </c>
      <c r="R20" s="109">
        <f>SUM('Captura SegundoGrado'!B96:BI96)</f>
        <v>0</v>
      </c>
      <c r="S20" s="111" t="e">
        <f t="shared" si="5"/>
        <v>#DIV/0!</v>
      </c>
      <c r="T20" s="111" t="e">
        <f t="shared" si="6"/>
        <v>#DIV/0!</v>
      </c>
      <c r="U20" s="111" t="e">
        <f t="shared" si="7"/>
        <v>#DIV/0!</v>
      </c>
      <c r="V20" s="26" t="e">
        <f t="shared" si="8"/>
        <v>#DIV/0!</v>
      </c>
      <c r="W20" s="111" t="e">
        <f t="shared" si="9"/>
        <v>#DIV/0!</v>
      </c>
      <c r="Y20" s="108">
        <v>9</v>
      </c>
      <c r="Z20" s="109">
        <f>SUM('Captura TercerGrado'!B21:BI21)</f>
        <v>0</v>
      </c>
      <c r="AA20" s="109">
        <f>SUM('Captura TercerGrado'!B46:BI46)</f>
        <v>0</v>
      </c>
      <c r="AB20" s="109">
        <f>SUM('Captura TercerGrado'!B71:BI71)</f>
        <v>0</v>
      </c>
      <c r="AC20" s="110">
        <f>SUM('Captura TercerGrado'!B111:BI111)</f>
        <v>0</v>
      </c>
      <c r="AD20" s="109">
        <f>SUM('Captura TercerGrado'!B96:BI96)</f>
        <v>0</v>
      </c>
      <c r="AE20" s="111" t="e">
        <f t="shared" si="10"/>
        <v>#DIV/0!</v>
      </c>
      <c r="AF20" s="111" t="e">
        <f t="shared" si="11"/>
        <v>#DIV/0!</v>
      </c>
      <c r="AG20" s="111" t="e">
        <f t="shared" si="12"/>
        <v>#DIV/0!</v>
      </c>
      <c r="AH20" s="26" t="e">
        <f t="shared" si="13"/>
        <v>#DIV/0!</v>
      </c>
      <c r="AI20" s="111" t="e">
        <f t="shared" si="14"/>
        <v>#DIV/0!</v>
      </c>
      <c r="AK20" s="260" t="s">
        <v>32</v>
      </c>
      <c r="AL20" s="260"/>
      <c r="AM20" s="260" t="s">
        <v>33</v>
      </c>
      <c r="AN20" s="260"/>
      <c r="AO20" s="260" t="s">
        <v>34</v>
      </c>
      <c r="AP20" s="260"/>
      <c r="AQ20" s="261" t="s">
        <v>67</v>
      </c>
      <c r="AR20" s="261"/>
      <c r="AS20" s="261" t="s">
        <v>37</v>
      </c>
      <c r="AT20" s="261"/>
      <c r="AU20" s="260" t="s">
        <v>38</v>
      </c>
      <c r="AV20" s="260"/>
      <c r="AW20" s="32" t="s">
        <v>32</v>
      </c>
      <c r="AX20" s="32" t="s">
        <v>33</v>
      </c>
      <c r="AY20" s="31" t="s">
        <v>34</v>
      </c>
      <c r="AZ20" s="32" t="s">
        <v>67</v>
      </c>
      <c r="BA20" s="101" t="s">
        <v>38</v>
      </c>
    </row>
    <row r="21" spans="1:53" ht="12.75" x14ac:dyDescent="0.15">
      <c r="A21" s="108">
        <v>10</v>
      </c>
      <c r="B21" s="109">
        <f>SUM('Captura PrimerGrado'!B22:BI22)</f>
        <v>0</v>
      </c>
      <c r="C21" s="109">
        <f>SUM('Captura PrimerGrado'!B47:BI47)</f>
        <v>0</v>
      </c>
      <c r="D21" s="109">
        <f>SUM('Captura PrimerGrado'!B72:BI72)</f>
        <v>0</v>
      </c>
      <c r="E21" s="110">
        <f>SUM('Captura PrimerGrado'!B117:BI117)</f>
        <v>0</v>
      </c>
      <c r="F21" s="109">
        <f>SUM('Captura PrimerGrado'!B97:BI97)</f>
        <v>0</v>
      </c>
      <c r="G21" s="111" t="e">
        <f t="shared" si="0"/>
        <v>#DIV/0!</v>
      </c>
      <c r="H21" s="111" t="e">
        <f t="shared" si="1"/>
        <v>#DIV/0!</v>
      </c>
      <c r="I21" s="111" t="e">
        <f t="shared" si="2"/>
        <v>#DIV/0!</v>
      </c>
      <c r="J21" s="26" t="e">
        <f t="shared" si="3"/>
        <v>#DIV/0!</v>
      </c>
      <c r="K21" s="111" t="e">
        <f t="shared" si="4"/>
        <v>#DIV/0!</v>
      </c>
      <c r="M21" s="108">
        <v>10</v>
      </c>
      <c r="N21" s="109">
        <f>SUM('Captura SegundoGrado'!B22:BI22)</f>
        <v>0</v>
      </c>
      <c r="O21" s="109">
        <f>SUM('Captura SegundoGrado'!B47:BI47)</f>
        <v>0</v>
      </c>
      <c r="P21" s="109">
        <f>SUM('Captura SegundoGrado'!B72:BI72)</f>
        <v>0</v>
      </c>
      <c r="Q21" s="110">
        <f>SUM('Captura SegundoGrado'!B112:BI112)</f>
        <v>0</v>
      </c>
      <c r="R21" s="109">
        <f>SUM('Captura SegundoGrado'!B97:BI97)</f>
        <v>0</v>
      </c>
      <c r="S21" s="111" t="e">
        <f t="shared" si="5"/>
        <v>#DIV/0!</v>
      </c>
      <c r="T21" s="111" t="e">
        <f t="shared" si="6"/>
        <v>#DIV/0!</v>
      </c>
      <c r="U21" s="111" t="e">
        <f t="shared" si="7"/>
        <v>#DIV/0!</v>
      </c>
      <c r="V21" s="26" t="e">
        <f t="shared" si="8"/>
        <v>#DIV/0!</v>
      </c>
      <c r="W21" s="111" t="e">
        <f t="shared" si="9"/>
        <v>#DIV/0!</v>
      </c>
      <c r="Y21" s="108">
        <v>10</v>
      </c>
      <c r="Z21" s="109">
        <f>SUM('Captura TercerGrado'!B22:BI22)</f>
        <v>0</v>
      </c>
      <c r="AA21" s="109">
        <f>SUM('Captura TercerGrado'!B47:BI47)</f>
        <v>0</v>
      </c>
      <c r="AB21" s="109">
        <f>SUM('Captura TercerGrado'!B72:BI72)</f>
        <v>0</v>
      </c>
      <c r="AC21" s="110">
        <f>SUM('Captura TercerGrado'!B112:BI112)</f>
        <v>0</v>
      </c>
      <c r="AD21" s="109">
        <f>SUM('Captura TercerGrado'!B97:BI97)</f>
        <v>0</v>
      </c>
      <c r="AE21" s="111" t="e">
        <f t="shared" si="10"/>
        <v>#DIV/0!</v>
      </c>
      <c r="AF21" s="111" t="e">
        <f t="shared" si="11"/>
        <v>#DIV/0!</v>
      </c>
      <c r="AG21" s="111" t="e">
        <f t="shared" si="12"/>
        <v>#DIV/0!</v>
      </c>
      <c r="AH21" s="26" t="e">
        <f t="shared" si="13"/>
        <v>#DIV/0!</v>
      </c>
      <c r="AI21" s="111" t="e">
        <f t="shared" si="14"/>
        <v>#DIV/0!</v>
      </c>
      <c r="AK21" s="101" t="s">
        <v>36</v>
      </c>
      <c r="AL21" s="101" t="s">
        <v>68</v>
      </c>
      <c r="AM21" s="101" t="s">
        <v>36</v>
      </c>
      <c r="AN21" s="101" t="s">
        <v>68</v>
      </c>
      <c r="AO21" s="101" t="s">
        <v>36</v>
      </c>
      <c r="AP21" s="101" t="s">
        <v>68</v>
      </c>
      <c r="AQ21" s="101" t="s">
        <v>36</v>
      </c>
      <c r="AR21" s="101" t="s">
        <v>68</v>
      </c>
      <c r="AS21" s="101" t="s">
        <v>36</v>
      </c>
      <c r="AT21" s="101" t="s">
        <v>68</v>
      </c>
      <c r="AU21" s="101" t="s">
        <v>36</v>
      </c>
      <c r="AV21" s="101" t="s">
        <v>68</v>
      </c>
      <c r="AW21" s="101" t="s">
        <v>40</v>
      </c>
      <c r="AX21" s="101" t="s">
        <v>40</v>
      </c>
      <c r="AY21" s="101" t="s">
        <v>40</v>
      </c>
      <c r="AZ21" s="99" t="s">
        <v>40</v>
      </c>
      <c r="BA21" s="101" t="s">
        <v>40</v>
      </c>
    </row>
    <row r="22" spans="1:53" ht="12.75" x14ac:dyDescent="0.15">
      <c r="A22" s="108">
        <v>11</v>
      </c>
      <c r="B22" s="109">
        <f>SUM('Captura PrimerGrado'!B23:BI23)</f>
        <v>0</v>
      </c>
      <c r="C22" s="109">
        <f>SUM('Captura PrimerGrado'!B48:BI48)</f>
        <v>0</v>
      </c>
      <c r="D22" s="109">
        <f>SUM('Captura PrimerGrado'!B73:BI73)</f>
        <v>0</v>
      </c>
      <c r="E22" s="110"/>
      <c r="F22" s="109">
        <f>SUM('Captura PrimerGrado'!B98:BI98)</f>
        <v>0</v>
      </c>
      <c r="G22" s="111" t="e">
        <f t="shared" si="0"/>
        <v>#DIV/0!</v>
      </c>
      <c r="H22" s="111" t="e">
        <f t="shared" si="1"/>
        <v>#DIV/0!</v>
      </c>
      <c r="I22" s="111" t="e">
        <f t="shared" si="2"/>
        <v>#DIV/0!</v>
      </c>
      <c r="J22" s="26"/>
      <c r="K22" s="111" t="e">
        <f t="shared" si="4"/>
        <v>#DIV/0!</v>
      </c>
      <c r="M22" s="108">
        <v>11</v>
      </c>
      <c r="N22" s="109">
        <f>SUM('Captura SegundoGrado'!B23:BI23)</f>
        <v>0</v>
      </c>
      <c r="O22" s="109">
        <f>SUM('Captura SegundoGrado'!B48:BI48)</f>
        <v>0</v>
      </c>
      <c r="P22" s="109">
        <f>SUM('Captura SegundoGrado'!B73:BI73)</f>
        <v>0</v>
      </c>
      <c r="Q22" s="110"/>
      <c r="R22" s="109"/>
      <c r="S22" s="111" t="e">
        <f t="shared" si="5"/>
        <v>#DIV/0!</v>
      </c>
      <c r="T22" s="111" t="e">
        <f t="shared" si="6"/>
        <v>#DIV/0!</v>
      </c>
      <c r="U22" s="111" t="e">
        <f t="shared" si="7"/>
        <v>#DIV/0!</v>
      </c>
      <c r="V22" s="26"/>
      <c r="W22" s="111"/>
      <c r="Y22" s="108">
        <v>11</v>
      </c>
      <c r="Z22" s="109">
        <f>SUM('Captura TercerGrado'!B23:BI23)</f>
        <v>0</v>
      </c>
      <c r="AA22" s="109">
        <f>SUM('Captura TercerGrado'!B48:BI48)</f>
        <v>0</v>
      </c>
      <c r="AB22" s="109">
        <f>SUM('Captura TercerGrado'!B73:BI73)</f>
        <v>0</v>
      </c>
      <c r="AC22" s="110"/>
      <c r="AD22" s="109"/>
      <c r="AE22" s="111" t="e">
        <f t="shared" si="10"/>
        <v>#DIV/0!</v>
      </c>
      <c r="AF22" s="111" t="e">
        <f t="shared" si="11"/>
        <v>#DIV/0!</v>
      </c>
      <c r="AG22" s="111" t="e">
        <f t="shared" si="12"/>
        <v>#DIV/0!</v>
      </c>
      <c r="AH22" s="26"/>
      <c r="AI22" s="111"/>
      <c r="AK22" s="101">
        <f>Z33</f>
        <v>0</v>
      </c>
      <c r="AL22" s="101">
        <f>Z32</f>
        <v>0</v>
      </c>
      <c r="AM22" s="101">
        <f>AA33</f>
        <v>0</v>
      </c>
      <c r="AN22" s="101">
        <f>AA32</f>
        <v>0</v>
      </c>
      <c r="AO22" s="101">
        <f>AB33</f>
        <v>0</v>
      </c>
      <c r="AP22" s="101">
        <f>AB32</f>
        <v>0</v>
      </c>
      <c r="AQ22" s="101">
        <f>AC33</f>
        <v>0</v>
      </c>
      <c r="AR22" s="101">
        <f>AC32</f>
        <v>0</v>
      </c>
      <c r="AS22" s="101" t="e">
        <f>#REF!</f>
        <v>#REF!</v>
      </c>
      <c r="AT22" s="101" t="e">
        <f>#REF!</f>
        <v>#REF!</v>
      </c>
      <c r="AU22" s="101">
        <f>AD33</f>
        <v>0</v>
      </c>
      <c r="AV22" s="101">
        <f t="shared" ref="AV22:BA22" si="16">AD32</f>
        <v>0</v>
      </c>
      <c r="AW22" s="31" t="e">
        <f t="shared" si="16"/>
        <v>#DIV/0!</v>
      </c>
      <c r="AX22" s="31" t="e">
        <f t="shared" si="16"/>
        <v>#DIV/0!</v>
      </c>
      <c r="AY22" s="31" t="e">
        <f t="shared" si="16"/>
        <v>#DIV/0!</v>
      </c>
      <c r="AZ22" s="115" t="e">
        <f t="shared" si="16"/>
        <v>#DIV/0!</v>
      </c>
      <c r="BA22" s="31" t="e">
        <f t="shared" si="16"/>
        <v>#DIV/0!</v>
      </c>
    </row>
    <row r="23" spans="1:53" ht="12.75" x14ac:dyDescent="0.15">
      <c r="A23" s="108">
        <v>12</v>
      </c>
      <c r="B23" s="109">
        <f>SUM('Captura PrimerGrado'!B24:BI24)</f>
        <v>0</v>
      </c>
      <c r="C23" s="109">
        <f>SUM('Captura PrimerGrado'!B49:BI49)</f>
        <v>0</v>
      </c>
      <c r="D23" s="109">
        <f>SUM('Captura PrimerGrado'!B74:BI74)</f>
        <v>0</v>
      </c>
      <c r="E23" s="110"/>
      <c r="F23" s="109">
        <f>SUM('Captura PrimerGrado'!B99:BI99)</f>
        <v>0</v>
      </c>
      <c r="G23" s="111" t="e">
        <f t="shared" si="0"/>
        <v>#DIV/0!</v>
      </c>
      <c r="H23" s="111" t="e">
        <f t="shared" si="1"/>
        <v>#DIV/0!</v>
      </c>
      <c r="I23" s="111" t="e">
        <f t="shared" si="2"/>
        <v>#DIV/0!</v>
      </c>
      <c r="J23" s="26"/>
      <c r="K23" s="111" t="e">
        <f t="shared" si="4"/>
        <v>#DIV/0!</v>
      </c>
      <c r="M23" s="108">
        <v>12</v>
      </c>
      <c r="N23" s="109">
        <f>SUM('Captura SegundoGrado'!B24:BI24)</f>
        <v>0</v>
      </c>
      <c r="O23" s="109">
        <f>SUM('Captura SegundoGrado'!B49:BI49)</f>
        <v>0</v>
      </c>
      <c r="P23" s="109">
        <f>SUM('Captura SegundoGrado'!B74:BI74)</f>
        <v>0</v>
      </c>
      <c r="Q23" s="110"/>
      <c r="R23" s="109"/>
      <c r="S23" s="111" t="e">
        <f t="shared" si="5"/>
        <v>#DIV/0!</v>
      </c>
      <c r="T23" s="111" t="e">
        <f t="shared" si="6"/>
        <v>#DIV/0!</v>
      </c>
      <c r="U23" s="111" t="e">
        <f t="shared" si="7"/>
        <v>#DIV/0!</v>
      </c>
      <c r="V23" s="26"/>
      <c r="W23" s="111"/>
      <c r="Y23" s="108">
        <v>12</v>
      </c>
      <c r="Z23" s="109">
        <f>SUM('Captura TercerGrado'!B24:BI24)</f>
        <v>0</v>
      </c>
      <c r="AA23" s="109">
        <f>SUM('Captura TercerGrado'!B49:BI49)</f>
        <v>0</v>
      </c>
      <c r="AB23" s="109">
        <f>SUM('Captura TercerGrado'!B74:BI74)</f>
        <v>0</v>
      </c>
      <c r="AC23" s="110"/>
      <c r="AD23" s="109"/>
      <c r="AE23" s="111" t="e">
        <f t="shared" si="10"/>
        <v>#DIV/0!</v>
      </c>
      <c r="AF23" s="111" t="e">
        <f t="shared" si="11"/>
        <v>#DIV/0!</v>
      </c>
      <c r="AG23" s="111" t="e">
        <f t="shared" si="12"/>
        <v>#DIV/0!</v>
      </c>
      <c r="AH23" s="26"/>
      <c r="AI23" s="111"/>
    </row>
    <row r="24" spans="1:53" ht="12.75" x14ac:dyDescent="0.15">
      <c r="A24" s="108">
        <v>13</v>
      </c>
      <c r="B24" s="109">
        <f>SUM('Captura PrimerGrado'!B25:BI25)</f>
        <v>0</v>
      </c>
      <c r="C24" s="109">
        <f>SUM('Captura PrimerGrado'!B50:BI50)</f>
        <v>0</v>
      </c>
      <c r="D24" s="109">
        <f>SUM('Captura PrimerGrado'!B75:BI75)</f>
        <v>0</v>
      </c>
      <c r="E24" s="110"/>
      <c r="F24" s="109">
        <f>SUM('Captura PrimerGrado'!B100:BI100)</f>
        <v>0</v>
      </c>
      <c r="G24" s="111" t="e">
        <f t="shared" si="0"/>
        <v>#DIV/0!</v>
      </c>
      <c r="H24" s="111" t="e">
        <f t="shared" si="1"/>
        <v>#DIV/0!</v>
      </c>
      <c r="I24" s="111" t="e">
        <f t="shared" si="2"/>
        <v>#DIV/0!</v>
      </c>
      <c r="J24" s="26"/>
      <c r="K24" s="111" t="e">
        <f t="shared" si="4"/>
        <v>#DIV/0!</v>
      </c>
      <c r="M24" s="108">
        <v>13</v>
      </c>
      <c r="N24" s="109">
        <f>SUM('Captura SegundoGrado'!B25:BI25)</f>
        <v>0</v>
      </c>
      <c r="O24" s="109">
        <f>SUM('Captura SegundoGrado'!B50:BI50)</f>
        <v>0</v>
      </c>
      <c r="P24" s="109">
        <f>SUM('Captura SegundoGrado'!B75:BI75)</f>
        <v>0</v>
      </c>
      <c r="Q24" s="110"/>
      <c r="R24" s="109"/>
      <c r="S24" s="111" t="e">
        <f t="shared" si="5"/>
        <v>#DIV/0!</v>
      </c>
      <c r="T24" s="111" t="e">
        <f t="shared" si="6"/>
        <v>#DIV/0!</v>
      </c>
      <c r="U24" s="111" t="e">
        <f t="shared" si="7"/>
        <v>#DIV/0!</v>
      </c>
      <c r="V24" s="26"/>
      <c r="W24" s="111"/>
      <c r="Y24" s="108">
        <v>13</v>
      </c>
      <c r="Z24" s="109">
        <f>SUM('Captura TercerGrado'!B25:BI25)</f>
        <v>0</v>
      </c>
      <c r="AA24" s="109">
        <f>SUM('Captura TercerGrado'!B50:BI50)</f>
        <v>0</v>
      </c>
      <c r="AB24" s="109">
        <f>SUM('Captura TercerGrado'!B75:BI75)</f>
        <v>0</v>
      </c>
      <c r="AC24" s="110"/>
      <c r="AD24" s="109"/>
      <c r="AE24" s="111" t="e">
        <f t="shared" si="10"/>
        <v>#DIV/0!</v>
      </c>
      <c r="AF24" s="111" t="e">
        <f t="shared" si="11"/>
        <v>#DIV/0!</v>
      </c>
      <c r="AG24" s="111" t="e">
        <f t="shared" si="12"/>
        <v>#DIV/0!</v>
      </c>
      <c r="AH24" s="26"/>
      <c r="AI24" s="111"/>
      <c r="AK24" s="37" t="s">
        <v>69</v>
      </c>
    </row>
    <row r="25" spans="1:53" ht="12.75" x14ac:dyDescent="0.15">
      <c r="A25" s="108">
        <v>14</v>
      </c>
      <c r="B25" s="109">
        <f>SUM('Captura PrimerGrado'!B26:BI26)</f>
        <v>0</v>
      </c>
      <c r="C25" s="109">
        <f>SUM('Captura PrimerGrado'!B51:BI51)</f>
        <v>0</v>
      </c>
      <c r="D25" s="109">
        <f>SUM('Captura PrimerGrado'!B76:BI76)</f>
        <v>0</v>
      </c>
      <c r="E25" s="110"/>
      <c r="F25" s="109">
        <f>SUM('Captura PrimerGrado'!B101:BI101)</f>
        <v>0</v>
      </c>
      <c r="G25" s="111" t="e">
        <f t="shared" si="0"/>
        <v>#DIV/0!</v>
      </c>
      <c r="H25" s="111" t="e">
        <f t="shared" si="1"/>
        <v>#DIV/0!</v>
      </c>
      <c r="I25" s="111" t="e">
        <f t="shared" si="2"/>
        <v>#DIV/0!</v>
      </c>
      <c r="J25" s="26"/>
      <c r="K25" s="111" t="e">
        <f t="shared" si="4"/>
        <v>#DIV/0!</v>
      </c>
      <c r="M25" s="108">
        <v>14</v>
      </c>
      <c r="N25" s="109">
        <f>SUM('Captura SegundoGrado'!B26:BI26)</f>
        <v>0</v>
      </c>
      <c r="O25" s="109">
        <f>SUM('Captura SegundoGrado'!B51:BI51)</f>
        <v>0</v>
      </c>
      <c r="P25" s="109">
        <f>SUM('Captura SegundoGrado'!B76:BI76)</f>
        <v>0</v>
      </c>
      <c r="Q25" s="110"/>
      <c r="R25" s="109"/>
      <c r="S25" s="111" t="e">
        <f t="shared" si="5"/>
        <v>#DIV/0!</v>
      </c>
      <c r="T25" s="111" t="e">
        <f t="shared" si="6"/>
        <v>#DIV/0!</v>
      </c>
      <c r="U25" s="111" t="e">
        <f t="shared" si="7"/>
        <v>#DIV/0!</v>
      </c>
      <c r="V25" s="26"/>
      <c r="W25" s="111"/>
      <c r="Y25" s="108">
        <v>14</v>
      </c>
      <c r="Z25" s="109">
        <f>SUM('Captura TercerGrado'!B26:BI26)</f>
        <v>0</v>
      </c>
      <c r="AA25" s="109">
        <f>SUM('Captura TercerGrado'!B51:BI51)</f>
        <v>0</v>
      </c>
      <c r="AB25" s="109">
        <f>SUM('Captura TercerGrado'!B76:BI76)</f>
        <v>0</v>
      </c>
      <c r="AC25" s="110"/>
      <c r="AD25" s="109"/>
      <c r="AE25" s="111" t="e">
        <f t="shared" si="10"/>
        <v>#DIV/0!</v>
      </c>
      <c r="AF25" s="111" t="e">
        <f t="shared" si="11"/>
        <v>#DIV/0!</v>
      </c>
      <c r="AG25" s="111" t="e">
        <f t="shared" si="12"/>
        <v>#DIV/0!</v>
      </c>
      <c r="AH25" s="26"/>
      <c r="AI25" s="111"/>
      <c r="AK25" s="37" t="s">
        <v>52</v>
      </c>
      <c r="AW25" s="279" t="s">
        <v>4042</v>
      </c>
      <c r="AX25" s="279"/>
      <c r="AY25" s="279"/>
      <c r="AZ25" s="279"/>
    </row>
    <row r="26" spans="1:53" ht="12.75" x14ac:dyDescent="0.15">
      <c r="A26" s="108">
        <v>15</v>
      </c>
      <c r="B26" s="109">
        <f>SUM('Captura PrimerGrado'!B27:BI27)</f>
        <v>0</v>
      </c>
      <c r="C26" s="109">
        <f>SUM('Captura PrimerGrado'!B52:BI52)</f>
        <v>0</v>
      </c>
      <c r="D26" s="109">
        <f>SUM('Captura PrimerGrado'!B77:BI77)</f>
        <v>0</v>
      </c>
      <c r="E26" s="110"/>
      <c r="F26" s="109">
        <f>SUM('Captura PrimerGrado'!B102:BI102)</f>
        <v>0</v>
      </c>
      <c r="G26" s="111" t="e">
        <f t="shared" si="0"/>
        <v>#DIV/0!</v>
      </c>
      <c r="H26" s="111" t="e">
        <f t="shared" si="1"/>
        <v>#DIV/0!</v>
      </c>
      <c r="I26" s="111" t="e">
        <f t="shared" si="2"/>
        <v>#DIV/0!</v>
      </c>
      <c r="J26" s="26"/>
      <c r="K26" s="111" t="e">
        <f t="shared" si="4"/>
        <v>#DIV/0!</v>
      </c>
      <c r="M26" s="108">
        <v>15</v>
      </c>
      <c r="N26" s="109">
        <f>SUM('Captura SegundoGrado'!B27:BI27)</f>
        <v>0</v>
      </c>
      <c r="O26" s="109">
        <f>SUM('Captura SegundoGrado'!B52:BI52)</f>
        <v>0</v>
      </c>
      <c r="P26" s="109">
        <f>SUM('Captura SegundoGrado'!B77:BI77)</f>
        <v>0</v>
      </c>
      <c r="Q26" s="110"/>
      <c r="R26" s="109"/>
      <c r="S26" s="111" t="e">
        <f t="shared" si="5"/>
        <v>#DIV/0!</v>
      </c>
      <c r="T26" s="111" t="e">
        <f t="shared" si="6"/>
        <v>#DIV/0!</v>
      </c>
      <c r="U26" s="111" t="e">
        <f t="shared" si="7"/>
        <v>#DIV/0!</v>
      </c>
      <c r="V26" s="26"/>
      <c r="W26" s="111"/>
      <c r="Y26" s="108">
        <v>15</v>
      </c>
      <c r="Z26" s="109">
        <f>SUM('Captura TercerGrado'!B27:BI27)</f>
        <v>0</v>
      </c>
      <c r="AA26" s="109">
        <f>SUM('Captura TercerGrado'!B52:BI52)</f>
        <v>0</v>
      </c>
      <c r="AB26" s="109">
        <f>SUM('Captura TercerGrado'!B77:BI77)</f>
        <v>0</v>
      </c>
      <c r="AC26" s="110"/>
      <c r="AD26" s="109"/>
      <c r="AE26" s="111" t="e">
        <f t="shared" si="10"/>
        <v>#DIV/0!</v>
      </c>
      <c r="AF26" s="111" t="e">
        <f t="shared" si="11"/>
        <v>#DIV/0!</v>
      </c>
      <c r="AG26" s="111" t="e">
        <f t="shared" si="12"/>
        <v>#DIV/0!</v>
      </c>
      <c r="AH26" s="26"/>
      <c r="AI26" s="111"/>
      <c r="AK26" s="37" t="s">
        <v>42</v>
      </c>
      <c r="AW26" s="279"/>
      <c r="AX26" s="279"/>
      <c r="AY26" s="279"/>
      <c r="AZ26" s="279"/>
    </row>
    <row r="27" spans="1:53" ht="12.75" x14ac:dyDescent="0.15">
      <c r="A27" s="108">
        <v>16</v>
      </c>
      <c r="B27" s="109">
        <f>SUM('Captura PrimerGrado'!B28:BI28)</f>
        <v>0</v>
      </c>
      <c r="C27" s="109">
        <f>SUM('Captura PrimerGrado'!B53:BI53)</f>
        <v>0</v>
      </c>
      <c r="D27" s="109">
        <f>SUM('Captura PrimerGrado'!B78:BI78)</f>
        <v>0</v>
      </c>
      <c r="E27" s="110"/>
      <c r="F27" s="109"/>
      <c r="G27" s="111" t="e">
        <f t="shared" si="0"/>
        <v>#DIV/0!</v>
      </c>
      <c r="H27" s="111" t="e">
        <f t="shared" si="1"/>
        <v>#DIV/0!</v>
      </c>
      <c r="I27" s="111" t="e">
        <f t="shared" si="2"/>
        <v>#DIV/0!</v>
      </c>
      <c r="J27" s="26"/>
      <c r="K27" s="111"/>
      <c r="M27" s="108">
        <v>16</v>
      </c>
      <c r="N27" s="109">
        <f>SUM('Captura SegundoGrado'!B28:BI28)</f>
        <v>0</v>
      </c>
      <c r="O27" s="109">
        <f>SUM('Captura SegundoGrado'!B53:BI53)</f>
        <v>0</v>
      </c>
      <c r="P27" s="109">
        <f>SUM('Captura SegundoGrado'!B78:BI78)</f>
        <v>0</v>
      </c>
      <c r="Q27" s="110"/>
      <c r="R27" s="109"/>
      <c r="S27" s="111" t="e">
        <f t="shared" si="5"/>
        <v>#DIV/0!</v>
      </c>
      <c r="T27" s="111" t="e">
        <f t="shared" si="6"/>
        <v>#DIV/0!</v>
      </c>
      <c r="U27" s="111" t="e">
        <f t="shared" si="7"/>
        <v>#DIV/0!</v>
      </c>
      <c r="V27" s="26"/>
      <c r="W27" s="111"/>
      <c r="Y27" s="108">
        <v>16</v>
      </c>
      <c r="Z27" s="109">
        <f>SUM('Captura TercerGrado'!B28:BI28)</f>
        <v>0</v>
      </c>
      <c r="AA27" s="109">
        <f>SUM('Captura TercerGrado'!B53:BI53)</f>
        <v>0</v>
      </c>
      <c r="AB27" s="109">
        <f>SUM('Captura TercerGrado'!B78:BI78)</f>
        <v>0</v>
      </c>
      <c r="AC27" s="110"/>
      <c r="AD27" s="109"/>
      <c r="AE27" s="111" t="e">
        <f t="shared" si="10"/>
        <v>#DIV/0!</v>
      </c>
      <c r="AF27" s="111" t="e">
        <f t="shared" si="11"/>
        <v>#DIV/0!</v>
      </c>
      <c r="AG27" s="111" t="e">
        <f t="shared" si="12"/>
        <v>#DIV/0!</v>
      </c>
      <c r="AH27" s="26"/>
      <c r="AI27" s="111"/>
      <c r="AW27" s="280"/>
      <c r="AX27" s="280"/>
      <c r="AY27" s="280"/>
      <c r="AZ27" s="280"/>
    </row>
    <row r="28" spans="1:53" ht="12.75" x14ac:dyDescent="0.15">
      <c r="A28" s="108">
        <v>17</v>
      </c>
      <c r="B28" s="109">
        <f>SUM('Captura PrimerGrado'!B29:BI29)</f>
        <v>0</v>
      </c>
      <c r="C28" s="109">
        <f>SUM('Captura PrimerGrado'!B54:BI54)</f>
        <v>0</v>
      </c>
      <c r="D28" s="109">
        <f>SUM('Captura PrimerGrado'!B79:BI79)</f>
        <v>0</v>
      </c>
      <c r="E28" s="110"/>
      <c r="F28" s="109"/>
      <c r="G28" s="111" t="e">
        <f t="shared" si="0"/>
        <v>#DIV/0!</v>
      </c>
      <c r="H28" s="111" t="e">
        <f t="shared" si="1"/>
        <v>#DIV/0!</v>
      </c>
      <c r="I28" s="111" t="e">
        <f t="shared" si="2"/>
        <v>#DIV/0!</v>
      </c>
      <c r="J28" s="26"/>
      <c r="K28" s="111"/>
      <c r="M28" s="108">
        <v>17</v>
      </c>
      <c r="N28" s="109">
        <f>SUM('Captura SegundoGrado'!B29:BI29)</f>
        <v>0</v>
      </c>
      <c r="O28" s="109">
        <f>SUM('Captura SegundoGrado'!B54:BI54)</f>
        <v>0</v>
      </c>
      <c r="P28" s="109">
        <f>SUM('Captura SegundoGrado'!B79:BI79)</f>
        <v>0</v>
      </c>
      <c r="Q28" s="110"/>
      <c r="R28" s="109"/>
      <c r="S28" s="111" t="e">
        <f t="shared" si="5"/>
        <v>#DIV/0!</v>
      </c>
      <c r="T28" s="111" t="e">
        <f t="shared" si="6"/>
        <v>#DIV/0!</v>
      </c>
      <c r="U28" s="111" t="e">
        <f t="shared" si="7"/>
        <v>#DIV/0!</v>
      </c>
      <c r="V28" s="26"/>
      <c r="W28" s="111"/>
      <c r="Y28" s="108">
        <v>17</v>
      </c>
      <c r="Z28" s="109">
        <f>SUM('Captura TercerGrado'!B29:BI29)</f>
        <v>0</v>
      </c>
      <c r="AA28" s="109">
        <f>SUM('Captura TercerGrado'!B54:BI54)</f>
        <v>0</v>
      </c>
      <c r="AB28" s="109">
        <f>SUM('Captura TercerGrado'!B79:BI79)</f>
        <v>0</v>
      </c>
      <c r="AC28" s="110"/>
      <c r="AD28" s="109"/>
      <c r="AE28" s="111" t="e">
        <f t="shared" si="10"/>
        <v>#DIV/0!</v>
      </c>
      <c r="AF28" s="111" t="e">
        <f t="shared" si="11"/>
        <v>#DIV/0!</v>
      </c>
      <c r="AG28" s="111" t="e">
        <f t="shared" si="12"/>
        <v>#DIV/0!</v>
      </c>
      <c r="AH28" s="26"/>
      <c r="AI28" s="111"/>
      <c r="AW28" s="279" t="str">
        <f>'Datos Generales'!E8</f>
        <v/>
      </c>
      <c r="AX28" s="279"/>
      <c r="AY28" s="279"/>
      <c r="AZ28" s="279"/>
    </row>
    <row r="29" spans="1:53" ht="12.75" x14ac:dyDescent="0.15">
      <c r="A29" s="108">
        <v>18</v>
      </c>
      <c r="B29" s="109">
        <f>SUM('Captura PrimerGrado'!B30:BI30)</f>
        <v>0</v>
      </c>
      <c r="C29" s="109">
        <f>SUM('Captura PrimerGrado'!B55:BI55)</f>
        <v>0</v>
      </c>
      <c r="D29" s="109">
        <f>SUM('Captura PrimerGrado'!B80:BI80)</f>
        <v>0</v>
      </c>
      <c r="E29" s="110"/>
      <c r="F29" s="109"/>
      <c r="G29" s="111" t="e">
        <f t="shared" si="0"/>
        <v>#DIV/0!</v>
      </c>
      <c r="H29" s="111" t="e">
        <f t="shared" si="1"/>
        <v>#DIV/0!</v>
      </c>
      <c r="I29" s="111" t="e">
        <f t="shared" si="2"/>
        <v>#DIV/0!</v>
      </c>
      <c r="J29" s="26"/>
      <c r="K29" s="111"/>
      <c r="M29" s="108">
        <v>18</v>
      </c>
      <c r="N29" s="109">
        <f>SUM('Captura SegundoGrado'!B30:BI30)</f>
        <v>0</v>
      </c>
      <c r="O29" s="109">
        <f>SUM('Captura SegundoGrado'!B55:BI55)</f>
        <v>0</v>
      </c>
      <c r="P29" s="109">
        <f>SUM('Captura SegundoGrado'!B80:BI80)</f>
        <v>0</v>
      </c>
      <c r="Q29" s="110"/>
      <c r="R29" s="109"/>
      <c r="S29" s="111" t="e">
        <f t="shared" si="5"/>
        <v>#DIV/0!</v>
      </c>
      <c r="T29" s="111" t="e">
        <f t="shared" si="6"/>
        <v>#DIV/0!</v>
      </c>
      <c r="U29" s="111" t="e">
        <f t="shared" si="7"/>
        <v>#DIV/0!</v>
      </c>
      <c r="V29" s="26"/>
      <c r="W29" s="111"/>
      <c r="Y29" s="108">
        <v>18</v>
      </c>
      <c r="Z29" s="109">
        <f>SUM('Captura TercerGrado'!B30:BI30)</f>
        <v>0</v>
      </c>
      <c r="AA29" s="109">
        <f>SUM('Captura TercerGrado'!B55:BI55)</f>
        <v>0</v>
      </c>
      <c r="AB29" s="109">
        <f>SUM('Captura TercerGrado'!B80:BI80)</f>
        <v>0</v>
      </c>
      <c r="AC29" s="110"/>
      <c r="AD29" s="109"/>
      <c r="AE29" s="111" t="e">
        <f t="shared" si="10"/>
        <v>#DIV/0!</v>
      </c>
      <c r="AF29" s="111" t="e">
        <f t="shared" si="11"/>
        <v>#DIV/0!</v>
      </c>
      <c r="AG29" s="111" t="e">
        <f t="shared" si="12"/>
        <v>#DIV/0!</v>
      </c>
      <c r="AH29" s="26"/>
      <c r="AI29" s="111"/>
    </row>
    <row r="30" spans="1:53" ht="12.75" x14ac:dyDescent="0.15">
      <c r="A30" s="108">
        <v>19</v>
      </c>
      <c r="B30" s="109">
        <f>SUM('Captura PrimerGrado'!B31:BI31)</f>
        <v>0</v>
      </c>
      <c r="C30" s="109">
        <f>SUM('Captura PrimerGrado'!B56:BI56)</f>
        <v>0</v>
      </c>
      <c r="D30" s="109">
        <f>SUM('Captura PrimerGrado'!B81:BI81)</f>
        <v>0</v>
      </c>
      <c r="E30" s="110"/>
      <c r="F30" s="109"/>
      <c r="G30" s="111" t="e">
        <f t="shared" si="0"/>
        <v>#DIV/0!</v>
      </c>
      <c r="H30" s="111" t="e">
        <f t="shared" si="1"/>
        <v>#DIV/0!</v>
      </c>
      <c r="I30" s="111" t="e">
        <f t="shared" si="2"/>
        <v>#DIV/0!</v>
      </c>
      <c r="J30" s="26"/>
      <c r="K30" s="111"/>
      <c r="M30" s="108">
        <v>19</v>
      </c>
      <c r="N30" s="109">
        <f>SUM('Captura SegundoGrado'!B31:BI31)</f>
        <v>0</v>
      </c>
      <c r="O30" s="109">
        <f>SUM('Captura SegundoGrado'!B56:BI56)</f>
        <v>0</v>
      </c>
      <c r="P30" s="109">
        <f>SUM('Captura SegundoGrado'!B81:BI81)</f>
        <v>0</v>
      </c>
      <c r="Q30" s="110"/>
      <c r="R30" s="109"/>
      <c r="S30" s="111" t="e">
        <f t="shared" si="5"/>
        <v>#DIV/0!</v>
      </c>
      <c r="T30" s="111" t="e">
        <f t="shared" si="6"/>
        <v>#DIV/0!</v>
      </c>
      <c r="U30" s="111" t="e">
        <f t="shared" si="7"/>
        <v>#DIV/0!</v>
      </c>
      <c r="V30" s="26"/>
      <c r="W30" s="111"/>
      <c r="Y30" s="108">
        <v>19</v>
      </c>
      <c r="Z30" s="109">
        <f>SUM('Captura TercerGrado'!B31:BI31)</f>
        <v>0</v>
      </c>
      <c r="AA30" s="109">
        <f>SUM('Captura TercerGrado'!B56:BI56)</f>
        <v>0</v>
      </c>
      <c r="AB30" s="109">
        <f>SUM('Captura TercerGrado'!B81:BI81)</f>
        <v>0</v>
      </c>
      <c r="AC30" s="110"/>
      <c r="AD30" s="109"/>
      <c r="AE30" s="111" t="e">
        <f t="shared" si="10"/>
        <v>#DIV/0!</v>
      </c>
      <c r="AF30" s="111" t="e">
        <f t="shared" si="11"/>
        <v>#DIV/0!</v>
      </c>
      <c r="AG30" s="111" t="e">
        <f t="shared" si="12"/>
        <v>#DIV/0!</v>
      </c>
      <c r="AH30" s="26"/>
      <c r="AI30" s="111"/>
    </row>
    <row r="31" spans="1:53" ht="12.75" x14ac:dyDescent="0.15">
      <c r="A31" s="108">
        <v>20</v>
      </c>
      <c r="B31" s="109">
        <f>SUM('Captura PrimerGrado'!B32:BI32)</f>
        <v>0</v>
      </c>
      <c r="C31" s="109">
        <f>SUM('Captura PrimerGrado'!B57:BI57)</f>
        <v>0</v>
      </c>
      <c r="D31" s="109">
        <f>SUM('Captura PrimerGrado'!B82:BI82)</f>
        <v>0</v>
      </c>
      <c r="E31" s="110"/>
      <c r="F31" s="109"/>
      <c r="G31" s="111" t="e">
        <f t="shared" si="0"/>
        <v>#DIV/0!</v>
      </c>
      <c r="H31" s="111" t="e">
        <f t="shared" si="1"/>
        <v>#DIV/0!</v>
      </c>
      <c r="I31" s="111" t="e">
        <f t="shared" si="2"/>
        <v>#DIV/0!</v>
      </c>
      <c r="J31" s="26"/>
      <c r="K31" s="111"/>
      <c r="M31" s="108">
        <v>20</v>
      </c>
      <c r="N31" s="109">
        <f>SUM('Captura SegundoGrado'!B32:BI32)</f>
        <v>0</v>
      </c>
      <c r="O31" s="109">
        <f>SUM('Captura SegundoGrado'!B57:BI57)</f>
        <v>0</v>
      </c>
      <c r="P31" s="109">
        <f>SUM('Captura SegundoGrado'!B82:BI82)</f>
        <v>0</v>
      </c>
      <c r="Q31" s="110"/>
      <c r="R31" s="109"/>
      <c r="S31" s="111" t="e">
        <f t="shared" si="5"/>
        <v>#DIV/0!</v>
      </c>
      <c r="T31" s="111" t="e">
        <f t="shared" si="6"/>
        <v>#DIV/0!</v>
      </c>
      <c r="U31" s="111" t="e">
        <f t="shared" si="7"/>
        <v>#DIV/0!</v>
      </c>
      <c r="V31" s="26"/>
      <c r="W31" s="111"/>
      <c r="Y31" s="108">
        <v>20</v>
      </c>
      <c r="Z31" s="109">
        <f>SUM('Captura TercerGrado'!B32:BI32)</f>
        <v>0</v>
      </c>
      <c r="AA31" s="109">
        <f>SUM('Captura TercerGrado'!B57:BI57)</f>
        <v>0</v>
      </c>
      <c r="AB31" s="109">
        <f>SUM('Captura TercerGrado'!B82:BI82)</f>
        <v>0</v>
      </c>
      <c r="AC31" s="110"/>
      <c r="AD31" s="109"/>
      <c r="AE31" s="111" t="e">
        <f t="shared" si="10"/>
        <v>#DIV/0!</v>
      </c>
      <c r="AF31" s="111" t="e">
        <f t="shared" si="11"/>
        <v>#DIV/0!</v>
      </c>
      <c r="AG31" s="111" t="e">
        <f t="shared" si="12"/>
        <v>#DIV/0!</v>
      </c>
      <c r="AH31" s="26"/>
      <c r="AI31" s="111"/>
    </row>
    <row r="32" spans="1:53" ht="12.75" x14ac:dyDescent="0.15">
      <c r="A32" s="108" t="s">
        <v>70</v>
      </c>
      <c r="B32" s="109">
        <f>SUM(B12:B31)</f>
        <v>0</v>
      </c>
      <c r="C32" s="109">
        <f>SUM(C12:C31)</f>
        <v>0</v>
      </c>
      <c r="D32" s="109">
        <f>SUM(D12:D31)</f>
        <v>0</v>
      </c>
      <c r="E32" s="110">
        <f>SUM(E12:E31)</f>
        <v>0</v>
      </c>
      <c r="F32" s="109">
        <f>SUM(F12:F31)</f>
        <v>0</v>
      </c>
      <c r="G32" s="111" t="e">
        <f>B32/$B$33/20</f>
        <v>#DIV/0!</v>
      </c>
      <c r="H32" s="111" t="e">
        <f>C32/$C$33/20</f>
        <v>#DIV/0!</v>
      </c>
      <c r="I32" s="111" t="e">
        <f>D32/$D$33/20</f>
        <v>#DIV/0!</v>
      </c>
      <c r="J32" s="26" t="e">
        <f>E32/$E$33/10</f>
        <v>#DIV/0!</v>
      </c>
      <c r="K32" s="111" t="e">
        <f>F32/F33/15</f>
        <v>#DIV/0!</v>
      </c>
      <c r="M32" s="108" t="s">
        <v>70</v>
      </c>
      <c r="N32" s="109">
        <f t="shared" ref="N32:R32" si="17">SUM(N12:N31)</f>
        <v>0</v>
      </c>
      <c r="O32" s="109">
        <f t="shared" si="17"/>
        <v>0</v>
      </c>
      <c r="P32" s="109">
        <f t="shared" si="17"/>
        <v>0</v>
      </c>
      <c r="Q32" s="110">
        <f t="shared" si="17"/>
        <v>0</v>
      </c>
      <c r="R32" s="109">
        <f t="shared" si="17"/>
        <v>0</v>
      </c>
      <c r="S32" s="111" t="e">
        <f>N32/$N$33/20</f>
        <v>#DIV/0!</v>
      </c>
      <c r="T32" s="111" t="e">
        <f>O32/$O$33/20</f>
        <v>#DIV/0!</v>
      </c>
      <c r="U32" s="111" t="e">
        <f>P32/$P$33/20</f>
        <v>#DIV/0!</v>
      </c>
      <c r="V32" s="26" t="e">
        <f>Q32/$Q$33/10</f>
        <v>#DIV/0!</v>
      </c>
      <c r="W32" s="111" t="e">
        <f>R32/$R$33/10</f>
        <v>#DIV/0!</v>
      </c>
      <c r="Y32" s="108" t="s">
        <v>70</v>
      </c>
      <c r="Z32" s="109">
        <f t="shared" ref="Z32:AD32" si="18">SUM(Z12:Z31)</f>
        <v>0</v>
      </c>
      <c r="AA32" s="109">
        <f t="shared" si="18"/>
        <v>0</v>
      </c>
      <c r="AB32" s="109">
        <f t="shared" si="18"/>
        <v>0</v>
      </c>
      <c r="AC32" s="110">
        <f t="shared" si="18"/>
        <v>0</v>
      </c>
      <c r="AD32" s="109">
        <f t="shared" si="18"/>
        <v>0</v>
      </c>
      <c r="AE32" s="111" t="e">
        <f>Z32/$Z$33/20</f>
        <v>#DIV/0!</v>
      </c>
      <c r="AF32" s="111" t="e">
        <f>AA32/$AA$33/20</f>
        <v>#DIV/0!</v>
      </c>
      <c r="AG32" s="111" t="e">
        <f>AB32/$AB$33/20</f>
        <v>#DIV/0!</v>
      </c>
      <c r="AH32" s="26" t="e">
        <f>AC32/$AC$33/10</f>
        <v>#DIV/0!</v>
      </c>
      <c r="AI32" s="111" t="e">
        <f>AD32/$AD$33/10</f>
        <v>#DIV/0!</v>
      </c>
    </row>
    <row r="33" spans="1:53" ht="12.75" x14ac:dyDescent="0.15">
      <c r="A33" s="116" t="s">
        <v>36</v>
      </c>
      <c r="B33" s="117">
        <f>SUM('Captura PrimerGrado'!B10:BI10)</f>
        <v>0</v>
      </c>
      <c r="C33" s="117">
        <f>SUM('Captura PrimerGrado'!B35:BI35)</f>
        <v>0</v>
      </c>
      <c r="D33" s="117">
        <f>SUM('Captura PrimerGrado'!B60:BI60)</f>
        <v>0</v>
      </c>
      <c r="E33" s="118">
        <f>SUM('Captura PrimerGrado'!B105:BI105)</f>
        <v>0</v>
      </c>
      <c r="F33" s="117">
        <f>SUM('Captura PrimerGrado'!B85:BI85)</f>
        <v>0</v>
      </c>
      <c r="G33" s="269" t="s">
        <v>71</v>
      </c>
      <c r="H33" s="269"/>
      <c r="I33" s="269"/>
      <c r="J33" s="269"/>
      <c r="K33" s="269"/>
      <c r="M33" s="116" t="s">
        <v>36</v>
      </c>
      <c r="N33" s="117">
        <f>SUM('Captura SegundoGrado'!B10:BI10)</f>
        <v>0</v>
      </c>
      <c r="O33" s="117">
        <f>SUM('Captura SegundoGrado'!B35:BI35)</f>
        <v>0</v>
      </c>
      <c r="P33" s="117">
        <f>SUM('Captura SegundoGrado'!B60:BI60)</f>
        <v>0</v>
      </c>
      <c r="Q33" s="118">
        <f>SUM('Captura SegundoGrado'!B100:BI100)</f>
        <v>0</v>
      </c>
      <c r="R33" s="117">
        <f>SUM('Captura SegundoGrado'!B85:BI85)</f>
        <v>0</v>
      </c>
      <c r="S33" s="269" t="s">
        <v>71</v>
      </c>
      <c r="T33" s="269"/>
      <c r="U33" s="269"/>
      <c r="V33" s="269"/>
      <c r="W33" s="269"/>
      <c r="Y33" s="116" t="s">
        <v>36</v>
      </c>
      <c r="Z33" s="117">
        <f>SUM('Captura TercerGrado'!B10:BI10)</f>
        <v>0</v>
      </c>
      <c r="AA33" s="117">
        <f>SUM('Captura TercerGrado'!B35:BI35)</f>
        <v>0</v>
      </c>
      <c r="AB33" s="117">
        <f>SUM('Captura TercerGrado'!B60:BI60)</f>
        <v>0</v>
      </c>
      <c r="AC33" s="118">
        <f>SUM('Captura SegundoGrado'!B100:BI100)</f>
        <v>0</v>
      </c>
      <c r="AD33" s="117">
        <f>SUM('Captura TercerGrado'!B85:BI85)</f>
        <v>0</v>
      </c>
      <c r="AE33" s="269" t="s">
        <v>71</v>
      </c>
      <c r="AF33" s="269"/>
      <c r="AG33" s="269"/>
      <c r="AH33" s="269"/>
      <c r="AI33" s="269"/>
    </row>
    <row r="34" spans="1:53" ht="12.75" x14ac:dyDescent="0.2">
      <c r="A34" s="14"/>
      <c r="B34" s="6"/>
      <c r="C34" s="6"/>
      <c r="D34" s="7"/>
      <c r="F34" s="18"/>
      <c r="G34" s="24"/>
      <c r="I34" s="30"/>
      <c r="J34" s="24"/>
    </row>
    <row r="35" spans="1:53" x14ac:dyDescent="0.15">
      <c r="A35" s="1"/>
      <c r="B35" s="1"/>
      <c r="C35" s="1"/>
      <c r="D35" s="1"/>
    </row>
    <row r="36" spans="1:53" x14ac:dyDescent="0.15">
      <c r="A36" s="119"/>
      <c r="B36" s="119"/>
      <c r="C36" s="119"/>
      <c r="D36" s="2"/>
    </row>
    <row r="37" spans="1:53" x14ac:dyDescent="0.15">
      <c r="D37" s="2"/>
    </row>
    <row r="38" spans="1:53" x14ac:dyDescent="0.15">
      <c r="D38" s="2"/>
    </row>
    <row r="39" spans="1:53" x14ac:dyDescent="0.15">
      <c r="D39" s="2"/>
    </row>
    <row r="40" spans="1:53" x14ac:dyDescent="0.15">
      <c r="D40" s="2"/>
    </row>
    <row r="41" spans="1:53" x14ac:dyDescent="0.15">
      <c r="D41" s="2"/>
    </row>
    <row r="42" spans="1:53" x14ac:dyDescent="0.15">
      <c r="D42" s="2"/>
    </row>
    <row r="43" spans="1:53" x14ac:dyDescent="0.15">
      <c r="D43" s="2"/>
    </row>
    <row r="44" spans="1:53" x14ac:dyDescent="0.15">
      <c r="D44" s="2"/>
    </row>
    <row r="45" spans="1:53" s="2" customFormat="1" x14ac:dyDescent="0.15">
      <c r="G45" s="29"/>
      <c r="H45" s="29"/>
      <c r="I45" s="29"/>
      <c r="J45" s="29"/>
      <c r="K45" s="2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BA45" s="1"/>
    </row>
    <row r="46" spans="1:53" s="2" customFormat="1" x14ac:dyDescent="0.15">
      <c r="G46" s="29"/>
      <c r="H46" s="29"/>
      <c r="I46" s="29"/>
      <c r="J46" s="29"/>
      <c r="K46" s="2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BA46" s="1"/>
    </row>
    <row r="47" spans="1:53" s="2" customFormat="1" x14ac:dyDescent="0.15">
      <c r="G47" s="29"/>
      <c r="H47" s="29"/>
      <c r="I47" s="29"/>
      <c r="J47" s="29"/>
      <c r="K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BA47" s="1"/>
    </row>
    <row r="48" spans="1:53" s="2" customFormat="1" x14ac:dyDescent="0.15">
      <c r="G48" s="29"/>
      <c r="H48" s="29"/>
      <c r="I48" s="29"/>
      <c r="J48" s="29"/>
      <c r="K48" s="2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BA48" s="1"/>
    </row>
    <row r="49" spans="7:53" s="2" customFormat="1" x14ac:dyDescent="0.15">
      <c r="G49" s="29"/>
      <c r="H49" s="29"/>
      <c r="I49" s="29"/>
      <c r="J49" s="29"/>
      <c r="K49" s="2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BA49" s="1"/>
    </row>
    <row r="52" spans="7:53" s="2" customFormat="1" ht="10.5" customHeight="1" x14ac:dyDescent="0.15">
      <c r="G52" s="29"/>
      <c r="H52" s="29"/>
      <c r="I52" s="29"/>
      <c r="J52" s="29"/>
      <c r="K52" s="2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BA52" s="1"/>
    </row>
    <row r="53" spans="7:53" s="2" customFormat="1" x14ac:dyDescent="0.15">
      <c r="G53" s="29"/>
      <c r="H53" s="29"/>
      <c r="I53" s="29"/>
      <c r="J53" s="29"/>
      <c r="K53" s="2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BA53" s="1"/>
    </row>
    <row r="54" spans="7:53" s="2" customFormat="1" x14ac:dyDescent="0.15">
      <c r="G54" s="29"/>
      <c r="H54" s="29"/>
      <c r="I54" s="29"/>
      <c r="J54" s="29"/>
      <c r="K54" s="2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BA54" s="1"/>
    </row>
    <row r="55" spans="7:53" s="2" customFormat="1" x14ac:dyDescent="0.15">
      <c r="G55" s="29"/>
      <c r="H55" s="29"/>
      <c r="I55" s="29"/>
      <c r="J55" s="29"/>
      <c r="K55" s="2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BA55" s="1"/>
    </row>
    <row r="56" spans="7:53" s="2" customFormat="1" x14ac:dyDescent="0.15">
      <c r="G56" s="29"/>
      <c r="H56" s="29"/>
      <c r="I56" s="29"/>
      <c r="J56" s="29"/>
      <c r="K56" s="2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BA56" s="1"/>
    </row>
    <row r="57" spans="7:53" s="2" customFormat="1" x14ac:dyDescent="0.15">
      <c r="G57" s="29"/>
      <c r="H57" s="29"/>
      <c r="I57" s="29"/>
      <c r="J57" s="29"/>
      <c r="K57" s="2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BA57" s="1"/>
    </row>
    <row r="58" spans="7:53" s="2" customFormat="1" x14ac:dyDescent="0.15">
      <c r="G58" s="29"/>
      <c r="H58" s="29"/>
      <c r="I58" s="29"/>
      <c r="J58" s="29"/>
      <c r="K58" s="2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BA58" s="1"/>
    </row>
    <row r="59" spans="7:53" s="2" customFormat="1" x14ac:dyDescent="0.15">
      <c r="G59" s="29"/>
      <c r="H59" s="29"/>
      <c r="I59" s="29"/>
      <c r="J59" s="29"/>
      <c r="K59" s="2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BA59" s="1"/>
    </row>
    <row r="60" spans="7:53" s="2" customFormat="1" x14ac:dyDescent="0.15">
      <c r="G60" s="29"/>
      <c r="H60" s="29"/>
      <c r="I60" s="29"/>
      <c r="J60" s="29"/>
      <c r="K60" s="2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BA60" s="1"/>
    </row>
    <row r="61" spans="7:53" s="2" customFormat="1" x14ac:dyDescent="0.15">
      <c r="G61" s="29"/>
      <c r="H61" s="29"/>
      <c r="I61" s="29"/>
      <c r="J61" s="29"/>
      <c r="K61" s="2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BA61" s="1"/>
    </row>
    <row r="62" spans="7:53" s="2" customFormat="1" x14ac:dyDescent="0.15">
      <c r="G62" s="29"/>
      <c r="H62" s="29"/>
      <c r="I62" s="29"/>
      <c r="J62" s="29"/>
      <c r="K62" s="2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BA62" s="1"/>
    </row>
    <row r="63" spans="7:53" s="2" customFormat="1" x14ac:dyDescent="0.15">
      <c r="G63" s="29"/>
      <c r="H63" s="29"/>
      <c r="I63" s="29"/>
      <c r="J63" s="29"/>
      <c r="K63" s="2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BA63" s="1"/>
    </row>
    <row r="64" spans="7:53" s="2" customFormat="1" x14ac:dyDescent="0.15">
      <c r="G64" s="29"/>
      <c r="H64" s="29"/>
      <c r="I64" s="29"/>
      <c r="J64" s="29"/>
      <c r="K64" s="2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BA64" s="1"/>
    </row>
    <row r="65" spans="7:53" s="2" customFormat="1" x14ac:dyDescent="0.15">
      <c r="G65" s="29"/>
      <c r="H65" s="29"/>
      <c r="I65" s="29"/>
      <c r="J65" s="29"/>
      <c r="K65" s="2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BA65" s="1"/>
    </row>
    <row r="66" spans="7:53" s="2" customFormat="1" x14ac:dyDescent="0.15">
      <c r="G66" s="29"/>
      <c r="H66" s="29"/>
      <c r="I66" s="29"/>
      <c r="J66" s="29"/>
      <c r="K66" s="2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BA66" s="1"/>
    </row>
    <row r="67" spans="7:53" s="2" customFormat="1" x14ac:dyDescent="0.15">
      <c r="G67" s="29"/>
      <c r="H67" s="29"/>
      <c r="I67" s="29"/>
      <c r="J67" s="29"/>
      <c r="K67" s="2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BA67" s="1"/>
    </row>
    <row r="68" spans="7:53" s="2" customFormat="1" x14ac:dyDescent="0.15">
      <c r="G68" s="29"/>
      <c r="H68" s="29"/>
      <c r="I68" s="29"/>
      <c r="J68" s="29"/>
      <c r="K68" s="2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BA68" s="1"/>
    </row>
    <row r="69" spans="7:53" s="2" customFormat="1" x14ac:dyDescent="0.15">
      <c r="G69" s="29"/>
      <c r="H69" s="29"/>
      <c r="I69" s="29"/>
      <c r="J69" s="29"/>
      <c r="K69" s="2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BA69" s="1"/>
    </row>
    <row r="70" spans="7:53" s="2" customFormat="1" x14ac:dyDescent="0.15">
      <c r="G70" s="29"/>
      <c r="H70" s="29"/>
      <c r="I70" s="29"/>
      <c r="J70" s="29"/>
      <c r="K70" s="2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BA70" s="1"/>
    </row>
    <row r="71" spans="7:53" s="2" customFormat="1" x14ac:dyDescent="0.15">
      <c r="G71" s="29"/>
      <c r="H71" s="29"/>
      <c r="I71" s="29"/>
      <c r="J71" s="29"/>
      <c r="K71" s="2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BA71" s="1"/>
    </row>
    <row r="72" spans="7:53" s="2" customFormat="1" x14ac:dyDescent="0.15">
      <c r="G72" s="29"/>
      <c r="H72" s="29"/>
      <c r="I72" s="29"/>
      <c r="J72" s="29"/>
      <c r="K72" s="2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BA72" s="1"/>
    </row>
    <row r="73" spans="7:53" s="2" customFormat="1" x14ac:dyDescent="0.15">
      <c r="G73" s="29"/>
      <c r="H73" s="29"/>
      <c r="I73" s="29"/>
      <c r="J73" s="29"/>
      <c r="K73" s="2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BA73" s="1"/>
    </row>
    <row r="76" spans="7:53" s="2" customFormat="1" ht="10.5" customHeight="1" x14ac:dyDescent="0.15">
      <c r="G76" s="29"/>
      <c r="H76" s="29"/>
      <c r="I76" s="29"/>
      <c r="J76" s="29"/>
      <c r="K76" s="2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BA76" s="1"/>
    </row>
    <row r="77" spans="7:53" s="2" customFormat="1" x14ac:dyDescent="0.15">
      <c r="G77" s="29"/>
      <c r="H77" s="29"/>
      <c r="I77" s="29"/>
      <c r="J77" s="29"/>
      <c r="K77" s="2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BA77" s="1"/>
    </row>
    <row r="78" spans="7:53" s="2" customFormat="1" x14ac:dyDescent="0.15">
      <c r="G78" s="29"/>
      <c r="H78" s="29"/>
      <c r="I78" s="29"/>
      <c r="J78" s="29"/>
      <c r="K78" s="2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BA78" s="1"/>
    </row>
    <row r="79" spans="7:53" s="2" customFormat="1" x14ac:dyDescent="0.15">
      <c r="G79" s="29"/>
      <c r="H79" s="29"/>
      <c r="I79" s="29"/>
      <c r="J79" s="29"/>
      <c r="K79" s="2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BA79" s="1"/>
    </row>
    <row r="80" spans="7:53" s="2" customFormat="1" x14ac:dyDescent="0.15">
      <c r="G80" s="29"/>
      <c r="H80" s="29"/>
      <c r="I80" s="29"/>
      <c r="J80" s="29"/>
      <c r="K80" s="2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BA80" s="1"/>
    </row>
    <row r="81" spans="7:53" s="2" customFormat="1" x14ac:dyDescent="0.15">
      <c r="G81" s="29"/>
      <c r="H81" s="29"/>
      <c r="I81" s="29"/>
      <c r="J81" s="29"/>
      <c r="K81" s="2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BA81" s="1"/>
    </row>
    <row r="82" spans="7:53" s="2" customFormat="1" x14ac:dyDescent="0.15">
      <c r="G82" s="29"/>
      <c r="H82" s="29"/>
      <c r="I82" s="29"/>
      <c r="J82" s="29"/>
      <c r="K82" s="2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BA82" s="1"/>
    </row>
    <row r="83" spans="7:53" s="2" customFormat="1" x14ac:dyDescent="0.15">
      <c r="G83" s="29"/>
      <c r="H83" s="29"/>
      <c r="I83" s="29"/>
      <c r="J83" s="29"/>
      <c r="K83" s="2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BA83" s="1"/>
    </row>
    <row r="84" spans="7:53" s="2" customFormat="1" x14ac:dyDescent="0.15">
      <c r="G84" s="29"/>
      <c r="H84" s="29"/>
      <c r="I84" s="29"/>
      <c r="J84" s="29"/>
      <c r="K84" s="2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BA84" s="1"/>
    </row>
    <row r="85" spans="7:53" s="2" customFormat="1" x14ac:dyDescent="0.15">
      <c r="G85" s="29"/>
      <c r="H85" s="29"/>
      <c r="I85" s="29"/>
      <c r="J85" s="29"/>
      <c r="K85" s="2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BA85" s="1"/>
    </row>
    <row r="86" spans="7:53" s="2" customFormat="1" x14ac:dyDescent="0.15">
      <c r="G86" s="29"/>
      <c r="H86" s="29"/>
      <c r="I86" s="29"/>
      <c r="J86" s="29"/>
      <c r="K86" s="2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BA86" s="1"/>
    </row>
    <row r="87" spans="7:53" s="2" customFormat="1" x14ac:dyDescent="0.15">
      <c r="G87" s="29"/>
      <c r="H87" s="29"/>
      <c r="I87" s="29"/>
      <c r="J87" s="29"/>
      <c r="K87" s="2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BA87" s="1"/>
    </row>
    <row r="88" spans="7:53" s="2" customFormat="1" x14ac:dyDescent="0.15">
      <c r="G88" s="29"/>
      <c r="H88" s="29"/>
      <c r="I88" s="29"/>
      <c r="J88" s="29"/>
      <c r="K88" s="2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BA88" s="1"/>
    </row>
    <row r="89" spans="7:53" s="2" customFormat="1" x14ac:dyDescent="0.15">
      <c r="G89" s="29"/>
      <c r="H89" s="29"/>
      <c r="I89" s="29"/>
      <c r="J89" s="29"/>
      <c r="K89" s="2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BA89" s="1"/>
    </row>
    <row r="90" spans="7:53" s="2" customFormat="1" x14ac:dyDescent="0.15">
      <c r="G90" s="29"/>
      <c r="H90" s="29"/>
      <c r="I90" s="29"/>
      <c r="J90" s="29"/>
      <c r="K90" s="2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BA90" s="1"/>
    </row>
    <row r="91" spans="7:53" s="2" customFormat="1" x14ac:dyDescent="0.15">
      <c r="G91" s="29"/>
      <c r="H91" s="29"/>
      <c r="I91" s="29"/>
      <c r="J91" s="29"/>
      <c r="K91" s="2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BA91" s="1"/>
    </row>
    <row r="92" spans="7:53" s="2" customFormat="1" x14ac:dyDescent="0.15">
      <c r="G92" s="29"/>
      <c r="H92" s="29"/>
      <c r="I92" s="29"/>
      <c r="J92" s="29"/>
      <c r="K92" s="2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BA92" s="1"/>
    </row>
    <row r="93" spans="7:53" s="2" customFormat="1" x14ac:dyDescent="0.15">
      <c r="G93" s="29"/>
      <c r="H93" s="29"/>
      <c r="I93" s="29"/>
      <c r="J93" s="29"/>
      <c r="K93" s="2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BA93" s="1"/>
    </row>
    <row r="94" spans="7:53" s="2" customFormat="1" x14ac:dyDescent="0.15">
      <c r="G94" s="29"/>
      <c r="H94" s="29"/>
      <c r="I94" s="29"/>
      <c r="J94" s="29"/>
      <c r="K94" s="2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BA94" s="1"/>
    </row>
    <row r="95" spans="7:53" s="2" customFormat="1" x14ac:dyDescent="0.15">
      <c r="G95" s="29"/>
      <c r="H95" s="29"/>
      <c r="I95" s="29"/>
      <c r="J95" s="29"/>
      <c r="K95" s="2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BA95" s="1"/>
    </row>
    <row r="96" spans="7:53" s="2" customFormat="1" x14ac:dyDescent="0.15">
      <c r="G96" s="29"/>
      <c r="H96" s="29"/>
      <c r="I96" s="29"/>
      <c r="J96" s="29"/>
      <c r="K96" s="2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BA96" s="1"/>
    </row>
    <row r="97" spans="1:53" s="2" customFormat="1" x14ac:dyDescent="0.15">
      <c r="G97" s="29"/>
      <c r="H97" s="29"/>
      <c r="I97" s="29"/>
      <c r="J97" s="29"/>
      <c r="K97" s="2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BA97" s="1"/>
    </row>
    <row r="98" spans="1:53" s="2" customFormat="1" x14ac:dyDescent="0.15">
      <c r="A98" s="120"/>
      <c r="B98" s="120"/>
      <c r="C98" s="120"/>
      <c r="D98" s="121"/>
      <c r="G98" s="29"/>
      <c r="H98" s="29"/>
      <c r="I98" s="29"/>
      <c r="J98" s="29"/>
      <c r="K98" s="2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BA98" s="1"/>
    </row>
    <row r="100" spans="1:53" s="2" customFormat="1" ht="10.5" customHeight="1" x14ac:dyDescent="0.15">
      <c r="G100" s="29"/>
      <c r="H100" s="29"/>
      <c r="I100" s="29"/>
      <c r="J100" s="29"/>
      <c r="K100" s="2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BA100" s="1"/>
    </row>
    <row r="101" spans="1:53" s="2" customFormat="1" x14ac:dyDescent="0.15">
      <c r="G101" s="29"/>
      <c r="H101" s="29"/>
      <c r="I101" s="29"/>
      <c r="J101" s="29"/>
      <c r="K101" s="2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BA101" s="1"/>
    </row>
    <row r="102" spans="1:53" s="2" customFormat="1" x14ac:dyDescent="0.15">
      <c r="G102" s="29"/>
      <c r="H102" s="29"/>
      <c r="I102" s="29"/>
      <c r="J102" s="29"/>
      <c r="K102" s="2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BA102" s="1"/>
    </row>
    <row r="103" spans="1:53" s="2" customFormat="1" x14ac:dyDescent="0.15">
      <c r="G103" s="29"/>
      <c r="H103" s="29"/>
      <c r="I103" s="29"/>
      <c r="J103" s="29"/>
      <c r="K103" s="2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BA103" s="1"/>
    </row>
    <row r="104" spans="1:53" s="2" customFormat="1" x14ac:dyDescent="0.15">
      <c r="G104" s="29"/>
      <c r="H104" s="29"/>
      <c r="I104" s="29"/>
      <c r="J104" s="29"/>
      <c r="K104" s="2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BA104" s="1"/>
    </row>
    <row r="105" spans="1:53" s="2" customFormat="1" x14ac:dyDescent="0.15">
      <c r="G105" s="29"/>
      <c r="H105" s="29"/>
      <c r="I105" s="29"/>
      <c r="J105" s="29"/>
      <c r="K105" s="2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BA105" s="1"/>
    </row>
    <row r="106" spans="1:53" s="2" customFormat="1" x14ac:dyDescent="0.15">
      <c r="G106" s="29"/>
      <c r="H106" s="29"/>
      <c r="I106" s="29"/>
      <c r="J106" s="29"/>
      <c r="K106" s="29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BA106" s="1"/>
    </row>
    <row r="107" spans="1:53" s="2" customFormat="1" x14ac:dyDescent="0.15">
      <c r="G107" s="29"/>
      <c r="H107" s="29"/>
      <c r="I107" s="29"/>
      <c r="J107" s="29"/>
      <c r="K107" s="2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BA107" s="1"/>
    </row>
    <row r="108" spans="1:53" s="2" customFormat="1" x14ac:dyDescent="0.15">
      <c r="G108" s="29"/>
      <c r="H108" s="29"/>
      <c r="I108" s="29"/>
      <c r="J108" s="29"/>
      <c r="K108" s="2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BA108" s="1"/>
    </row>
    <row r="109" spans="1:53" s="2" customFormat="1" x14ac:dyDescent="0.15">
      <c r="G109" s="29"/>
      <c r="H109" s="29"/>
      <c r="I109" s="29"/>
      <c r="J109" s="29"/>
      <c r="K109" s="2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BA109" s="1"/>
    </row>
    <row r="110" spans="1:53" s="2" customFormat="1" x14ac:dyDescent="0.15">
      <c r="G110" s="29"/>
      <c r="H110" s="29"/>
      <c r="I110" s="29"/>
      <c r="J110" s="29"/>
      <c r="K110" s="2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BA110" s="1"/>
    </row>
    <row r="111" spans="1:53" s="2" customFormat="1" x14ac:dyDescent="0.15">
      <c r="G111" s="29"/>
      <c r="H111" s="29"/>
      <c r="I111" s="29"/>
      <c r="J111" s="29"/>
      <c r="K111" s="2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BA111" s="1"/>
    </row>
    <row r="112" spans="1:53" s="2" customFormat="1" x14ac:dyDescent="0.15">
      <c r="G112" s="29"/>
      <c r="H112" s="29"/>
      <c r="I112" s="29"/>
      <c r="J112" s="29"/>
      <c r="K112" s="2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BA112" s="1"/>
    </row>
    <row r="113" spans="7:53" s="2" customFormat="1" x14ac:dyDescent="0.15">
      <c r="G113" s="29"/>
      <c r="H113" s="29"/>
      <c r="I113" s="29"/>
      <c r="J113" s="29"/>
      <c r="K113" s="2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BA113" s="1"/>
    </row>
    <row r="114" spans="7:53" s="2" customFormat="1" x14ac:dyDescent="0.15">
      <c r="G114" s="29"/>
      <c r="H114" s="29"/>
      <c r="I114" s="29"/>
      <c r="J114" s="29"/>
      <c r="K114" s="2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BA114" s="1"/>
    </row>
    <row r="115" spans="7:53" s="2" customFormat="1" x14ac:dyDescent="0.15">
      <c r="G115" s="29"/>
      <c r="H115" s="29"/>
      <c r="I115" s="29"/>
      <c r="J115" s="29"/>
      <c r="K115" s="29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BA115" s="1"/>
    </row>
    <row r="116" spans="7:53" s="2" customFormat="1" x14ac:dyDescent="0.15">
      <c r="G116" s="29"/>
      <c r="H116" s="29"/>
      <c r="I116" s="29"/>
      <c r="J116" s="29"/>
      <c r="K116" s="2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BA116" s="1"/>
    </row>
    <row r="117" spans="7:53" s="2" customFormat="1" x14ac:dyDescent="0.15">
      <c r="G117" s="29"/>
      <c r="H117" s="29"/>
      <c r="I117" s="29"/>
      <c r="J117" s="29"/>
      <c r="K117" s="29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BA117" s="1"/>
    </row>
    <row r="118" spans="7:53" s="2" customFormat="1" x14ac:dyDescent="0.15">
      <c r="G118" s="29"/>
      <c r="H118" s="29"/>
      <c r="I118" s="29"/>
      <c r="J118" s="29"/>
      <c r="K118" s="2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BA118" s="1"/>
    </row>
    <row r="119" spans="7:53" s="2" customFormat="1" x14ac:dyDescent="0.15">
      <c r="G119" s="29"/>
      <c r="H119" s="29"/>
      <c r="I119" s="29"/>
      <c r="J119" s="29"/>
      <c r="K119" s="29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BA119" s="1"/>
    </row>
    <row r="120" spans="7:53" s="2" customFormat="1" x14ac:dyDescent="0.15">
      <c r="G120" s="29"/>
      <c r="H120" s="29"/>
      <c r="I120" s="29"/>
      <c r="J120" s="29"/>
      <c r="K120" s="2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BA120" s="1"/>
    </row>
    <row r="121" spans="7:53" s="2" customFormat="1" x14ac:dyDescent="0.15">
      <c r="G121" s="29"/>
      <c r="H121" s="29"/>
      <c r="I121" s="29"/>
      <c r="J121" s="29"/>
      <c r="K121" s="2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BA121" s="1"/>
    </row>
  </sheetData>
  <mergeCells count="54">
    <mergeCell ref="AW27:AZ27"/>
    <mergeCell ref="AW28:AZ28"/>
    <mergeCell ref="Y5:AI5"/>
    <mergeCell ref="Y7:AI7"/>
    <mergeCell ref="AK7:AW7"/>
    <mergeCell ref="AK5:BA5"/>
    <mergeCell ref="AK6:BA6"/>
    <mergeCell ref="Y6:AI6"/>
    <mergeCell ref="M6:W6"/>
    <mergeCell ref="A6:K6"/>
    <mergeCell ref="M7:W7"/>
    <mergeCell ref="AK15:AL15"/>
    <mergeCell ref="AM15:AN15"/>
    <mergeCell ref="AM10:AN10"/>
    <mergeCell ref="AO15:AP15"/>
    <mergeCell ref="AQ15:AR15"/>
    <mergeCell ref="G33:K33"/>
    <mergeCell ref="S33:W33"/>
    <mergeCell ref="AE33:AI33"/>
    <mergeCell ref="AK19:BA19"/>
    <mergeCell ref="AK20:AL20"/>
    <mergeCell ref="AM20:AN20"/>
    <mergeCell ref="AO20:AP20"/>
    <mergeCell ref="AQ20:AR20"/>
    <mergeCell ref="AS20:AT20"/>
    <mergeCell ref="AU20:AV20"/>
    <mergeCell ref="AS15:AT15"/>
    <mergeCell ref="AU15:AV15"/>
    <mergeCell ref="AW25:AZ25"/>
    <mergeCell ref="AW26:AZ26"/>
    <mergeCell ref="AQ10:AR10"/>
    <mergeCell ref="AS10:AT10"/>
    <mergeCell ref="AK14:BA14"/>
    <mergeCell ref="N10:R10"/>
    <mergeCell ref="Y10:Y11"/>
    <mergeCell ref="Z10:AD10"/>
    <mergeCell ref="S10:W10"/>
    <mergeCell ref="AO10:AP10"/>
    <mergeCell ref="AK4:BA4"/>
    <mergeCell ref="M5:W5"/>
    <mergeCell ref="B10:F10"/>
    <mergeCell ref="G10:K10"/>
    <mergeCell ref="M10:M11"/>
    <mergeCell ref="A4:K4"/>
    <mergeCell ref="M4:W4"/>
    <mergeCell ref="Y4:AI4"/>
    <mergeCell ref="A5:K5"/>
    <mergeCell ref="A9:K9"/>
    <mergeCell ref="M9:W9"/>
    <mergeCell ref="Y9:AI9"/>
    <mergeCell ref="AK9:BA9"/>
    <mergeCell ref="A10:A11"/>
    <mergeCell ref="AE10:AI10"/>
    <mergeCell ref="AK10:AL10"/>
  </mergeCells>
  <conditionalFormatting sqref="AW12:BA12 AW17:BA17 AW22:BA22 AE12:AG32 AH32:AI32 AH12:AI21 S12:U32 V32:W32 V12:W21 J32:K32 G12:I32 J12:J21 K12:K26">
    <cfRule type="cellIs" dxfId="2" priority="1" operator="greaterThanOrEqual">
      <formula>0.6</formula>
    </cfRule>
    <cfRule type="cellIs" dxfId="1" priority="2" operator="between">
      <formula>0.4</formula>
      <formula>0.5999999</formula>
    </cfRule>
    <cfRule type="cellIs" dxfId="0" priority="3" operator="lessThan">
      <formula>0.4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headerFooter>
    <oddHeader>&amp;LSecretaría de Educación
Subsecretaría de Educación Básica
Dirección General de Educación Secundaria
Subdirección de Escuelas Telesecundarias&amp;R&amp;G</oddHeader>
  </headerFooter>
  <colBreaks count="3" manualBreakCount="3">
    <brk id="12" max="1048575" man="1"/>
    <brk id="24" max="1048575" man="1"/>
    <brk id="36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8"/>
  <sheetViews>
    <sheetView workbookViewId="0">
      <selection activeCell="C1" sqref="C1"/>
    </sheetView>
  </sheetViews>
  <sheetFormatPr baseColWidth="10" defaultRowHeight="11.25" x14ac:dyDescent="0.25"/>
  <cols>
    <col min="1" max="1" width="10.140625" style="130" bestFit="1" customWidth="1"/>
    <col min="2" max="2" width="23.85546875" style="129" customWidth="1"/>
    <col min="3" max="3" width="5.85546875" style="129" customWidth="1"/>
    <col min="4" max="4" width="5.28515625" style="130" bestFit="1" customWidth="1"/>
    <col min="5" max="5" width="16.5703125" style="129" customWidth="1"/>
    <col min="6" max="6" width="22.140625" style="129" customWidth="1"/>
    <col min="7" max="16384" width="11.42578125" style="128"/>
  </cols>
  <sheetData>
    <row r="1" spans="1:8" ht="15" customHeight="1" x14ac:dyDescent="0.25">
      <c r="A1" s="126" t="s">
        <v>73</v>
      </c>
      <c r="B1" s="126" t="s">
        <v>74</v>
      </c>
      <c r="C1" s="125" t="s">
        <v>2</v>
      </c>
      <c r="D1" s="126" t="s">
        <v>0</v>
      </c>
      <c r="E1" s="127" t="s">
        <v>4</v>
      </c>
      <c r="F1" s="127" t="s">
        <v>72</v>
      </c>
    </row>
    <row r="2" spans="1:8" x14ac:dyDescent="0.25">
      <c r="A2" s="130" t="s">
        <v>79</v>
      </c>
      <c r="B2" s="129" t="s">
        <v>80</v>
      </c>
      <c r="C2" s="129" t="s">
        <v>75</v>
      </c>
      <c r="D2" s="130" t="s">
        <v>76</v>
      </c>
      <c r="E2" s="129" t="s">
        <v>77</v>
      </c>
      <c r="F2" s="129" t="s">
        <v>78</v>
      </c>
    </row>
    <row r="3" spans="1:8" x14ac:dyDescent="0.25">
      <c r="A3" s="130" t="s">
        <v>81</v>
      </c>
      <c r="B3" s="129" t="s">
        <v>82</v>
      </c>
      <c r="C3" s="129" t="s">
        <v>75</v>
      </c>
      <c r="D3" s="130" t="s">
        <v>76</v>
      </c>
      <c r="E3" s="129" t="s">
        <v>77</v>
      </c>
      <c r="F3" s="129" t="s">
        <v>78</v>
      </c>
    </row>
    <row r="4" spans="1:8" x14ac:dyDescent="0.25">
      <c r="A4" s="130" t="s">
        <v>84</v>
      </c>
      <c r="B4" s="129" t="s">
        <v>85</v>
      </c>
      <c r="C4" s="129" t="s">
        <v>75</v>
      </c>
      <c r="D4" s="130" t="s">
        <v>76</v>
      </c>
      <c r="E4" s="129" t="s">
        <v>77</v>
      </c>
      <c r="F4" s="129" t="s">
        <v>83</v>
      </c>
    </row>
    <row r="5" spans="1:8" x14ac:dyDescent="0.25">
      <c r="A5" s="130" t="s">
        <v>87</v>
      </c>
      <c r="B5" s="129" t="s">
        <v>88</v>
      </c>
      <c r="C5" s="129" t="s">
        <v>75</v>
      </c>
      <c r="D5" s="130" t="s">
        <v>76</v>
      </c>
      <c r="E5" s="129" t="s">
        <v>77</v>
      </c>
      <c r="F5" s="129" t="s">
        <v>86</v>
      </c>
    </row>
    <row r="6" spans="1:8" ht="22.5" x14ac:dyDescent="0.25">
      <c r="A6" s="130" t="s">
        <v>90</v>
      </c>
      <c r="B6" s="129" t="s">
        <v>91</v>
      </c>
      <c r="C6" s="129" t="s">
        <v>75</v>
      </c>
      <c r="D6" s="130" t="s">
        <v>76</v>
      </c>
      <c r="E6" s="129" t="s">
        <v>77</v>
      </c>
      <c r="F6" s="129" t="s">
        <v>89</v>
      </c>
    </row>
    <row r="7" spans="1:8" x14ac:dyDescent="0.25">
      <c r="A7" s="130" t="s">
        <v>93</v>
      </c>
      <c r="B7" s="129" t="s">
        <v>94</v>
      </c>
      <c r="C7" s="129" t="s">
        <v>75</v>
      </c>
      <c r="D7" s="130" t="s">
        <v>76</v>
      </c>
      <c r="E7" s="129" t="s">
        <v>77</v>
      </c>
      <c r="F7" s="129" t="s">
        <v>92</v>
      </c>
    </row>
    <row r="8" spans="1:8" s="178" customFormat="1" ht="15" x14ac:dyDescent="0.25">
      <c r="A8" s="175" t="s">
        <v>3913</v>
      </c>
      <c r="B8" s="176" t="s">
        <v>231</v>
      </c>
      <c r="C8" s="176"/>
      <c r="D8" s="177" t="s">
        <v>3914</v>
      </c>
      <c r="E8" s="176">
        <v>70</v>
      </c>
      <c r="F8" s="175">
        <v>10</v>
      </c>
      <c r="G8" s="176" t="s">
        <v>118</v>
      </c>
      <c r="H8" s="176" t="s">
        <v>118</v>
      </c>
    </row>
    <row r="9" spans="1:8" x14ac:dyDescent="0.25">
      <c r="A9" s="130" t="s">
        <v>97</v>
      </c>
      <c r="B9" s="129" t="s">
        <v>98</v>
      </c>
      <c r="C9" s="129" t="s">
        <v>75</v>
      </c>
      <c r="D9" s="130" t="s">
        <v>76</v>
      </c>
      <c r="E9" s="129" t="s">
        <v>77</v>
      </c>
      <c r="F9" s="129" t="s">
        <v>96</v>
      </c>
    </row>
    <row r="10" spans="1:8" x14ac:dyDescent="0.25">
      <c r="A10" s="130" t="s">
        <v>100</v>
      </c>
      <c r="B10" s="129" t="s">
        <v>101</v>
      </c>
      <c r="C10" s="129" t="s">
        <v>75</v>
      </c>
      <c r="D10" s="130" t="s">
        <v>76</v>
      </c>
      <c r="E10" s="129" t="s">
        <v>77</v>
      </c>
      <c r="F10" s="129" t="s">
        <v>99</v>
      </c>
    </row>
    <row r="11" spans="1:8" x14ac:dyDescent="0.25">
      <c r="A11" s="130" t="s">
        <v>103</v>
      </c>
      <c r="B11" s="129" t="s">
        <v>85</v>
      </c>
      <c r="C11" s="129" t="s">
        <v>75</v>
      </c>
      <c r="D11" s="130" t="s">
        <v>76</v>
      </c>
      <c r="E11" s="129" t="s">
        <v>77</v>
      </c>
      <c r="F11" s="129" t="s">
        <v>102</v>
      </c>
    </row>
    <row r="12" spans="1:8" x14ac:dyDescent="0.25">
      <c r="A12" s="130" t="s">
        <v>105</v>
      </c>
      <c r="B12" s="129" t="s">
        <v>106</v>
      </c>
      <c r="C12" s="129" t="s">
        <v>75</v>
      </c>
      <c r="D12" s="130" t="s">
        <v>76</v>
      </c>
      <c r="E12" s="129" t="s">
        <v>77</v>
      </c>
      <c r="F12" s="129" t="s">
        <v>104</v>
      </c>
    </row>
    <row r="13" spans="1:8" x14ac:dyDescent="0.25">
      <c r="A13" s="130" t="s">
        <v>108</v>
      </c>
      <c r="B13" s="129" t="s">
        <v>109</v>
      </c>
      <c r="C13" s="129" t="s">
        <v>75</v>
      </c>
      <c r="D13" s="130" t="s">
        <v>76</v>
      </c>
      <c r="E13" s="129" t="s">
        <v>77</v>
      </c>
      <c r="F13" s="129" t="s">
        <v>107</v>
      </c>
    </row>
    <row r="14" spans="1:8" x14ac:dyDescent="0.25">
      <c r="A14" s="130" t="s">
        <v>111</v>
      </c>
      <c r="B14" s="129" t="s">
        <v>85</v>
      </c>
      <c r="C14" s="129" t="s">
        <v>75</v>
      </c>
      <c r="D14" s="130" t="s">
        <v>76</v>
      </c>
      <c r="E14" s="129" t="s">
        <v>77</v>
      </c>
      <c r="F14" s="129" t="s">
        <v>110</v>
      </c>
    </row>
    <row r="15" spans="1:8" x14ac:dyDescent="0.25">
      <c r="A15" s="130" t="s">
        <v>113</v>
      </c>
      <c r="B15" s="129" t="s">
        <v>114</v>
      </c>
      <c r="C15" s="129" t="s">
        <v>75</v>
      </c>
      <c r="D15" s="130" t="s">
        <v>76</v>
      </c>
      <c r="E15" s="129" t="s">
        <v>77</v>
      </c>
      <c r="F15" s="129" t="s">
        <v>112</v>
      </c>
    </row>
    <row r="16" spans="1:8" x14ac:dyDescent="0.25">
      <c r="A16" s="130" t="s">
        <v>116</v>
      </c>
      <c r="B16" s="129" t="s">
        <v>117</v>
      </c>
      <c r="C16" s="129" t="s">
        <v>75</v>
      </c>
      <c r="D16" s="130" t="s">
        <v>76</v>
      </c>
      <c r="E16" s="129" t="s">
        <v>77</v>
      </c>
      <c r="F16" s="129" t="s">
        <v>115</v>
      </c>
    </row>
    <row r="17" spans="1:6" x14ac:dyDescent="0.25">
      <c r="A17" s="130" t="s">
        <v>119</v>
      </c>
      <c r="B17" s="129" t="s">
        <v>120</v>
      </c>
      <c r="C17" s="129" t="s">
        <v>75</v>
      </c>
      <c r="D17" s="130" t="s">
        <v>76</v>
      </c>
      <c r="E17" s="129" t="s">
        <v>77</v>
      </c>
      <c r="F17" s="129" t="s">
        <v>118</v>
      </c>
    </row>
    <row r="18" spans="1:6" x14ac:dyDescent="0.25">
      <c r="A18" s="130" t="s">
        <v>122</v>
      </c>
      <c r="B18" s="129" t="s">
        <v>123</v>
      </c>
      <c r="C18" s="129" t="s">
        <v>75</v>
      </c>
      <c r="D18" s="130" t="s">
        <v>76</v>
      </c>
      <c r="E18" s="129" t="s">
        <v>77</v>
      </c>
      <c r="F18" s="129" t="s">
        <v>121</v>
      </c>
    </row>
    <row r="19" spans="1:6" x14ac:dyDescent="0.25">
      <c r="A19" s="130" t="s">
        <v>125</v>
      </c>
      <c r="B19" s="129" t="s">
        <v>126</v>
      </c>
      <c r="C19" s="129" t="s">
        <v>75</v>
      </c>
      <c r="D19" s="130" t="s">
        <v>76</v>
      </c>
      <c r="E19" s="129" t="s">
        <v>77</v>
      </c>
      <c r="F19" s="129" t="s">
        <v>124</v>
      </c>
    </row>
    <row r="20" spans="1:6" x14ac:dyDescent="0.25">
      <c r="A20" s="130" t="s">
        <v>128</v>
      </c>
      <c r="B20" s="129" t="s">
        <v>129</v>
      </c>
      <c r="C20" s="129" t="s">
        <v>75</v>
      </c>
      <c r="D20" s="130" t="s">
        <v>76</v>
      </c>
      <c r="E20" s="129" t="s">
        <v>77</v>
      </c>
      <c r="F20" s="129" t="s">
        <v>127</v>
      </c>
    </row>
    <row r="21" spans="1:6" x14ac:dyDescent="0.25">
      <c r="A21" s="130" t="s">
        <v>133</v>
      </c>
      <c r="B21" s="129" t="s">
        <v>134</v>
      </c>
      <c r="C21" s="129" t="s">
        <v>130</v>
      </c>
      <c r="D21" s="130" t="s">
        <v>131</v>
      </c>
      <c r="E21" s="129" t="s">
        <v>132</v>
      </c>
      <c r="F21" s="129" t="s">
        <v>132</v>
      </c>
    </row>
    <row r="22" spans="1:6" x14ac:dyDescent="0.25">
      <c r="A22" s="130" t="s">
        <v>135</v>
      </c>
      <c r="B22" s="129" t="s">
        <v>136</v>
      </c>
      <c r="C22" s="129" t="s">
        <v>130</v>
      </c>
      <c r="D22" s="130" t="s">
        <v>131</v>
      </c>
      <c r="E22" s="129" t="s">
        <v>132</v>
      </c>
      <c r="F22" s="129" t="s">
        <v>132</v>
      </c>
    </row>
    <row r="23" spans="1:6" x14ac:dyDescent="0.25">
      <c r="A23" s="130" t="s">
        <v>138</v>
      </c>
      <c r="B23" s="129" t="s">
        <v>139</v>
      </c>
      <c r="C23" s="129" t="s">
        <v>130</v>
      </c>
      <c r="D23" s="130" t="s">
        <v>131</v>
      </c>
      <c r="E23" s="129" t="s">
        <v>137</v>
      </c>
      <c r="F23" s="129" t="s">
        <v>137</v>
      </c>
    </row>
    <row r="24" spans="1:6" x14ac:dyDescent="0.25">
      <c r="A24" s="130" t="s">
        <v>141</v>
      </c>
      <c r="B24" s="129" t="s">
        <v>142</v>
      </c>
      <c r="C24" s="129" t="s">
        <v>130</v>
      </c>
      <c r="D24" s="130" t="s">
        <v>131</v>
      </c>
      <c r="E24" s="129" t="s">
        <v>137</v>
      </c>
      <c r="F24" s="129" t="s">
        <v>140</v>
      </c>
    </row>
    <row r="25" spans="1:6" x14ac:dyDescent="0.25">
      <c r="A25" s="130" t="s">
        <v>144</v>
      </c>
      <c r="B25" s="129" t="s">
        <v>145</v>
      </c>
      <c r="C25" s="129" t="s">
        <v>130</v>
      </c>
      <c r="D25" s="130" t="s">
        <v>131</v>
      </c>
      <c r="E25" s="129" t="s">
        <v>137</v>
      </c>
      <c r="F25" s="129" t="s">
        <v>143</v>
      </c>
    </row>
    <row r="26" spans="1:6" ht="22.5" x14ac:dyDescent="0.25">
      <c r="A26" s="130" t="s">
        <v>147</v>
      </c>
      <c r="B26" s="129" t="s">
        <v>148</v>
      </c>
      <c r="C26" s="129" t="s">
        <v>130</v>
      </c>
      <c r="D26" s="130" t="s">
        <v>131</v>
      </c>
      <c r="E26" s="129" t="s">
        <v>137</v>
      </c>
      <c r="F26" s="129" t="s">
        <v>146</v>
      </c>
    </row>
    <row r="27" spans="1:6" x14ac:dyDescent="0.25">
      <c r="A27" s="130" t="s">
        <v>150</v>
      </c>
      <c r="B27" s="129" t="s">
        <v>151</v>
      </c>
      <c r="C27" s="129" t="s">
        <v>130</v>
      </c>
      <c r="D27" s="130" t="s">
        <v>131</v>
      </c>
      <c r="E27" s="129" t="s">
        <v>137</v>
      </c>
      <c r="F27" s="129" t="s">
        <v>149</v>
      </c>
    </row>
    <row r="28" spans="1:6" ht="22.5" x14ac:dyDescent="0.25">
      <c r="A28" s="130" t="s">
        <v>153</v>
      </c>
      <c r="B28" s="129" t="s">
        <v>154</v>
      </c>
      <c r="C28" s="129" t="s">
        <v>130</v>
      </c>
      <c r="D28" s="130" t="s">
        <v>131</v>
      </c>
      <c r="E28" s="129" t="s">
        <v>137</v>
      </c>
      <c r="F28" s="129" t="s">
        <v>152</v>
      </c>
    </row>
    <row r="29" spans="1:6" x14ac:dyDescent="0.25">
      <c r="A29" s="130" t="s">
        <v>156</v>
      </c>
      <c r="B29" s="129" t="s">
        <v>155</v>
      </c>
      <c r="C29" s="129" t="s">
        <v>130</v>
      </c>
      <c r="D29" s="130" t="s">
        <v>131</v>
      </c>
      <c r="E29" s="129" t="s">
        <v>137</v>
      </c>
      <c r="F29" s="129" t="s">
        <v>155</v>
      </c>
    </row>
    <row r="30" spans="1:6" x14ac:dyDescent="0.25">
      <c r="A30" s="130" t="s">
        <v>158</v>
      </c>
      <c r="B30" s="129" t="s">
        <v>159</v>
      </c>
      <c r="C30" s="129" t="s">
        <v>130</v>
      </c>
      <c r="D30" s="130" t="s">
        <v>131</v>
      </c>
      <c r="E30" s="129" t="s">
        <v>137</v>
      </c>
      <c r="F30" s="129" t="s">
        <v>157</v>
      </c>
    </row>
    <row r="31" spans="1:6" x14ac:dyDescent="0.25">
      <c r="A31" s="130" t="s">
        <v>161</v>
      </c>
      <c r="B31" s="129" t="s">
        <v>162</v>
      </c>
      <c r="C31" s="129" t="s">
        <v>130</v>
      </c>
      <c r="D31" s="130" t="s">
        <v>131</v>
      </c>
      <c r="E31" s="129" t="s">
        <v>137</v>
      </c>
      <c r="F31" s="129" t="s">
        <v>160</v>
      </c>
    </row>
    <row r="32" spans="1:6" x14ac:dyDescent="0.25">
      <c r="A32" s="130" t="s">
        <v>167</v>
      </c>
      <c r="B32" s="129" t="s">
        <v>168</v>
      </c>
      <c r="C32" s="129" t="s">
        <v>163</v>
      </c>
      <c r="D32" s="130" t="s">
        <v>164</v>
      </c>
      <c r="E32" s="129" t="s">
        <v>165</v>
      </c>
      <c r="F32" s="129" t="s">
        <v>166</v>
      </c>
    </row>
    <row r="33" spans="1:6" x14ac:dyDescent="0.25">
      <c r="A33" s="130" t="s">
        <v>170</v>
      </c>
      <c r="B33" s="129" t="s">
        <v>171</v>
      </c>
      <c r="C33" s="129" t="s">
        <v>163</v>
      </c>
      <c r="D33" s="130" t="s">
        <v>164</v>
      </c>
      <c r="E33" s="129" t="s">
        <v>165</v>
      </c>
      <c r="F33" s="129" t="s">
        <v>169</v>
      </c>
    </row>
    <row r="34" spans="1:6" x14ac:dyDescent="0.25">
      <c r="A34" s="130" t="s">
        <v>174</v>
      </c>
      <c r="B34" s="129" t="s">
        <v>175</v>
      </c>
      <c r="C34" s="129" t="s">
        <v>163</v>
      </c>
      <c r="D34" s="130" t="s">
        <v>164</v>
      </c>
      <c r="E34" s="129" t="s">
        <v>172</v>
      </c>
      <c r="F34" s="129" t="s">
        <v>173</v>
      </c>
    </row>
    <row r="35" spans="1:6" x14ac:dyDescent="0.25">
      <c r="A35" s="130" t="s">
        <v>177</v>
      </c>
      <c r="B35" s="129" t="s">
        <v>178</v>
      </c>
      <c r="C35" s="129" t="s">
        <v>163</v>
      </c>
      <c r="D35" s="130" t="s">
        <v>164</v>
      </c>
      <c r="E35" s="129" t="s">
        <v>172</v>
      </c>
      <c r="F35" s="129" t="s">
        <v>176</v>
      </c>
    </row>
    <row r="36" spans="1:6" x14ac:dyDescent="0.25">
      <c r="A36" s="130" t="s">
        <v>180</v>
      </c>
      <c r="B36" s="129" t="s">
        <v>181</v>
      </c>
      <c r="C36" s="129" t="s">
        <v>163</v>
      </c>
      <c r="D36" s="130" t="s">
        <v>164</v>
      </c>
      <c r="E36" s="129" t="s">
        <v>172</v>
      </c>
      <c r="F36" s="129" t="s">
        <v>179</v>
      </c>
    </row>
    <row r="37" spans="1:6" x14ac:dyDescent="0.25">
      <c r="A37" s="130" t="s">
        <v>184</v>
      </c>
      <c r="B37" s="129" t="s">
        <v>185</v>
      </c>
      <c r="C37" s="129" t="s">
        <v>163</v>
      </c>
      <c r="D37" s="130" t="s">
        <v>182</v>
      </c>
      <c r="E37" s="129" t="s">
        <v>172</v>
      </c>
      <c r="F37" s="129" t="s">
        <v>183</v>
      </c>
    </row>
    <row r="38" spans="1:6" x14ac:dyDescent="0.25">
      <c r="A38" s="130" t="s">
        <v>187</v>
      </c>
      <c r="B38" s="129" t="s">
        <v>188</v>
      </c>
      <c r="C38" s="129" t="s">
        <v>163</v>
      </c>
      <c r="D38" s="130" t="s">
        <v>164</v>
      </c>
      <c r="E38" s="129" t="s">
        <v>172</v>
      </c>
      <c r="F38" s="129" t="s">
        <v>186</v>
      </c>
    </row>
    <row r="39" spans="1:6" x14ac:dyDescent="0.25">
      <c r="A39" s="130" t="s">
        <v>190</v>
      </c>
      <c r="B39" s="129" t="s">
        <v>191</v>
      </c>
      <c r="C39" s="129" t="s">
        <v>163</v>
      </c>
      <c r="D39" s="130" t="s">
        <v>164</v>
      </c>
      <c r="E39" s="129" t="s">
        <v>172</v>
      </c>
      <c r="F39" s="129" t="s">
        <v>189</v>
      </c>
    </row>
    <row r="40" spans="1:6" x14ac:dyDescent="0.25">
      <c r="A40" s="130" t="s">
        <v>193</v>
      </c>
      <c r="B40" s="129" t="s">
        <v>194</v>
      </c>
      <c r="C40" s="129" t="s">
        <v>163</v>
      </c>
      <c r="D40" s="130" t="s">
        <v>164</v>
      </c>
      <c r="E40" s="129" t="s">
        <v>172</v>
      </c>
      <c r="F40" s="129" t="s">
        <v>192</v>
      </c>
    </row>
    <row r="41" spans="1:6" x14ac:dyDescent="0.25">
      <c r="A41" s="130" t="s">
        <v>196</v>
      </c>
      <c r="B41" s="129" t="s">
        <v>197</v>
      </c>
      <c r="C41" s="129" t="s">
        <v>163</v>
      </c>
      <c r="D41" s="130" t="s">
        <v>164</v>
      </c>
      <c r="E41" s="129" t="s">
        <v>172</v>
      </c>
      <c r="F41" s="129" t="s">
        <v>195</v>
      </c>
    </row>
    <row r="42" spans="1:6" x14ac:dyDescent="0.25">
      <c r="A42" s="130" t="s">
        <v>199</v>
      </c>
      <c r="B42" s="129" t="s">
        <v>200</v>
      </c>
      <c r="C42" s="129" t="s">
        <v>163</v>
      </c>
      <c r="D42" s="130" t="s">
        <v>164</v>
      </c>
      <c r="E42" s="129" t="s">
        <v>172</v>
      </c>
      <c r="F42" s="129" t="s">
        <v>198</v>
      </c>
    </row>
    <row r="43" spans="1:6" x14ac:dyDescent="0.25">
      <c r="A43" s="130" t="s">
        <v>202</v>
      </c>
      <c r="B43" s="129" t="s">
        <v>203</v>
      </c>
      <c r="C43" s="129" t="s">
        <v>163</v>
      </c>
      <c r="D43" s="130" t="s">
        <v>164</v>
      </c>
      <c r="E43" s="129" t="s">
        <v>172</v>
      </c>
      <c r="F43" s="129" t="s">
        <v>201</v>
      </c>
    </row>
    <row r="44" spans="1:6" x14ac:dyDescent="0.25">
      <c r="A44" s="130" t="s">
        <v>205</v>
      </c>
      <c r="B44" s="129" t="s">
        <v>85</v>
      </c>
      <c r="C44" s="129" t="s">
        <v>163</v>
      </c>
      <c r="D44" s="130" t="s">
        <v>164</v>
      </c>
      <c r="E44" s="129" t="s">
        <v>172</v>
      </c>
      <c r="F44" s="129" t="s">
        <v>204</v>
      </c>
    </row>
    <row r="45" spans="1:6" ht="22.5" x14ac:dyDescent="0.25">
      <c r="A45" s="130" t="s">
        <v>207</v>
      </c>
      <c r="B45" s="129" t="s">
        <v>106</v>
      </c>
      <c r="C45" s="129" t="s">
        <v>163</v>
      </c>
      <c r="D45" s="130" t="s">
        <v>164</v>
      </c>
      <c r="E45" s="129" t="s">
        <v>172</v>
      </c>
      <c r="F45" s="129" t="s">
        <v>206</v>
      </c>
    </row>
    <row r="46" spans="1:6" x14ac:dyDescent="0.25">
      <c r="A46" s="130" t="s">
        <v>210</v>
      </c>
      <c r="B46" s="129" t="s">
        <v>181</v>
      </c>
      <c r="C46" s="129" t="s">
        <v>163</v>
      </c>
      <c r="D46" s="130" t="s">
        <v>164</v>
      </c>
      <c r="E46" s="129" t="s">
        <v>208</v>
      </c>
      <c r="F46" s="129" t="s">
        <v>209</v>
      </c>
    </row>
    <row r="47" spans="1:6" x14ac:dyDescent="0.25">
      <c r="A47" s="130" t="s">
        <v>212</v>
      </c>
      <c r="B47" s="129" t="s">
        <v>213</v>
      </c>
      <c r="C47" s="129" t="s">
        <v>163</v>
      </c>
      <c r="D47" s="130" t="s">
        <v>164</v>
      </c>
      <c r="E47" s="129" t="s">
        <v>211</v>
      </c>
      <c r="F47" s="129" t="s">
        <v>211</v>
      </c>
    </row>
    <row r="48" spans="1:6" x14ac:dyDescent="0.25">
      <c r="A48" s="130" t="s">
        <v>214</v>
      </c>
      <c r="B48" s="129" t="s">
        <v>215</v>
      </c>
      <c r="C48" s="129" t="s">
        <v>163</v>
      </c>
      <c r="D48" s="130" t="s">
        <v>164</v>
      </c>
      <c r="E48" s="129" t="s">
        <v>211</v>
      </c>
      <c r="F48" s="129" t="s">
        <v>211</v>
      </c>
    </row>
    <row r="49" spans="1:6" x14ac:dyDescent="0.25">
      <c r="A49" s="130" t="s">
        <v>216</v>
      </c>
      <c r="B49" s="129" t="s">
        <v>217</v>
      </c>
      <c r="C49" s="129" t="s">
        <v>163</v>
      </c>
      <c r="D49" s="130" t="s">
        <v>164</v>
      </c>
      <c r="E49" s="129" t="s">
        <v>211</v>
      </c>
      <c r="F49" s="129" t="s">
        <v>192</v>
      </c>
    </row>
    <row r="50" spans="1:6" x14ac:dyDescent="0.25">
      <c r="A50" s="130" t="s">
        <v>218</v>
      </c>
      <c r="B50" s="129" t="s">
        <v>219</v>
      </c>
      <c r="C50" s="129" t="s">
        <v>163</v>
      </c>
      <c r="D50" s="130" t="s">
        <v>164</v>
      </c>
      <c r="E50" s="129" t="s">
        <v>211</v>
      </c>
      <c r="F50" s="129" t="s">
        <v>203</v>
      </c>
    </row>
    <row r="51" spans="1:6" x14ac:dyDescent="0.25">
      <c r="A51" s="130" t="s">
        <v>222</v>
      </c>
      <c r="B51" s="129" t="s">
        <v>223</v>
      </c>
      <c r="C51" s="129" t="s">
        <v>163</v>
      </c>
      <c r="D51" s="130" t="s">
        <v>164</v>
      </c>
      <c r="E51" s="129" t="s">
        <v>220</v>
      </c>
      <c r="F51" s="129" t="s">
        <v>221</v>
      </c>
    </row>
    <row r="52" spans="1:6" x14ac:dyDescent="0.25">
      <c r="A52" s="130" t="s">
        <v>224</v>
      </c>
      <c r="B52" s="129" t="s">
        <v>225</v>
      </c>
      <c r="C52" s="129" t="s">
        <v>163</v>
      </c>
      <c r="D52" s="130" t="s">
        <v>164</v>
      </c>
      <c r="E52" s="129" t="s">
        <v>220</v>
      </c>
      <c r="F52" s="129" t="s">
        <v>96</v>
      </c>
    </row>
    <row r="53" spans="1:6" x14ac:dyDescent="0.25">
      <c r="A53" s="130" t="s">
        <v>227</v>
      </c>
      <c r="B53" s="129" t="s">
        <v>228</v>
      </c>
      <c r="C53" s="129" t="s">
        <v>163</v>
      </c>
      <c r="D53" s="130" t="s">
        <v>164</v>
      </c>
      <c r="E53" s="129" t="s">
        <v>220</v>
      </c>
      <c r="F53" s="129" t="s">
        <v>226</v>
      </c>
    </row>
    <row r="54" spans="1:6" x14ac:dyDescent="0.25">
      <c r="A54" s="130" t="s">
        <v>230</v>
      </c>
      <c r="B54" s="129" t="s">
        <v>231</v>
      </c>
      <c r="C54" s="129" t="s">
        <v>163</v>
      </c>
      <c r="D54" s="130" t="s">
        <v>164</v>
      </c>
      <c r="E54" s="129" t="s">
        <v>220</v>
      </c>
      <c r="F54" s="129" t="s">
        <v>229</v>
      </c>
    </row>
    <row r="55" spans="1:6" x14ac:dyDescent="0.25">
      <c r="A55" s="130" t="s">
        <v>233</v>
      </c>
      <c r="B55" s="129" t="s">
        <v>234</v>
      </c>
      <c r="C55" s="129" t="s">
        <v>163</v>
      </c>
      <c r="D55" s="130" t="s">
        <v>164</v>
      </c>
      <c r="E55" s="129" t="s">
        <v>220</v>
      </c>
      <c r="F55" s="129" t="s">
        <v>232</v>
      </c>
    </row>
    <row r="56" spans="1:6" x14ac:dyDescent="0.25">
      <c r="A56" s="130" t="s">
        <v>236</v>
      </c>
      <c r="B56" s="129" t="s">
        <v>237</v>
      </c>
      <c r="C56" s="129" t="s">
        <v>163</v>
      </c>
      <c r="D56" s="130" t="s">
        <v>164</v>
      </c>
      <c r="E56" s="129" t="s">
        <v>220</v>
      </c>
      <c r="F56" s="129" t="s">
        <v>235</v>
      </c>
    </row>
    <row r="57" spans="1:6" x14ac:dyDescent="0.25">
      <c r="A57" s="130" t="s">
        <v>239</v>
      </c>
      <c r="B57" s="129" t="s">
        <v>101</v>
      </c>
      <c r="C57" s="129" t="s">
        <v>163</v>
      </c>
      <c r="D57" s="130" t="s">
        <v>164</v>
      </c>
      <c r="E57" s="129" t="s">
        <v>220</v>
      </c>
      <c r="F57" s="129" t="s">
        <v>238</v>
      </c>
    </row>
    <row r="58" spans="1:6" x14ac:dyDescent="0.25">
      <c r="A58" s="130" t="s">
        <v>241</v>
      </c>
      <c r="B58" s="129" t="s">
        <v>194</v>
      </c>
      <c r="C58" s="129" t="s">
        <v>163</v>
      </c>
      <c r="D58" s="130" t="s">
        <v>164</v>
      </c>
      <c r="E58" s="129" t="s">
        <v>220</v>
      </c>
      <c r="F58" s="129" t="s">
        <v>240</v>
      </c>
    </row>
    <row r="59" spans="1:6" ht="22.5" x14ac:dyDescent="0.25">
      <c r="A59" s="130" t="s">
        <v>245</v>
      </c>
      <c r="B59" s="129" t="s">
        <v>246</v>
      </c>
      <c r="C59" s="129" t="s">
        <v>242</v>
      </c>
      <c r="D59" s="130" t="s">
        <v>243</v>
      </c>
      <c r="E59" s="129" t="s">
        <v>244</v>
      </c>
      <c r="F59" s="129" t="s">
        <v>244</v>
      </c>
    </row>
    <row r="60" spans="1:6" x14ac:dyDescent="0.25">
      <c r="A60" s="130" t="s">
        <v>248</v>
      </c>
      <c r="B60" s="129" t="s">
        <v>249</v>
      </c>
      <c r="C60" s="129" t="s">
        <v>242</v>
      </c>
      <c r="D60" s="130" t="s">
        <v>243</v>
      </c>
      <c r="E60" s="129" t="s">
        <v>244</v>
      </c>
      <c r="F60" s="129" t="s">
        <v>247</v>
      </c>
    </row>
    <row r="61" spans="1:6" x14ac:dyDescent="0.25">
      <c r="A61" s="130" t="s">
        <v>251</v>
      </c>
      <c r="B61" s="129" t="s">
        <v>237</v>
      </c>
      <c r="C61" s="129" t="s">
        <v>242</v>
      </c>
      <c r="D61" s="130" t="s">
        <v>243</v>
      </c>
      <c r="E61" s="129" t="s">
        <v>244</v>
      </c>
      <c r="F61" s="129" t="s">
        <v>250</v>
      </c>
    </row>
    <row r="62" spans="1:6" x14ac:dyDescent="0.25">
      <c r="A62" s="130" t="s">
        <v>253</v>
      </c>
      <c r="B62" s="129" t="s">
        <v>142</v>
      </c>
      <c r="C62" s="129" t="s">
        <v>242</v>
      </c>
      <c r="D62" s="130" t="s">
        <v>243</v>
      </c>
      <c r="E62" s="129" t="s">
        <v>244</v>
      </c>
      <c r="F62" s="129" t="s">
        <v>252</v>
      </c>
    </row>
    <row r="63" spans="1:6" x14ac:dyDescent="0.25">
      <c r="A63" s="130" t="s">
        <v>255</v>
      </c>
      <c r="B63" s="129" t="s">
        <v>256</v>
      </c>
      <c r="C63" s="129" t="s">
        <v>242</v>
      </c>
      <c r="D63" s="130" t="s">
        <v>243</v>
      </c>
      <c r="E63" s="129" t="s">
        <v>244</v>
      </c>
      <c r="F63" s="129" t="s">
        <v>254</v>
      </c>
    </row>
    <row r="64" spans="1:6" ht="22.5" x14ac:dyDescent="0.25">
      <c r="A64" s="130" t="s">
        <v>258</v>
      </c>
      <c r="B64" s="129" t="s">
        <v>259</v>
      </c>
      <c r="C64" s="129" t="s">
        <v>242</v>
      </c>
      <c r="D64" s="130" t="s">
        <v>243</v>
      </c>
      <c r="E64" s="129" t="s">
        <v>244</v>
      </c>
      <c r="F64" s="129" t="s">
        <v>257</v>
      </c>
    </row>
    <row r="65" spans="1:6" x14ac:dyDescent="0.25">
      <c r="A65" s="130" t="s">
        <v>261</v>
      </c>
      <c r="B65" s="129" t="s">
        <v>262</v>
      </c>
      <c r="C65" s="129" t="s">
        <v>242</v>
      </c>
      <c r="D65" s="130" t="s">
        <v>243</v>
      </c>
      <c r="E65" s="129" t="s">
        <v>244</v>
      </c>
      <c r="F65" s="129" t="s">
        <v>260</v>
      </c>
    </row>
    <row r="66" spans="1:6" x14ac:dyDescent="0.25">
      <c r="A66" s="130" t="s">
        <v>264</v>
      </c>
      <c r="B66" s="129" t="s">
        <v>265</v>
      </c>
      <c r="C66" s="129" t="s">
        <v>242</v>
      </c>
      <c r="D66" s="130" t="s">
        <v>243</v>
      </c>
      <c r="E66" s="129" t="s">
        <v>244</v>
      </c>
      <c r="F66" s="129" t="s">
        <v>263</v>
      </c>
    </row>
    <row r="67" spans="1:6" x14ac:dyDescent="0.25">
      <c r="A67" s="130" t="s">
        <v>267</v>
      </c>
      <c r="B67" s="129" t="s">
        <v>181</v>
      </c>
      <c r="C67" s="129" t="s">
        <v>242</v>
      </c>
      <c r="D67" s="130" t="s">
        <v>243</v>
      </c>
      <c r="E67" s="129" t="s">
        <v>244</v>
      </c>
      <c r="F67" s="129" t="s">
        <v>266</v>
      </c>
    </row>
    <row r="68" spans="1:6" x14ac:dyDescent="0.25">
      <c r="A68" s="130" t="s">
        <v>269</v>
      </c>
      <c r="B68" s="129" t="s">
        <v>270</v>
      </c>
      <c r="C68" s="129" t="s">
        <v>242</v>
      </c>
      <c r="D68" s="130" t="s">
        <v>243</v>
      </c>
      <c r="E68" s="129" t="s">
        <v>244</v>
      </c>
      <c r="F68" s="129" t="s">
        <v>268</v>
      </c>
    </row>
    <row r="69" spans="1:6" x14ac:dyDescent="0.25">
      <c r="A69" s="130" t="s">
        <v>272</v>
      </c>
      <c r="B69" s="129" t="s">
        <v>155</v>
      </c>
      <c r="C69" s="129" t="s">
        <v>242</v>
      </c>
      <c r="D69" s="130" t="s">
        <v>243</v>
      </c>
      <c r="E69" s="129" t="s">
        <v>244</v>
      </c>
      <c r="F69" s="129" t="s">
        <v>271</v>
      </c>
    </row>
    <row r="70" spans="1:6" x14ac:dyDescent="0.25">
      <c r="A70" s="130" t="s">
        <v>274</v>
      </c>
      <c r="B70" s="129" t="s">
        <v>231</v>
      </c>
      <c r="C70" s="129" t="s">
        <v>242</v>
      </c>
      <c r="D70" s="130" t="s">
        <v>243</v>
      </c>
      <c r="E70" s="129" t="s">
        <v>244</v>
      </c>
      <c r="F70" s="129" t="s">
        <v>273</v>
      </c>
    </row>
    <row r="71" spans="1:6" x14ac:dyDescent="0.25">
      <c r="A71" s="130" t="s">
        <v>277</v>
      </c>
      <c r="B71" s="129" t="s">
        <v>101</v>
      </c>
      <c r="C71" s="129" t="s">
        <v>242</v>
      </c>
      <c r="D71" s="130" t="s">
        <v>243</v>
      </c>
      <c r="E71" s="129" t="s">
        <v>275</v>
      </c>
      <c r="F71" s="129" t="s">
        <v>276</v>
      </c>
    </row>
    <row r="72" spans="1:6" x14ac:dyDescent="0.25">
      <c r="A72" s="130" t="s">
        <v>281</v>
      </c>
      <c r="B72" s="129" t="s">
        <v>200</v>
      </c>
      <c r="C72" s="129" t="s">
        <v>278</v>
      </c>
      <c r="D72" s="130" t="s">
        <v>279</v>
      </c>
      <c r="E72" s="129" t="s">
        <v>280</v>
      </c>
      <c r="F72" s="129" t="s">
        <v>280</v>
      </c>
    </row>
    <row r="73" spans="1:6" x14ac:dyDescent="0.25">
      <c r="A73" s="130" t="s">
        <v>283</v>
      </c>
      <c r="B73" s="129" t="s">
        <v>145</v>
      </c>
      <c r="C73" s="129" t="s">
        <v>278</v>
      </c>
      <c r="D73" s="130" t="s">
        <v>279</v>
      </c>
      <c r="E73" s="129" t="s">
        <v>280</v>
      </c>
      <c r="F73" s="129" t="s">
        <v>282</v>
      </c>
    </row>
    <row r="74" spans="1:6" x14ac:dyDescent="0.25">
      <c r="A74" s="130" t="s">
        <v>285</v>
      </c>
      <c r="B74" s="129" t="s">
        <v>286</v>
      </c>
      <c r="C74" s="129" t="s">
        <v>278</v>
      </c>
      <c r="D74" s="130" t="s">
        <v>279</v>
      </c>
      <c r="E74" s="129" t="s">
        <v>284</v>
      </c>
      <c r="F74" s="129" t="s">
        <v>284</v>
      </c>
    </row>
    <row r="75" spans="1:6" x14ac:dyDescent="0.25">
      <c r="A75" s="130" t="s">
        <v>287</v>
      </c>
      <c r="B75" s="129" t="s">
        <v>231</v>
      </c>
      <c r="C75" s="129" t="s">
        <v>278</v>
      </c>
      <c r="D75" s="130" t="s">
        <v>279</v>
      </c>
      <c r="E75" s="129" t="s">
        <v>284</v>
      </c>
      <c r="F75" s="129" t="s">
        <v>284</v>
      </c>
    </row>
    <row r="76" spans="1:6" x14ac:dyDescent="0.25">
      <c r="A76" s="130" t="s">
        <v>289</v>
      </c>
      <c r="B76" s="129" t="s">
        <v>290</v>
      </c>
      <c r="C76" s="129" t="s">
        <v>278</v>
      </c>
      <c r="D76" s="130" t="s">
        <v>279</v>
      </c>
      <c r="E76" s="129" t="s">
        <v>288</v>
      </c>
      <c r="F76" s="129" t="s">
        <v>288</v>
      </c>
    </row>
    <row r="77" spans="1:6" x14ac:dyDescent="0.25">
      <c r="A77" s="130" t="s">
        <v>293</v>
      </c>
      <c r="B77" s="129" t="s">
        <v>294</v>
      </c>
      <c r="C77" s="129" t="s">
        <v>278</v>
      </c>
      <c r="D77" s="130" t="s">
        <v>279</v>
      </c>
      <c r="E77" s="129" t="s">
        <v>291</v>
      </c>
      <c r="F77" s="129" t="s">
        <v>292</v>
      </c>
    </row>
    <row r="78" spans="1:6" x14ac:dyDescent="0.25">
      <c r="A78" s="130" t="s">
        <v>296</v>
      </c>
      <c r="B78" s="129" t="s">
        <v>117</v>
      </c>
      <c r="C78" s="129" t="s">
        <v>278</v>
      </c>
      <c r="D78" s="130" t="s">
        <v>279</v>
      </c>
      <c r="E78" s="129" t="s">
        <v>295</v>
      </c>
      <c r="F78" s="129" t="s">
        <v>295</v>
      </c>
    </row>
    <row r="79" spans="1:6" x14ac:dyDescent="0.25">
      <c r="A79" s="130" t="s">
        <v>298</v>
      </c>
      <c r="B79" s="129" t="s">
        <v>231</v>
      </c>
      <c r="C79" s="129" t="s">
        <v>278</v>
      </c>
      <c r="D79" s="130" t="s">
        <v>279</v>
      </c>
      <c r="E79" s="129" t="s">
        <v>295</v>
      </c>
      <c r="F79" s="129" t="s">
        <v>297</v>
      </c>
    </row>
    <row r="80" spans="1:6" x14ac:dyDescent="0.25">
      <c r="A80" s="130" t="s">
        <v>300</v>
      </c>
      <c r="B80" s="129" t="s">
        <v>237</v>
      </c>
      <c r="C80" s="129" t="s">
        <v>278</v>
      </c>
      <c r="D80" s="130" t="s">
        <v>279</v>
      </c>
      <c r="E80" s="129" t="s">
        <v>295</v>
      </c>
      <c r="F80" s="129" t="s">
        <v>299</v>
      </c>
    </row>
    <row r="81" spans="1:6" ht="22.5" x14ac:dyDescent="0.25">
      <c r="A81" s="130" t="s">
        <v>303</v>
      </c>
      <c r="B81" s="129" t="s">
        <v>304</v>
      </c>
      <c r="C81" s="129" t="s">
        <v>278</v>
      </c>
      <c r="D81" s="130" t="s">
        <v>279</v>
      </c>
      <c r="E81" s="129" t="s">
        <v>301</v>
      </c>
      <c r="F81" s="129" t="s">
        <v>302</v>
      </c>
    </row>
    <row r="82" spans="1:6" x14ac:dyDescent="0.25">
      <c r="A82" s="130" t="s">
        <v>306</v>
      </c>
      <c r="B82" s="129" t="s">
        <v>101</v>
      </c>
      <c r="C82" s="129" t="s">
        <v>278</v>
      </c>
      <c r="D82" s="130" t="s">
        <v>279</v>
      </c>
      <c r="E82" s="129" t="s">
        <v>301</v>
      </c>
      <c r="F82" s="129" t="s">
        <v>305</v>
      </c>
    </row>
    <row r="83" spans="1:6" x14ac:dyDescent="0.25">
      <c r="A83" s="130" t="s">
        <v>308</v>
      </c>
      <c r="B83" s="129" t="s">
        <v>155</v>
      </c>
      <c r="C83" s="129" t="s">
        <v>278</v>
      </c>
      <c r="D83" s="130" t="s">
        <v>279</v>
      </c>
      <c r="E83" s="129" t="s">
        <v>307</v>
      </c>
      <c r="F83" s="129" t="s">
        <v>307</v>
      </c>
    </row>
    <row r="84" spans="1:6" x14ac:dyDescent="0.25">
      <c r="A84" s="130" t="s">
        <v>310</v>
      </c>
      <c r="B84" s="129" t="s">
        <v>231</v>
      </c>
      <c r="C84" s="129" t="s">
        <v>278</v>
      </c>
      <c r="D84" s="130" t="s">
        <v>279</v>
      </c>
      <c r="E84" s="129" t="s">
        <v>307</v>
      </c>
      <c r="F84" s="129" t="s">
        <v>309</v>
      </c>
    </row>
    <row r="85" spans="1:6" x14ac:dyDescent="0.25">
      <c r="A85" s="130" t="s">
        <v>312</v>
      </c>
      <c r="B85" s="129" t="s">
        <v>265</v>
      </c>
      <c r="C85" s="129" t="s">
        <v>278</v>
      </c>
      <c r="D85" s="130" t="s">
        <v>279</v>
      </c>
      <c r="E85" s="129" t="s">
        <v>307</v>
      </c>
      <c r="F85" s="129" t="s">
        <v>311</v>
      </c>
    </row>
    <row r="86" spans="1:6" x14ac:dyDescent="0.25">
      <c r="A86" s="130" t="s">
        <v>314</v>
      </c>
      <c r="B86" s="129" t="s">
        <v>154</v>
      </c>
      <c r="C86" s="129" t="s">
        <v>278</v>
      </c>
      <c r="D86" s="130" t="s">
        <v>279</v>
      </c>
      <c r="E86" s="129" t="s">
        <v>313</v>
      </c>
      <c r="F86" s="129" t="s">
        <v>313</v>
      </c>
    </row>
    <row r="87" spans="1:6" x14ac:dyDescent="0.25">
      <c r="A87" s="130" t="s">
        <v>316</v>
      </c>
      <c r="B87" s="129" t="s">
        <v>191</v>
      </c>
      <c r="C87" s="129" t="s">
        <v>278</v>
      </c>
      <c r="D87" s="130" t="s">
        <v>279</v>
      </c>
      <c r="E87" s="129" t="s">
        <v>313</v>
      </c>
      <c r="F87" s="129" t="s">
        <v>315</v>
      </c>
    </row>
    <row r="88" spans="1:6" x14ac:dyDescent="0.25">
      <c r="A88" s="130" t="s">
        <v>318</v>
      </c>
      <c r="B88" s="129" t="s">
        <v>155</v>
      </c>
      <c r="C88" s="129" t="s">
        <v>278</v>
      </c>
      <c r="D88" s="130" t="s">
        <v>279</v>
      </c>
      <c r="E88" s="129" t="s">
        <v>317</v>
      </c>
      <c r="F88" s="129" t="s">
        <v>317</v>
      </c>
    </row>
    <row r="89" spans="1:6" x14ac:dyDescent="0.25">
      <c r="A89" s="130" t="s">
        <v>320</v>
      </c>
      <c r="B89" s="129" t="s">
        <v>231</v>
      </c>
      <c r="C89" s="129" t="s">
        <v>278</v>
      </c>
      <c r="D89" s="130" t="s">
        <v>279</v>
      </c>
      <c r="E89" s="129" t="s">
        <v>317</v>
      </c>
      <c r="F89" s="129" t="s">
        <v>319</v>
      </c>
    </row>
    <row r="90" spans="1:6" x14ac:dyDescent="0.25">
      <c r="A90" s="130" t="s">
        <v>322</v>
      </c>
      <c r="B90" s="129" t="s">
        <v>323</v>
      </c>
      <c r="C90" s="129" t="s">
        <v>278</v>
      </c>
      <c r="D90" s="130" t="s">
        <v>279</v>
      </c>
      <c r="E90" s="129" t="s">
        <v>321</v>
      </c>
      <c r="F90" s="129" t="s">
        <v>321</v>
      </c>
    </row>
    <row r="91" spans="1:6" x14ac:dyDescent="0.25">
      <c r="A91" s="130" t="s">
        <v>326</v>
      </c>
      <c r="B91" s="129" t="s">
        <v>85</v>
      </c>
      <c r="C91" s="129" t="s">
        <v>324</v>
      </c>
      <c r="D91" s="130" t="s">
        <v>279</v>
      </c>
      <c r="E91" s="129" t="s">
        <v>325</v>
      </c>
      <c r="F91" s="129" t="s">
        <v>325</v>
      </c>
    </row>
    <row r="92" spans="1:6" ht="22.5" x14ac:dyDescent="0.25">
      <c r="A92" s="130" t="s">
        <v>327</v>
      </c>
      <c r="B92" s="129" t="s">
        <v>328</v>
      </c>
      <c r="C92" s="129" t="s">
        <v>324</v>
      </c>
      <c r="D92" s="130" t="s">
        <v>279</v>
      </c>
      <c r="E92" s="129" t="s">
        <v>325</v>
      </c>
      <c r="F92" s="129" t="s">
        <v>325</v>
      </c>
    </row>
    <row r="93" spans="1:6" x14ac:dyDescent="0.25">
      <c r="A93" s="130" t="s">
        <v>330</v>
      </c>
      <c r="B93" s="129" t="s">
        <v>331</v>
      </c>
      <c r="C93" s="129" t="s">
        <v>324</v>
      </c>
      <c r="D93" s="130" t="s">
        <v>279</v>
      </c>
      <c r="E93" s="129" t="s">
        <v>325</v>
      </c>
      <c r="F93" s="129" t="s">
        <v>329</v>
      </c>
    </row>
    <row r="94" spans="1:6" x14ac:dyDescent="0.25">
      <c r="A94" s="130" t="s">
        <v>332</v>
      </c>
      <c r="B94" s="129" t="s">
        <v>154</v>
      </c>
      <c r="C94" s="129" t="s">
        <v>324</v>
      </c>
      <c r="D94" s="130" t="s">
        <v>279</v>
      </c>
      <c r="E94" s="129" t="s">
        <v>325</v>
      </c>
      <c r="F94" s="129" t="s">
        <v>109</v>
      </c>
    </row>
    <row r="95" spans="1:6" x14ac:dyDescent="0.25">
      <c r="A95" s="130" t="s">
        <v>334</v>
      </c>
      <c r="B95" s="129" t="s">
        <v>323</v>
      </c>
      <c r="C95" s="129" t="s">
        <v>324</v>
      </c>
      <c r="D95" s="130" t="s">
        <v>279</v>
      </c>
      <c r="E95" s="129" t="s">
        <v>325</v>
      </c>
      <c r="F95" s="129" t="s">
        <v>333</v>
      </c>
    </row>
    <row r="96" spans="1:6" x14ac:dyDescent="0.25">
      <c r="A96" s="130" t="s">
        <v>336</v>
      </c>
      <c r="B96" s="129" t="s">
        <v>217</v>
      </c>
      <c r="C96" s="129" t="s">
        <v>324</v>
      </c>
      <c r="D96" s="130" t="s">
        <v>279</v>
      </c>
      <c r="E96" s="129" t="s">
        <v>325</v>
      </c>
      <c r="F96" s="129" t="s">
        <v>335</v>
      </c>
    </row>
    <row r="97" spans="1:6" x14ac:dyDescent="0.25">
      <c r="A97" s="130" t="s">
        <v>338</v>
      </c>
      <c r="B97" s="129" t="s">
        <v>339</v>
      </c>
      <c r="C97" s="129" t="s">
        <v>324</v>
      </c>
      <c r="D97" s="130" t="s">
        <v>279</v>
      </c>
      <c r="E97" s="129" t="s">
        <v>325</v>
      </c>
      <c r="F97" s="129" t="s">
        <v>337</v>
      </c>
    </row>
    <row r="98" spans="1:6" x14ac:dyDescent="0.25">
      <c r="A98" s="130" t="s">
        <v>341</v>
      </c>
      <c r="B98" s="129" t="s">
        <v>342</v>
      </c>
      <c r="C98" s="129" t="s">
        <v>324</v>
      </c>
      <c r="D98" s="130" t="s">
        <v>279</v>
      </c>
      <c r="E98" s="129" t="s">
        <v>325</v>
      </c>
      <c r="F98" s="129" t="s">
        <v>340</v>
      </c>
    </row>
    <row r="99" spans="1:6" x14ac:dyDescent="0.25">
      <c r="A99" s="130" t="s">
        <v>344</v>
      </c>
      <c r="B99" s="129" t="s">
        <v>200</v>
      </c>
      <c r="C99" s="129" t="s">
        <v>324</v>
      </c>
      <c r="D99" s="130" t="s">
        <v>279</v>
      </c>
      <c r="E99" s="129" t="s">
        <v>85</v>
      </c>
      <c r="F99" s="129" t="s">
        <v>343</v>
      </c>
    </row>
    <row r="100" spans="1:6" x14ac:dyDescent="0.25">
      <c r="A100" s="130" t="s">
        <v>346</v>
      </c>
      <c r="B100" s="129" t="s">
        <v>347</v>
      </c>
      <c r="C100" s="129" t="s">
        <v>324</v>
      </c>
      <c r="D100" s="130" t="s">
        <v>279</v>
      </c>
      <c r="E100" s="129" t="s">
        <v>85</v>
      </c>
      <c r="F100" s="129" t="s">
        <v>345</v>
      </c>
    </row>
    <row r="101" spans="1:6" x14ac:dyDescent="0.25">
      <c r="A101" s="130" t="s">
        <v>349</v>
      </c>
      <c r="B101" s="129" t="s">
        <v>350</v>
      </c>
      <c r="C101" s="129" t="s">
        <v>324</v>
      </c>
      <c r="D101" s="130" t="s">
        <v>279</v>
      </c>
      <c r="E101" s="129" t="s">
        <v>85</v>
      </c>
      <c r="F101" s="129" t="s">
        <v>348</v>
      </c>
    </row>
    <row r="102" spans="1:6" x14ac:dyDescent="0.25">
      <c r="A102" s="130" t="s">
        <v>352</v>
      </c>
      <c r="B102" s="129" t="s">
        <v>339</v>
      </c>
      <c r="C102" s="129" t="s">
        <v>324</v>
      </c>
      <c r="D102" s="130" t="s">
        <v>279</v>
      </c>
      <c r="E102" s="129" t="s">
        <v>85</v>
      </c>
      <c r="F102" s="129" t="s">
        <v>351</v>
      </c>
    </row>
    <row r="103" spans="1:6" x14ac:dyDescent="0.25">
      <c r="A103" s="130" t="s">
        <v>354</v>
      </c>
      <c r="B103" s="129" t="s">
        <v>200</v>
      </c>
      <c r="C103" s="129" t="s">
        <v>324</v>
      </c>
      <c r="D103" s="130" t="s">
        <v>279</v>
      </c>
      <c r="E103" s="129" t="s">
        <v>85</v>
      </c>
      <c r="F103" s="129" t="s">
        <v>353</v>
      </c>
    </row>
    <row r="104" spans="1:6" x14ac:dyDescent="0.25">
      <c r="A104" s="130" t="s">
        <v>355</v>
      </c>
      <c r="B104" s="129" t="s">
        <v>194</v>
      </c>
      <c r="C104" s="129" t="s">
        <v>324</v>
      </c>
      <c r="D104" s="130" t="s">
        <v>279</v>
      </c>
      <c r="E104" s="129" t="s">
        <v>291</v>
      </c>
      <c r="F104" s="129" t="s">
        <v>292</v>
      </c>
    </row>
    <row r="105" spans="1:6" x14ac:dyDescent="0.25">
      <c r="A105" s="130" t="s">
        <v>356</v>
      </c>
      <c r="B105" s="129" t="s">
        <v>145</v>
      </c>
      <c r="C105" s="129" t="s">
        <v>324</v>
      </c>
      <c r="D105" s="130" t="s">
        <v>279</v>
      </c>
      <c r="E105" s="129" t="s">
        <v>291</v>
      </c>
      <c r="F105" s="129" t="s">
        <v>292</v>
      </c>
    </row>
    <row r="106" spans="1:6" x14ac:dyDescent="0.25">
      <c r="A106" s="130" t="s">
        <v>360</v>
      </c>
      <c r="B106" s="129" t="s">
        <v>361</v>
      </c>
      <c r="C106" s="129" t="s">
        <v>357</v>
      </c>
      <c r="D106" s="130" t="s">
        <v>358</v>
      </c>
      <c r="E106" s="129" t="s">
        <v>359</v>
      </c>
      <c r="F106" s="129" t="s">
        <v>359</v>
      </c>
    </row>
    <row r="107" spans="1:6" x14ac:dyDescent="0.25">
      <c r="A107" s="130" t="s">
        <v>363</v>
      </c>
      <c r="B107" s="129" t="s">
        <v>364</v>
      </c>
      <c r="C107" s="129" t="s">
        <v>357</v>
      </c>
      <c r="D107" s="130" t="s">
        <v>358</v>
      </c>
      <c r="E107" s="129" t="s">
        <v>359</v>
      </c>
      <c r="F107" s="129" t="s">
        <v>362</v>
      </c>
    </row>
    <row r="108" spans="1:6" x14ac:dyDescent="0.25">
      <c r="A108" s="130" t="s">
        <v>366</v>
      </c>
      <c r="B108" s="129" t="s">
        <v>367</v>
      </c>
      <c r="C108" s="129" t="s">
        <v>357</v>
      </c>
      <c r="D108" s="130" t="s">
        <v>358</v>
      </c>
      <c r="E108" s="129" t="s">
        <v>365</v>
      </c>
      <c r="F108" s="129" t="s">
        <v>365</v>
      </c>
    </row>
    <row r="109" spans="1:6" ht="22.5" x14ac:dyDescent="0.25">
      <c r="A109" s="130" t="s">
        <v>369</v>
      </c>
      <c r="B109" s="129" t="s">
        <v>370</v>
      </c>
      <c r="C109" s="129" t="s">
        <v>357</v>
      </c>
      <c r="D109" s="130" t="s">
        <v>358</v>
      </c>
      <c r="E109" s="129" t="s">
        <v>365</v>
      </c>
      <c r="F109" s="129" t="s">
        <v>368</v>
      </c>
    </row>
    <row r="110" spans="1:6" x14ac:dyDescent="0.25">
      <c r="A110" s="130" t="s">
        <v>372</v>
      </c>
      <c r="B110" s="129" t="s">
        <v>373</v>
      </c>
      <c r="C110" s="129" t="s">
        <v>357</v>
      </c>
      <c r="D110" s="130" t="s">
        <v>358</v>
      </c>
      <c r="E110" s="129" t="s">
        <v>371</v>
      </c>
      <c r="F110" s="129" t="s">
        <v>371</v>
      </c>
    </row>
    <row r="111" spans="1:6" x14ac:dyDescent="0.25">
      <c r="A111" s="130" t="s">
        <v>375</v>
      </c>
      <c r="B111" s="129" t="s">
        <v>231</v>
      </c>
      <c r="C111" s="129" t="s">
        <v>357</v>
      </c>
      <c r="D111" s="130" t="s">
        <v>358</v>
      </c>
      <c r="E111" s="129" t="s">
        <v>371</v>
      </c>
      <c r="F111" s="129" t="s">
        <v>374</v>
      </c>
    </row>
    <row r="112" spans="1:6" ht="22.5" x14ac:dyDescent="0.25">
      <c r="A112" s="130" t="s">
        <v>377</v>
      </c>
      <c r="B112" s="129" t="s">
        <v>378</v>
      </c>
      <c r="C112" s="129" t="s">
        <v>357</v>
      </c>
      <c r="D112" s="130" t="s">
        <v>358</v>
      </c>
      <c r="E112" s="129" t="s">
        <v>371</v>
      </c>
      <c r="F112" s="129" t="s">
        <v>376</v>
      </c>
    </row>
    <row r="113" spans="1:6" x14ac:dyDescent="0.25">
      <c r="A113" s="130" t="s">
        <v>380</v>
      </c>
      <c r="B113" s="129" t="s">
        <v>381</v>
      </c>
      <c r="C113" s="129" t="s">
        <v>357</v>
      </c>
      <c r="D113" s="130" t="s">
        <v>358</v>
      </c>
      <c r="E113" s="129" t="s">
        <v>371</v>
      </c>
      <c r="F113" s="129" t="s">
        <v>379</v>
      </c>
    </row>
    <row r="114" spans="1:6" x14ac:dyDescent="0.25">
      <c r="A114" s="130" t="s">
        <v>383</v>
      </c>
      <c r="B114" s="129" t="s">
        <v>231</v>
      </c>
      <c r="C114" s="129" t="s">
        <v>357</v>
      </c>
      <c r="D114" s="130" t="s">
        <v>358</v>
      </c>
      <c r="E114" s="129" t="s">
        <v>371</v>
      </c>
      <c r="F114" s="129" t="s">
        <v>382</v>
      </c>
    </row>
    <row r="115" spans="1:6" x14ac:dyDescent="0.25">
      <c r="A115" s="130" t="s">
        <v>385</v>
      </c>
      <c r="B115" s="129" t="s">
        <v>231</v>
      </c>
      <c r="C115" s="129" t="s">
        <v>357</v>
      </c>
      <c r="D115" s="130" t="s">
        <v>358</v>
      </c>
      <c r="E115" s="129" t="s">
        <v>371</v>
      </c>
      <c r="F115" s="129" t="s">
        <v>384</v>
      </c>
    </row>
    <row r="116" spans="1:6" x14ac:dyDescent="0.25">
      <c r="A116" s="130" t="s">
        <v>387</v>
      </c>
      <c r="B116" s="129" t="s">
        <v>331</v>
      </c>
      <c r="C116" s="129" t="s">
        <v>357</v>
      </c>
      <c r="D116" s="130" t="s">
        <v>358</v>
      </c>
      <c r="E116" s="129" t="s">
        <v>371</v>
      </c>
      <c r="F116" s="129" t="s">
        <v>386</v>
      </c>
    </row>
    <row r="117" spans="1:6" x14ac:dyDescent="0.25">
      <c r="A117" s="130" t="s">
        <v>389</v>
      </c>
      <c r="B117" s="129" t="s">
        <v>390</v>
      </c>
      <c r="C117" s="129" t="s">
        <v>357</v>
      </c>
      <c r="D117" s="130" t="s">
        <v>358</v>
      </c>
      <c r="E117" s="129" t="s">
        <v>388</v>
      </c>
      <c r="F117" s="129" t="s">
        <v>388</v>
      </c>
    </row>
    <row r="118" spans="1:6" x14ac:dyDescent="0.25">
      <c r="A118" s="130" t="s">
        <v>391</v>
      </c>
      <c r="B118" s="129" t="s">
        <v>265</v>
      </c>
      <c r="C118" s="129" t="s">
        <v>357</v>
      </c>
      <c r="D118" s="130" t="s">
        <v>358</v>
      </c>
      <c r="E118" s="129" t="s">
        <v>388</v>
      </c>
      <c r="F118" s="129" t="s">
        <v>388</v>
      </c>
    </row>
    <row r="119" spans="1:6" x14ac:dyDescent="0.25">
      <c r="A119" s="130" t="s">
        <v>392</v>
      </c>
      <c r="B119" s="129" t="s">
        <v>393</v>
      </c>
      <c r="C119" s="129" t="s">
        <v>357</v>
      </c>
      <c r="D119" s="130" t="s">
        <v>358</v>
      </c>
      <c r="E119" s="129" t="s">
        <v>388</v>
      </c>
      <c r="F119" s="129" t="s">
        <v>388</v>
      </c>
    </row>
    <row r="120" spans="1:6" x14ac:dyDescent="0.25">
      <c r="A120" s="130" t="s">
        <v>394</v>
      </c>
      <c r="B120" s="129" t="s">
        <v>154</v>
      </c>
      <c r="C120" s="129" t="s">
        <v>357</v>
      </c>
      <c r="D120" s="130" t="s">
        <v>358</v>
      </c>
      <c r="E120" s="129" t="s">
        <v>388</v>
      </c>
      <c r="F120" s="129" t="s">
        <v>388</v>
      </c>
    </row>
    <row r="121" spans="1:6" x14ac:dyDescent="0.25">
      <c r="A121" s="130" t="s">
        <v>395</v>
      </c>
      <c r="B121" s="129" t="s">
        <v>237</v>
      </c>
      <c r="C121" s="129" t="s">
        <v>357</v>
      </c>
      <c r="D121" s="130" t="s">
        <v>358</v>
      </c>
      <c r="E121" s="129" t="s">
        <v>388</v>
      </c>
      <c r="F121" s="129" t="s">
        <v>388</v>
      </c>
    </row>
    <row r="122" spans="1:6" x14ac:dyDescent="0.25">
      <c r="A122" s="130" t="s">
        <v>400</v>
      </c>
      <c r="B122" s="129" t="s">
        <v>401</v>
      </c>
      <c r="C122" s="129" t="s">
        <v>396</v>
      </c>
      <c r="D122" s="130" t="s">
        <v>397</v>
      </c>
      <c r="E122" s="129" t="s">
        <v>398</v>
      </c>
      <c r="F122" s="129" t="s">
        <v>399</v>
      </c>
    </row>
    <row r="123" spans="1:6" x14ac:dyDescent="0.25">
      <c r="A123" s="130" t="s">
        <v>403</v>
      </c>
      <c r="B123" s="129" t="s">
        <v>154</v>
      </c>
      <c r="C123" s="129" t="s">
        <v>396</v>
      </c>
      <c r="D123" s="130" t="s">
        <v>397</v>
      </c>
      <c r="E123" s="129" t="s">
        <v>402</v>
      </c>
      <c r="F123" s="129" t="s">
        <v>402</v>
      </c>
    </row>
    <row r="124" spans="1:6" x14ac:dyDescent="0.25">
      <c r="A124" s="130" t="s">
        <v>405</v>
      </c>
      <c r="B124" s="129" t="s">
        <v>406</v>
      </c>
      <c r="C124" s="129" t="s">
        <v>396</v>
      </c>
      <c r="D124" s="130" t="s">
        <v>397</v>
      </c>
      <c r="E124" s="129" t="s">
        <v>402</v>
      </c>
      <c r="F124" s="129" t="s">
        <v>404</v>
      </c>
    </row>
    <row r="125" spans="1:6" x14ac:dyDescent="0.25">
      <c r="A125" s="130" t="s">
        <v>408</v>
      </c>
      <c r="B125" s="129" t="s">
        <v>231</v>
      </c>
      <c r="C125" s="129" t="s">
        <v>396</v>
      </c>
      <c r="D125" s="130" t="s">
        <v>397</v>
      </c>
      <c r="E125" s="129" t="s">
        <v>407</v>
      </c>
      <c r="F125" s="129" t="s">
        <v>229</v>
      </c>
    </row>
    <row r="126" spans="1:6" x14ac:dyDescent="0.25">
      <c r="A126" s="130" t="s">
        <v>411</v>
      </c>
      <c r="B126" s="129" t="s">
        <v>142</v>
      </c>
      <c r="C126" s="129" t="s">
        <v>396</v>
      </c>
      <c r="D126" s="130" t="s">
        <v>397</v>
      </c>
      <c r="E126" s="129" t="s">
        <v>409</v>
      </c>
      <c r="F126" s="129" t="s">
        <v>410</v>
      </c>
    </row>
    <row r="127" spans="1:6" x14ac:dyDescent="0.25">
      <c r="A127" s="130" t="s">
        <v>413</v>
      </c>
      <c r="B127" s="129" t="s">
        <v>231</v>
      </c>
      <c r="C127" s="129" t="s">
        <v>396</v>
      </c>
      <c r="D127" s="130" t="s">
        <v>397</v>
      </c>
      <c r="E127" s="129" t="s">
        <v>409</v>
      </c>
      <c r="F127" s="129" t="s">
        <v>412</v>
      </c>
    </row>
    <row r="128" spans="1:6" x14ac:dyDescent="0.25">
      <c r="A128" s="130" t="s">
        <v>415</v>
      </c>
      <c r="B128" s="129" t="s">
        <v>139</v>
      </c>
      <c r="C128" s="129" t="s">
        <v>396</v>
      </c>
      <c r="D128" s="130" t="s">
        <v>397</v>
      </c>
      <c r="E128" s="129" t="s">
        <v>409</v>
      </c>
      <c r="F128" s="129" t="s">
        <v>414</v>
      </c>
    </row>
    <row r="129" spans="1:6" x14ac:dyDescent="0.25">
      <c r="A129" s="130" t="s">
        <v>417</v>
      </c>
      <c r="B129" s="129" t="s">
        <v>418</v>
      </c>
      <c r="C129" s="129" t="s">
        <v>396</v>
      </c>
      <c r="D129" s="130" t="s">
        <v>397</v>
      </c>
      <c r="E129" s="129" t="s">
        <v>409</v>
      </c>
      <c r="F129" s="129" t="s">
        <v>416</v>
      </c>
    </row>
    <row r="130" spans="1:6" x14ac:dyDescent="0.25">
      <c r="A130" s="130" t="s">
        <v>421</v>
      </c>
      <c r="B130" s="129" t="s">
        <v>231</v>
      </c>
      <c r="C130" s="129" t="s">
        <v>396</v>
      </c>
      <c r="D130" s="130" t="s">
        <v>397</v>
      </c>
      <c r="E130" s="129" t="s">
        <v>419</v>
      </c>
      <c r="F130" s="129" t="s">
        <v>420</v>
      </c>
    </row>
    <row r="131" spans="1:6" x14ac:dyDescent="0.25">
      <c r="A131" s="130" t="s">
        <v>423</v>
      </c>
      <c r="B131" s="129" t="s">
        <v>134</v>
      </c>
      <c r="C131" s="129" t="s">
        <v>396</v>
      </c>
      <c r="D131" s="130" t="s">
        <v>397</v>
      </c>
      <c r="E131" s="129" t="s">
        <v>419</v>
      </c>
      <c r="F131" s="129" t="s">
        <v>422</v>
      </c>
    </row>
    <row r="132" spans="1:6" x14ac:dyDescent="0.25">
      <c r="A132" s="130" t="s">
        <v>426</v>
      </c>
      <c r="B132" s="129" t="s">
        <v>427</v>
      </c>
      <c r="C132" s="129" t="s">
        <v>396</v>
      </c>
      <c r="D132" s="130" t="s">
        <v>397</v>
      </c>
      <c r="E132" s="129" t="s">
        <v>424</v>
      </c>
      <c r="F132" s="129" t="s">
        <v>425</v>
      </c>
    </row>
    <row r="133" spans="1:6" x14ac:dyDescent="0.25">
      <c r="A133" s="130" t="s">
        <v>429</v>
      </c>
      <c r="B133" s="129" t="s">
        <v>430</v>
      </c>
      <c r="C133" s="129" t="s">
        <v>396</v>
      </c>
      <c r="D133" s="130" t="s">
        <v>397</v>
      </c>
      <c r="E133" s="129" t="s">
        <v>424</v>
      </c>
      <c r="F133" s="129" t="s">
        <v>428</v>
      </c>
    </row>
    <row r="134" spans="1:6" x14ac:dyDescent="0.25">
      <c r="A134" s="130" t="s">
        <v>432</v>
      </c>
      <c r="B134" s="129" t="s">
        <v>231</v>
      </c>
      <c r="C134" s="129" t="s">
        <v>396</v>
      </c>
      <c r="D134" s="130" t="s">
        <v>397</v>
      </c>
      <c r="E134" s="129" t="s">
        <v>424</v>
      </c>
      <c r="F134" s="129" t="s">
        <v>431</v>
      </c>
    </row>
    <row r="135" spans="1:6" x14ac:dyDescent="0.25">
      <c r="A135" s="130" t="s">
        <v>434</v>
      </c>
      <c r="B135" s="129" t="s">
        <v>231</v>
      </c>
      <c r="C135" s="129" t="s">
        <v>396</v>
      </c>
      <c r="D135" s="130" t="s">
        <v>397</v>
      </c>
      <c r="E135" s="129" t="s">
        <v>424</v>
      </c>
      <c r="F135" s="129" t="s">
        <v>433</v>
      </c>
    </row>
    <row r="136" spans="1:6" x14ac:dyDescent="0.25">
      <c r="A136" s="130" t="s">
        <v>436</v>
      </c>
      <c r="B136" s="129" t="s">
        <v>437</v>
      </c>
      <c r="C136" s="129" t="s">
        <v>396</v>
      </c>
      <c r="D136" s="130" t="s">
        <v>397</v>
      </c>
      <c r="E136" s="129" t="s">
        <v>424</v>
      </c>
      <c r="F136" s="129" t="s">
        <v>435</v>
      </c>
    </row>
    <row r="137" spans="1:6" x14ac:dyDescent="0.25">
      <c r="A137" s="130" t="s">
        <v>439</v>
      </c>
      <c r="B137" s="129" t="s">
        <v>440</v>
      </c>
      <c r="C137" s="129" t="s">
        <v>396</v>
      </c>
      <c r="D137" s="130" t="s">
        <v>397</v>
      </c>
      <c r="E137" s="129" t="s">
        <v>424</v>
      </c>
      <c r="F137" s="129" t="s">
        <v>438</v>
      </c>
    </row>
    <row r="138" spans="1:6" x14ac:dyDescent="0.25">
      <c r="A138" s="130" t="s">
        <v>443</v>
      </c>
      <c r="B138" s="129" t="s">
        <v>444</v>
      </c>
      <c r="C138" s="129" t="s">
        <v>396</v>
      </c>
      <c r="D138" s="130" t="s">
        <v>397</v>
      </c>
      <c r="E138" s="129" t="s">
        <v>441</v>
      </c>
      <c r="F138" s="129" t="s">
        <v>442</v>
      </c>
    </row>
    <row r="139" spans="1:6" x14ac:dyDescent="0.25">
      <c r="A139" s="130" t="s">
        <v>446</v>
      </c>
      <c r="B139" s="129" t="s">
        <v>447</v>
      </c>
      <c r="C139" s="129" t="s">
        <v>396</v>
      </c>
      <c r="D139" s="130" t="s">
        <v>397</v>
      </c>
      <c r="E139" s="129" t="s">
        <v>441</v>
      </c>
      <c r="F139" s="129" t="s">
        <v>445</v>
      </c>
    </row>
    <row r="140" spans="1:6" x14ac:dyDescent="0.25">
      <c r="A140" s="130" t="s">
        <v>449</v>
      </c>
      <c r="B140" s="129" t="s">
        <v>450</v>
      </c>
      <c r="C140" s="129" t="s">
        <v>396</v>
      </c>
      <c r="D140" s="130" t="s">
        <v>397</v>
      </c>
      <c r="E140" s="129" t="s">
        <v>441</v>
      </c>
      <c r="F140" s="129" t="s">
        <v>448</v>
      </c>
    </row>
    <row r="141" spans="1:6" x14ac:dyDescent="0.25">
      <c r="A141" s="130" t="s">
        <v>451</v>
      </c>
      <c r="B141" s="129" t="s">
        <v>231</v>
      </c>
      <c r="C141" s="129" t="s">
        <v>396</v>
      </c>
      <c r="D141" s="130" t="s">
        <v>397</v>
      </c>
      <c r="E141" s="129" t="s">
        <v>441</v>
      </c>
      <c r="F141" s="129" t="s">
        <v>85</v>
      </c>
    </row>
    <row r="142" spans="1:6" x14ac:dyDescent="0.25">
      <c r="A142" s="130" t="s">
        <v>453</v>
      </c>
      <c r="B142" s="129" t="s">
        <v>219</v>
      </c>
      <c r="C142" s="129" t="s">
        <v>396</v>
      </c>
      <c r="D142" s="130" t="s">
        <v>397</v>
      </c>
      <c r="E142" s="129" t="s">
        <v>452</v>
      </c>
      <c r="F142" s="129" t="s">
        <v>452</v>
      </c>
    </row>
    <row r="143" spans="1:6" x14ac:dyDescent="0.25">
      <c r="A143" s="130" t="s">
        <v>455</v>
      </c>
      <c r="B143" s="129" t="s">
        <v>231</v>
      </c>
      <c r="C143" s="129" t="s">
        <v>396</v>
      </c>
      <c r="D143" s="130" t="s">
        <v>397</v>
      </c>
      <c r="E143" s="129" t="s">
        <v>452</v>
      </c>
      <c r="F143" s="129" t="s">
        <v>454</v>
      </c>
    </row>
    <row r="144" spans="1:6" x14ac:dyDescent="0.25">
      <c r="A144" s="130" t="s">
        <v>457</v>
      </c>
      <c r="B144" s="129" t="s">
        <v>458</v>
      </c>
      <c r="C144" s="129" t="s">
        <v>396</v>
      </c>
      <c r="D144" s="130" t="s">
        <v>397</v>
      </c>
      <c r="E144" s="129" t="s">
        <v>456</v>
      </c>
      <c r="F144" s="129" t="s">
        <v>456</v>
      </c>
    </row>
    <row r="145" spans="1:6" x14ac:dyDescent="0.25">
      <c r="A145" s="130" t="s">
        <v>461</v>
      </c>
      <c r="B145" s="129" t="s">
        <v>109</v>
      </c>
      <c r="C145" s="129" t="s">
        <v>459</v>
      </c>
      <c r="D145" s="130" t="s">
        <v>460</v>
      </c>
      <c r="E145" s="129" t="s">
        <v>118</v>
      </c>
      <c r="F145" s="129" t="s">
        <v>118</v>
      </c>
    </row>
    <row r="146" spans="1:6" x14ac:dyDescent="0.25">
      <c r="A146" s="130" t="s">
        <v>462</v>
      </c>
      <c r="B146" s="129" t="s">
        <v>463</v>
      </c>
      <c r="C146" s="129" t="s">
        <v>459</v>
      </c>
      <c r="D146" s="130" t="s">
        <v>460</v>
      </c>
      <c r="E146" s="129" t="s">
        <v>118</v>
      </c>
      <c r="F146" s="129" t="s">
        <v>118</v>
      </c>
    </row>
    <row r="147" spans="1:6" x14ac:dyDescent="0.25">
      <c r="A147" s="130" t="s">
        <v>465</v>
      </c>
      <c r="B147" s="129" t="s">
        <v>85</v>
      </c>
      <c r="C147" s="129" t="s">
        <v>459</v>
      </c>
      <c r="D147" s="130" t="s">
        <v>460</v>
      </c>
      <c r="E147" s="129" t="s">
        <v>118</v>
      </c>
      <c r="F147" s="129" t="s">
        <v>464</v>
      </c>
    </row>
    <row r="148" spans="1:6" x14ac:dyDescent="0.25">
      <c r="A148" s="130" t="s">
        <v>467</v>
      </c>
      <c r="B148" s="129" t="s">
        <v>194</v>
      </c>
      <c r="C148" s="129" t="s">
        <v>459</v>
      </c>
      <c r="D148" s="130" t="s">
        <v>460</v>
      </c>
      <c r="E148" s="129" t="s">
        <v>118</v>
      </c>
      <c r="F148" s="129" t="s">
        <v>466</v>
      </c>
    </row>
    <row r="149" spans="1:6" x14ac:dyDescent="0.25">
      <c r="A149" s="130" t="s">
        <v>469</v>
      </c>
      <c r="B149" s="129" t="s">
        <v>470</v>
      </c>
      <c r="C149" s="129" t="s">
        <v>459</v>
      </c>
      <c r="D149" s="130" t="s">
        <v>460</v>
      </c>
      <c r="E149" s="129" t="s">
        <v>118</v>
      </c>
      <c r="F149" s="129" t="s">
        <v>468</v>
      </c>
    </row>
    <row r="150" spans="1:6" x14ac:dyDescent="0.25">
      <c r="A150" s="130" t="s">
        <v>472</v>
      </c>
      <c r="B150" s="129" t="s">
        <v>185</v>
      </c>
      <c r="C150" s="129" t="s">
        <v>459</v>
      </c>
      <c r="D150" s="130" t="s">
        <v>460</v>
      </c>
      <c r="E150" s="129" t="s">
        <v>118</v>
      </c>
      <c r="F150" s="129" t="s">
        <v>471</v>
      </c>
    </row>
    <row r="151" spans="1:6" x14ac:dyDescent="0.25">
      <c r="A151" s="130" t="s">
        <v>474</v>
      </c>
      <c r="B151" s="129" t="s">
        <v>475</v>
      </c>
      <c r="C151" s="129" t="s">
        <v>459</v>
      </c>
      <c r="D151" s="130" t="s">
        <v>460</v>
      </c>
      <c r="E151" s="129" t="s">
        <v>118</v>
      </c>
      <c r="F151" s="129" t="s">
        <v>473</v>
      </c>
    </row>
    <row r="152" spans="1:6" x14ac:dyDescent="0.25">
      <c r="A152" s="130" t="s">
        <v>477</v>
      </c>
      <c r="B152" s="129" t="s">
        <v>203</v>
      </c>
      <c r="C152" s="129" t="s">
        <v>459</v>
      </c>
      <c r="D152" s="130" t="s">
        <v>460</v>
      </c>
      <c r="E152" s="129" t="s">
        <v>118</v>
      </c>
      <c r="F152" s="129" t="s">
        <v>476</v>
      </c>
    </row>
    <row r="153" spans="1:6" x14ac:dyDescent="0.25">
      <c r="A153" s="130" t="s">
        <v>479</v>
      </c>
      <c r="B153" s="129" t="s">
        <v>217</v>
      </c>
      <c r="C153" s="129" t="s">
        <v>459</v>
      </c>
      <c r="D153" s="130" t="s">
        <v>460</v>
      </c>
      <c r="E153" s="129" t="s">
        <v>118</v>
      </c>
      <c r="F153" s="129" t="s">
        <v>478</v>
      </c>
    </row>
    <row r="154" spans="1:6" x14ac:dyDescent="0.25">
      <c r="A154" s="130" t="s">
        <v>481</v>
      </c>
      <c r="B154" s="129" t="s">
        <v>482</v>
      </c>
      <c r="C154" s="129" t="s">
        <v>459</v>
      </c>
      <c r="D154" s="130" t="s">
        <v>460</v>
      </c>
      <c r="E154" s="129" t="s">
        <v>118</v>
      </c>
      <c r="F154" s="129" t="s">
        <v>480</v>
      </c>
    </row>
    <row r="155" spans="1:6" x14ac:dyDescent="0.25">
      <c r="A155" s="130" t="s">
        <v>484</v>
      </c>
      <c r="B155" s="129" t="s">
        <v>200</v>
      </c>
      <c r="C155" s="129" t="s">
        <v>459</v>
      </c>
      <c r="D155" s="130" t="s">
        <v>460</v>
      </c>
      <c r="E155" s="129" t="s">
        <v>118</v>
      </c>
      <c r="F155" s="129" t="s">
        <v>483</v>
      </c>
    </row>
    <row r="156" spans="1:6" x14ac:dyDescent="0.25">
      <c r="A156" s="130" t="s">
        <v>486</v>
      </c>
      <c r="B156" s="129" t="s">
        <v>487</v>
      </c>
      <c r="C156" s="129" t="s">
        <v>459</v>
      </c>
      <c r="D156" s="130" t="s">
        <v>460</v>
      </c>
      <c r="E156" s="129" t="s">
        <v>118</v>
      </c>
      <c r="F156" s="129" t="s">
        <v>485</v>
      </c>
    </row>
    <row r="157" spans="1:6" x14ac:dyDescent="0.25">
      <c r="A157" s="130" t="s">
        <v>489</v>
      </c>
      <c r="B157" s="129" t="s">
        <v>200</v>
      </c>
      <c r="C157" s="129" t="s">
        <v>459</v>
      </c>
      <c r="D157" s="130" t="s">
        <v>460</v>
      </c>
      <c r="E157" s="129" t="s">
        <v>118</v>
      </c>
      <c r="F157" s="129" t="s">
        <v>488</v>
      </c>
    </row>
    <row r="158" spans="1:6" x14ac:dyDescent="0.25">
      <c r="A158" s="130" t="s">
        <v>491</v>
      </c>
      <c r="B158" s="129" t="s">
        <v>85</v>
      </c>
      <c r="C158" s="129" t="s">
        <v>459</v>
      </c>
      <c r="D158" s="130" t="s">
        <v>460</v>
      </c>
      <c r="E158" s="129" t="s">
        <v>118</v>
      </c>
      <c r="F158" s="129" t="s">
        <v>490</v>
      </c>
    </row>
    <row r="159" spans="1:6" x14ac:dyDescent="0.25">
      <c r="A159" s="130" t="s">
        <v>495</v>
      </c>
      <c r="B159" s="129" t="s">
        <v>223</v>
      </c>
      <c r="C159" s="129" t="s">
        <v>492</v>
      </c>
      <c r="D159" s="130" t="s">
        <v>493</v>
      </c>
      <c r="E159" s="129" t="s">
        <v>494</v>
      </c>
      <c r="F159" s="129" t="s">
        <v>494</v>
      </c>
    </row>
    <row r="160" spans="1:6" x14ac:dyDescent="0.25">
      <c r="A160" s="130" t="s">
        <v>497</v>
      </c>
      <c r="B160" s="129" t="s">
        <v>393</v>
      </c>
      <c r="C160" s="129" t="s">
        <v>492</v>
      </c>
      <c r="D160" s="130" t="s">
        <v>493</v>
      </c>
      <c r="E160" s="129" t="s">
        <v>494</v>
      </c>
      <c r="F160" s="129" t="s">
        <v>496</v>
      </c>
    </row>
    <row r="161" spans="1:6" x14ac:dyDescent="0.25">
      <c r="A161" s="130" t="s">
        <v>499</v>
      </c>
      <c r="B161" s="129" t="s">
        <v>215</v>
      </c>
      <c r="C161" s="129" t="s">
        <v>492</v>
      </c>
      <c r="D161" s="130" t="s">
        <v>493</v>
      </c>
      <c r="E161" s="129" t="s">
        <v>494</v>
      </c>
      <c r="F161" s="129" t="s">
        <v>498</v>
      </c>
    </row>
    <row r="162" spans="1:6" x14ac:dyDescent="0.25">
      <c r="A162" s="130" t="s">
        <v>501</v>
      </c>
      <c r="B162" s="129" t="s">
        <v>502</v>
      </c>
      <c r="C162" s="129" t="s">
        <v>492</v>
      </c>
      <c r="D162" s="130" t="s">
        <v>493</v>
      </c>
      <c r="E162" s="129" t="s">
        <v>494</v>
      </c>
      <c r="F162" s="129" t="s">
        <v>500</v>
      </c>
    </row>
    <row r="163" spans="1:6" x14ac:dyDescent="0.25">
      <c r="A163" s="130" t="s">
        <v>504</v>
      </c>
      <c r="B163" s="129" t="s">
        <v>154</v>
      </c>
      <c r="C163" s="129" t="s">
        <v>492</v>
      </c>
      <c r="D163" s="130" t="s">
        <v>493</v>
      </c>
      <c r="E163" s="129" t="s">
        <v>494</v>
      </c>
      <c r="F163" s="129" t="s">
        <v>503</v>
      </c>
    </row>
    <row r="164" spans="1:6" x14ac:dyDescent="0.25">
      <c r="A164" s="130" t="s">
        <v>506</v>
      </c>
      <c r="B164" s="129" t="s">
        <v>507</v>
      </c>
      <c r="C164" s="129" t="s">
        <v>492</v>
      </c>
      <c r="D164" s="130" t="s">
        <v>493</v>
      </c>
      <c r="E164" s="129" t="s">
        <v>494</v>
      </c>
      <c r="F164" s="129" t="s">
        <v>505</v>
      </c>
    </row>
    <row r="165" spans="1:6" x14ac:dyDescent="0.25">
      <c r="A165" s="130" t="s">
        <v>509</v>
      </c>
      <c r="B165" s="129" t="s">
        <v>98</v>
      </c>
      <c r="C165" s="129" t="s">
        <v>492</v>
      </c>
      <c r="D165" s="130" t="s">
        <v>493</v>
      </c>
      <c r="E165" s="129" t="s">
        <v>494</v>
      </c>
      <c r="F165" s="129" t="s">
        <v>508</v>
      </c>
    </row>
    <row r="166" spans="1:6" x14ac:dyDescent="0.25">
      <c r="A166" s="130" t="s">
        <v>512</v>
      </c>
      <c r="B166" s="129" t="s">
        <v>513</v>
      </c>
      <c r="C166" s="129" t="s">
        <v>492</v>
      </c>
      <c r="D166" s="130" t="s">
        <v>493</v>
      </c>
      <c r="E166" s="129" t="s">
        <v>510</v>
      </c>
      <c r="F166" s="129" t="s">
        <v>511</v>
      </c>
    </row>
    <row r="167" spans="1:6" x14ac:dyDescent="0.25">
      <c r="A167" s="130" t="s">
        <v>515</v>
      </c>
      <c r="B167" s="129" t="s">
        <v>101</v>
      </c>
      <c r="C167" s="129" t="s">
        <v>492</v>
      </c>
      <c r="D167" s="130" t="s">
        <v>493</v>
      </c>
      <c r="E167" s="129" t="s">
        <v>510</v>
      </c>
      <c r="F167" s="129" t="s">
        <v>514</v>
      </c>
    </row>
    <row r="168" spans="1:6" x14ac:dyDescent="0.25">
      <c r="A168" s="130" t="s">
        <v>517</v>
      </c>
      <c r="B168" s="129" t="s">
        <v>518</v>
      </c>
      <c r="C168" s="129" t="s">
        <v>492</v>
      </c>
      <c r="D168" s="130" t="s">
        <v>493</v>
      </c>
      <c r="E168" s="129" t="s">
        <v>510</v>
      </c>
      <c r="F168" s="129" t="s">
        <v>516</v>
      </c>
    </row>
    <row r="169" spans="1:6" x14ac:dyDescent="0.25">
      <c r="A169" s="130" t="s">
        <v>520</v>
      </c>
      <c r="B169" s="129" t="s">
        <v>521</v>
      </c>
      <c r="C169" s="129" t="s">
        <v>492</v>
      </c>
      <c r="D169" s="130" t="s">
        <v>493</v>
      </c>
      <c r="E169" s="129" t="s">
        <v>510</v>
      </c>
      <c r="F169" s="129" t="s">
        <v>519</v>
      </c>
    </row>
    <row r="170" spans="1:6" x14ac:dyDescent="0.25">
      <c r="A170" s="130" t="s">
        <v>523</v>
      </c>
      <c r="B170" s="129" t="s">
        <v>219</v>
      </c>
      <c r="C170" s="129" t="s">
        <v>492</v>
      </c>
      <c r="D170" s="130" t="s">
        <v>493</v>
      </c>
      <c r="E170" s="129" t="s">
        <v>510</v>
      </c>
      <c r="F170" s="129" t="s">
        <v>522</v>
      </c>
    </row>
    <row r="171" spans="1:6" x14ac:dyDescent="0.25">
      <c r="A171" s="130" t="s">
        <v>525</v>
      </c>
      <c r="B171" s="129" t="s">
        <v>526</v>
      </c>
      <c r="C171" s="129" t="s">
        <v>492</v>
      </c>
      <c r="D171" s="130" t="s">
        <v>493</v>
      </c>
      <c r="E171" s="129" t="s">
        <v>510</v>
      </c>
      <c r="F171" s="129" t="s">
        <v>524</v>
      </c>
    </row>
    <row r="172" spans="1:6" x14ac:dyDescent="0.25">
      <c r="A172" s="130" t="s">
        <v>528</v>
      </c>
      <c r="B172" s="129" t="s">
        <v>529</v>
      </c>
      <c r="C172" s="129" t="s">
        <v>492</v>
      </c>
      <c r="D172" s="130" t="s">
        <v>493</v>
      </c>
      <c r="E172" s="129" t="s">
        <v>510</v>
      </c>
      <c r="F172" s="129" t="s">
        <v>527</v>
      </c>
    </row>
    <row r="173" spans="1:6" x14ac:dyDescent="0.25">
      <c r="A173" s="130" t="s">
        <v>531</v>
      </c>
      <c r="B173" s="129" t="s">
        <v>200</v>
      </c>
      <c r="C173" s="129" t="s">
        <v>492</v>
      </c>
      <c r="D173" s="130" t="s">
        <v>493</v>
      </c>
      <c r="E173" s="129" t="s">
        <v>510</v>
      </c>
      <c r="F173" s="129" t="s">
        <v>530</v>
      </c>
    </row>
    <row r="174" spans="1:6" x14ac:dyDescent="0.25">
      <c r="A174" s="130" t="s">
        <v>536</v>
      </c>
      <c r="B174" s="129" t="s">
        <v>203</v>
      </c>
      <c r="C174" s="129" t="s">
        <v>532</v>
      </c>
      <c r="D174" s="130" t="s">
        <v>533</v>
      </c>
      <c r="E174" s="129" t="s">
        <v>534</v>
      </c>
      <c r="F174" s="129" t="s">
        <v>535</v>
      </c>
    </row>
    <row r="175" spans="1:6" x14ac:dyDescent="0.25">
      <c r="A175" s="130" t="s">
        <v>538</v>
      </c>
      <c r="B175" s="129" t="s">
        <v>539</v>
      </c>
      <c r="C175" s="129" t="s">
        <v>532</v>
      </c>
      <c r="D175" s="130" t="s">
        <v>533</v>
      </c>
      <c r="E175" s="129" t="s">
        <v>534</v>
      </c>
      <c r="F175" s="129" t="s">
        <v>537</v>
      </c>
    </row>
    <row r="176" spans="1:6" x14ac:dyDescent="0.25">
      <c r="A176" s="130" t="s">
        <v>541</v>
      </c>
      <c r="B176" s="129" t="s">
        <v>101</v>
      </c>
      <c r="C176" s="129" t="s">
        <v>532</v>
      </c>
      <c r="D176" s="130" t="s">
        <v>533</v>
      </c>
      <c r="E176" s="129" t="s">
        <v>534</v>
      </c>
      <c r="F176" s="129" t="s">
        <v>540</v>
      </c>
    </row>
    <row r="177" spans="1:6" x14ac:dyDescent="0.25">
      <c r="A177" s="130" t="s">
        <v>543</v>
      </c>
      <c r="B177" s="129" t="s">
        <v>85</v>
      </c>
      <c r="C177" s="129" t="s">
        <v>532</v>
      </c>
      <c r="D177" s="130" t="s">
        <v>533</v>
      </c>
      <c r="E177" s="129" t="s">
        <v>534</v>
      </c>
      <c r="F177" s="129" t="s">
        <v>542</v>
      </c>
    </row>
    <row r="178" spans="1:6" x14ac:dyDescent="0.25">
      <c r="A178" s="130" t="s">
        <v>545</v>
      </c>
      <c r="B178" s="129" t="s">
        <v>546</v>
      </c>
      <c r="C178" s="129" t="s">
        <v>532</v>
      </c>
      <c r="D178" s="130" t="s">
        <v>533</v>
      </c>
      <c r="E178" s="129" t="s">
        <v>534</v>
      </c>
      <c r="F178" s="129" t="s">
        <v>544</v>
      </c>
    </row>
    <row r="179" spans="1:6" x14ac:dyDescent="0.25">
      <c r="A179" s="130" t="s">
        <v>548</v>
      </c>
      <c r="B179" s="129" t="s">
        <v>231</v>
      </c>
      <c r="C179" s="129" t="s">
        <v>532</v>
      </c>
      <c r="D179" s="130" t="s">
        <v>533</v>
      </c>
      <c r="E179" s="129" t="s">
        <v>534</v>
      </c>
      <c r="F179" s="129" t="s">
        <v>547</v>
      </c>
    </row>
    <row r="180" spans="1:6" x14ac:dyDescent="0.25">
      <c r="A180" s="130" t="s">
        <v>549</v>
      </c>
      <c r="B180" s="129" t="s">
        <v>550</v>
      </c>
      <c r="C180" s="129" t="s">
        <v>532</v>
      </c>
      <c r="D180" s="130" t="s">
        <v>533</v>
      </c>
      <c r="E180" s="129" t="s">
        <v>534</v>
      </c>
      <c r="F180" s="129" t="s">
        <v>351</v>
      </c>
    </row>
    <row r="181" spans="1:6" x14ac:dyDescent="0.25">
      <c r="A181" s="130" t="s">
        <v>552</v>
      </c>
      <c r="B181" s="129" t="s">
        <v>178</v>
      </c>
      <c r="C181" s="129" t="s">
        <v>532</v>
      </c>
      <c r="D181" s="130" t="s">
        <v>533</v>
      </c>
      <c r="E181" s="129" t="s">
        <v>534</v>
      </c>
      <c r="F181" s="129" t="s">
        <v>551</v>
      </c>
    </row>
    <row r="182" spans="1:6" x14ac:dyDescent="0.25">
      <c r="A182" s="130" t="s">
        <v>554</v>
      </c>
      <c r="B182" s="129" t="s">
        <v>231</v>
      </c>
      <c r="C182" s="129" t="s">
        <v>532</v>
      </c>
      <c r="D182" s="130" t="s">
        <v>533</v>
      </c>
      <c r="E182" s="129" t="s">
        <v>534</v>
      </c>
      <c r="F182" s="129" t="s">
        <v>553</v>
      </c>
    </row>
    <row r="183" spans="1:6" x14ac:dyDescent="0.25">
      <c r="A183" s="130" t="s">
        <v>556</v>
      </c>
      <c r="B183" s="129" t="s">
        <v>557</v>
      </c>
      <c r="C183" s="129" t="s">
        <v>532</v>
      </c>
      <c r="D183" s="130" t="s">
        <v>533</v>
      </c>
      <c r="E183" s="129" t="s">
        <v>534</v>
      </c>
      <c r="F183" s="129" t="s">
        <v>555</v>
      </c>
    </row>
    <row r="184" spans="1:6" ht="22.5" x14ac:dyDescent="0.25">
      <c r="A184" s="130" t="s">
        <v>559</v>
      </c>
      <c r="B184" s="129" t="s">
        <v>560</v>
      </c>
      <c r="C184" s="129" t="s">
        <v>532</v>
      </c>
      <c r="D184" s="130" t="s">
        <v>533</v>
      </c>
      <c r="E184" s="129" t="s">
        <v>534</v>
      </c>
      <c r="F184" s="129" t="s">
        <v>558</v>
      </c>
    </row>
    <row r="185" spans="1:6" x14ac:dyDescent="0.25">
      <c r="A185" s="130" t="s">
        <v>562</v>
      </c>
      <c r="B185" s="129" t="s">
        <v>194</v>
      </c>
      <c r="C185" s="129" t="s">
        <v>532</v>
      </c>
      <c r="D185" s="130" t="s">
        <v>533</v>
      </c>
      <c r="E185" s="129" t="s">
        <v>534</v>
      </c>
      <c r="F185" s="129" t="s">
        <v>561</v>
      </c>
    </row>
    <row r="186" spans="1:6" x14ac:dyDescent="0.25">
      <c r="A186" s="130" t="s">
        <v>564</v>
      </c>
      <c r="B186" s="129" t="s">
        <v>231</v>
      </c>
      <c r="C186" s="129" t="s">
        <v>532</v>
      </c>
      <c r="D186" s="130" t="s">
        <v>533</v>
      </c>
      <c r="E186" s="129" t="s">
        <v>534</v>
      </c>
      <c r="F186" s="129" t="s">
        <v>563</v>
      </c>
    </row>
    <row r="187" spans="1:6" x14ac:dyDescent="0.25">
      <c r="A187" s="130" t="s">
        <v>566</v>
      </c>
      <c r="B187" s="129" t="s">
        <v>215</v>
      </c>
      <c r="C187" s="129" t="s">
        <v>532</v>
      </c>
      <c r="D187" s="130" t="s">
        <v>533</v>
      </c>
      <c r="E187" s="129" t="s">
        <v>534</v>
      </c>
      <c r="F187" s="129" t="s">
        <v>565</v>
      </c>
    </row>
    <row r="188" spans="1:6" x14ac:dyDescent="0.25">
      <c r="A188" s="130" t="s">
        <v>568</v>
      </c>
      <c r="B188" s="129" t="s">
        <v>145</v>
      </c>
      <c r="C188" s="129" t="s">
        <v>532</v>
      </c>
      <c r="D188" s="130" t="s">
        <v>533</v>
      </c>
      <c r="E188" s="129" t="s">
        <v>534</v>
      </c>
      <c r="F188" s="129" t="s">
        <v>567</v>
      </c>
    </row>
    <row r="189" spans="1:6" x14ac:dyDescent="0.25">
      <c r="A189" s="130" t="s">
        <v>570</v>
      </c>
      <c r="B189" s="129" t="s">
        <v>98</v>
      </c>
      <c r="C189" s="129" t="s">
        <v>532</v>
      </c>
      <c r="D189" s="130" t="s">
        <v>533</v>
      </c>
      <c r="E189" s="129" t="s">
        <v>534</v>
      </c>
      <c r="F189" s="129" t="s">
        <v>569</v>
      </c>
    </row>
    <row r="190" spans="1:6" x14ac:dyDescent="0.25">
      <c r="A190" s="130" t="s">
        <v>572</v>
      </c>
      <c r="B190" s="129" t="s">
        <v>200</v>
      </c>
      <c r="C190" s="129" t="s">
        <v>532</v>
      </c>
      <c r="D190" s="130" t="s">
        <v>533</v>
      </c>
      <c r="E190" s="129" t="s">
        <v>534</v>
      </c>
      <c r="F190" s="129" t="s">
        <v>571</v>
      </c>
    </row>
    <row r="191" spans="1:6" x14ac:dyDescent="0.25">
      <c r="A191" s="130" t="s">
        <v>574</v>
      </c>
      <c r="B191" s="129" t="s">
        <v>526</v>
      </c>
      <c r="C191" s="129" t="s">
        <v>532</v>
      </c>
      <c r="D191" s="130" t="s">
        <v>533</v>
      </c>
      <c r="E191" s="129" t="s">
        <v>534</v>
      </c>
      <c r="F191" s="129" t="s">
        <v>573</v>
      </c>
    </row>
    <row r="192" spans="1:6" x14ac:dyDescent="0.25">
      <c r="A192" s="130" t="s">
        <v>576</v>
      </c>
      <c r="B192" s="129" t="s">
        <v>331</v>
      </c>
      <c r="C192" s="129" t="s">
        <v>532</v>
      </c>
      <c r="D192" s="130" t="s">
        <v>533</v>
      </c>
      <c r="E192" s="129" t="s">
        <v>534</v>
      </c>
      <c r="F192" s="129" t="s">
        <v>575</v>
      </c>
    </row>
    <row r="193" spans="1:6" x14ac:dyDescent="0.25">
      <c r="A193" s="130" t="s">
        <v>580</v>
      </c>
      <c r="B193" s="129" t="s">
        <v>581</v>
      </c>
      <c r="C193" s="129" t="s">
        <v>577</v>
      </c>
      <c r="D193" s="130" t="s">
        <v>131</v>
      </c>
      <c r="E193" s="129" t="s">
        <v>578</v>
      </c>
      <c r="F193" s="129" t="s">
        <v>579</v>
      </c>
    </row>
    <row r="194" spans="1:6" x14ac:dyDescent="0.25">
      <c r="A194" s="130" t="s">
        <v>580</v>
      </c>
      <c r="B194" s="129" t="s">
        <v>581</v>
      </c>
      <c r="C194" s="129" t="s">
        <v>577</v>
      </c>
      <c r="D194" s="130" t="s">
        <v>131</v>
      </c>
      <c r="E194" s="129" t="s">
        <v>578</v>
      </c>
      <c r="F194" s="129" t="s">
        <v>579</v>
      </c>
    </row>
    <row r="195" spans="1:6" x14ac:dyDescent="0.25">
      <c r="A195" s="130" t="s">
        <v>583</v>
      </c>
      <c r="B195" s="129" t="s">
        <v>323</v>
      </c>
      <c r="C195" s="129" t="s">
        <v>577</v>
      </c>
      <c r="D195" s="130" t="s">
        <v>131</v>
      </c>
      <c r="E195" s="129" t="s">
        <v>578</v>
      </c>
      <c r="F195" s="129" t="s">
        <v>582</v>
      </c>
    </row>
    <row r="196" spans="1:6" x14ac:dyDescent="0.25">
      <c r="A196" s="130" t="s">
        <v>585</v>
      </c>
      <c r="B196" s="129" t="s">
        <v>586</v>
      </c>
      <c r="C196" s="129" t="s">
        <v>577</v>
      </c>
      <c r="D196" s="130" t="s">
        <v>131</v>
      </c>
      <c r="E196" s="129" t="s">
        <v>578</v>
      </c>
      <c r="F196" s="129" t="s">
        <v>584</v>
      </c>
    </row>
    <row r="197" spans="1:6" x14ac:dyDescent="0.25">
      <c r="A197" s="130" t="s">
        <v>588</v>
      </c>
      <c r="B197" s="129" t="s">
        <v>331</v>
      </c>
      <c r="C197" s="129" t="s">
        <v>577</v>
      </c>
      <c r="D197" s="130" t="s">
        <v>131</v>
      </c>
      <c r="E197" s="129" t="s">
        <v>578</v>
      </c>
      <c r="F197" s="129" t="s">
        <v>587</v>
      </c>
    </row>
    <row r="198" spans="1:6" x14ac:dyDescent="0.25">
      <c r="A198" s="130" t="s">
        <v>590</v>
      </c>
      <c r="B198" s="129" t="s">
        <v>591</v>
      </c>
      <c r="C198" s="129" t="s">
        <v>577</v>
      </c>
      <c r="D198" s="130" t="s">
        <v>131</v>
      </c>
      <c r="E198" s="129" t="s">
        <v>578</v>
      </c>
      <c r="F198" s="129" t="s">
        <v>589</v>
      </c>
    </row>
    <row r="199" spans="1:6" x14ac:dyDescent="0.25">
      <c r="A199" s="130" t="s">
        <v>593</v>
      </c>
      <c r="B199" s="129" t="s">
        <v>85</v>
      </c>
      <c r="C199" s="129" t="s">
        <v>577</v>
      </c>
      <c r="D199" s="130" t="s">
        <v>131</v>
      </c>
      <c r="E199" s="129" t="s">
        <v>578</v>
      </c>
      <c r="F199" s="129" t="s">
        <v>592</v>
      </c>
    </row>
    <row r="200" spans="1:6" x14ac:dyDescent="0.25">
      <c r="A200" s="130" t="s">
        <v>595</v>
      </c>
      <c r="B200" s="129" t="s">
        <v>101</v>
      </c>
      <c r="C200" s="129" t="s">
        <v>577</v>
      </c>
      <c r="D200" s="130" t="s">
        <v>131</v>
      </c>
      <c r="E200" s="129" t="s">
        <v>578</v>
      </c>
      <c r="F200" s="129" t="s">
        <v>594</v>
      </c>
    </row>
    <row r="201" spans="1:6" x14ac:dyDescent="0.25">
      <c r="A201" s="130" t="s">
        <v>597</v>
      </c>
      <c r="B201" s="129" t="s">
        <v>598</v>
      </c>
      <c r="C201" s="129" t="s">
        <v>577</v>
      </c>
      <c r="D201" s="130" t="s">
        <v>131</v>
      </c>
      <c r="E201" s="129" t="s">
        <v>596</v>
      </c>
      <c r="F201" s="129" t="s">
        <v>596</v>
      </c>
    </row>
    <row r="202" spans="1:6" x14ac:dyDescent="0.25">
      <c r="A202" s="130" t="s">
        <v>597</v>
      </c>
      <c r="B202" s="129" t="s">
        <v>598</v>
      </c>
      <c r="C202" s="129" t="s">
        <v>577</v>
      </c>
      <c r="D202" s="130" t="s">
        <v>131</v>
      </c>
      <c r="E202" s="129" t="s">
        <v>596</v>
      </c>
      <c r="F202" s="129" t="s">
        <v>596</v>
      </c>
    </row>
    <row r="203" spans="1:6" x14ac:dyDescent="0.25">
      <c r="A203" s="130" t="s">
        <v>599</v>
      </c>
      <c r="B203" s="129" t="s">
        <v>237</v>
      </c>
      <c r="C203" s="129" t="s">
        <v>577</v>
      </c>
      <c r="D203" s="130" t="s">
        <v>131</v>
      </c>
      <c r="E203" s="129" t="s">
        <v>596</v>
      </c>
      <c r="F203" s="129" t="s">
        <v>596</v>
      </c>
    </row>
    <row r="204" spans="1:6" x14ac:dyDescent="0.25">
      <c r="A204" s="130" t="s">
        <v>602</v>
      </c>
      <c r="B204" s="129" t="s">
        <v>323</v>
      </c>
      <c r="C204" s="129" t="s">
        <v>577</v>
      </c>
      <c r="D204" s="130" t="s">
        <v>131</v>
      </c>
      <c r="E204" s="129" t="s">
        <v>600</v>
      </c>
      <c r="F204" s="129" t="s">
        <v>601</v>
      </c>
    </row>
    <row r="205" spans="1:6" x14ac:dyDescent="0.25">
      <c r="A205" s="130" t="s">
        <v>604</v>
      </c>
      <c r="B205" s="129" t="s">
        <v>139</v>
      </c>
      <c r="C205" s="129" t="s">
        <v>577</v>
      </c>
      <c r="D205" s="130" t="s">
        <v>131</v>
      </c>
      <c r="E205" s="129" t="s">
        <v>600</v>
      </c>
      <c r="F205" s="129" t="s">
        <v>603</v>
      </c>
    </row>
    <row r="206" spans="1:6" x14ac:dyDescent="0.25">
      <c r="A206" s="130" t="s">
        <v>605</v>
      </c>
      <c r="B206" s="129" t="s">
        <v>606</v>
      </c>
      <c r="C206" s="129" t="s">
        <v>577</v>
      </c>
      <c r="D206" s="130" t="s">
        <v>131</v>
      </c>
      <c r="E206" s="129" t="s">
        <v>132</v>
      </c>
      <c r="F206" s="129" t="s">
        <v>132</v>
      </c>
    </row>
    <row r="207" spans="1:6" x14ac:dyDescent="0.25">
      <c r="A207" s="130" t="s">
        <v>607</v>
      </c>
      <c r="B207" s="129" t="s">
        <v>350</v>
      </c>
      <c r="C207" s="129" t="s">
        <v>577</v>
      </c>
      <c r="D207" s="130" t="s">
        <v>131</v>
      </c>
      <c r="E207" s="129" t="s">
        <v>132</v>
      </c>
      <c r="F207" s="129" t="s">
        <v>132</v>
      </c>
    </row>
    <row r="208" spans="1:6" x14ac:dyDescent="0.25">
      <c r="A208" s="130" t="s">
        <v>608</v>
      </c>
      <c r="B208" s="129" t="s">
        <v>591</v>
      </c>
      <c r="C208" s="129" t="s">
        <v>577</v>
      </c>
      <c r="D208" s="130" t="s">
        <v>131</v>
      </c>
      <c r="E208" s="129" t="s">
        <v>132</v>
      </c>
      <c r="F208" s="129" t="s">
        <v>132</v>
      </c>
    </row>
    <row r="209" spans="1:6" x14ac:dyDescent="0.25">
      <c r="A209" s="130" t="s">
        <v>612</v>
      </c>
      <c r="B209" s="129" t="s">
        <v>294</v>
      </c>
      <c r="C209" s="129" t="s">
        <v>609</v>
      </c>
      <c r="D209" s="130" t="s">
        <v>610</v>
      </c>
      <c r="E209" s="129" t="s">
        <v>611</v>
      </c>
      <c r="F209" s="129" t="s">
        <v>611</v>
      </c>
    </row>
    <row r="210" spans="1:6" x14ac:dyDescent="0.25">
      <c r="A210" s="130" t="s">
        <v>613</v>
      </c>
      <c r="B210" s="129" t="s">
        <v>106</v>
      </c>
      <c r="C210" s="129" t="s">
        <v>609</v>
      </c>
      <c r="D210" s="130" t="s">
        <v>610</v>
      </c>
      <c r="E210" s="129" t="s">
        <v>611</v>
      </c>
      <c r="F210" s="129" t="s">
        <v>342</v>
      </c>
    </row>
    <row r="211" spans="1:6" x14ac:dyDescent="0.25">
      <c r="A211" s="130" t="s">
        <v>615</v>
      </c>
      <c r="B211" s="129" t="s">
        <v>616</v>
      </c>
      <c r="C211" s="129" t="s">
        <v>609</v>
      </c>
      <c r="D211" s="130" t="s">
        <v>610</v>
      </c>
      <c r="E211" s="129" t="s">
        <v>611</v>
      </c>
      <c r="F211" s="129" t="s">
        <v>614</v>
      </c>
    </row>
    <row r="212" spans="1:6" x14ac:dyDescent="0.25">
      <c r="A212" s="130" t="s">
        <v>618</v>
      </c>
      <c r="B212" s="129" t="s">
        <v>139</v>
      </c>
      <c r="C212" s="129" t="s">
        <v>609</v>
      </c>
      <c r="D212" s="130" t="s">
        <v>610</v>
      </c>
      <c r="E212" s="129" t="s">
        <v>611</v>
      </c>
      <c r="F212" s="129" t="s">
        <v>617</v>
      </c>
    </row>
    <row r="213" spans="1:6" x14ac:dyDescent="0.25">
      <c r="A213" s="130" t="s">
        <v>620</v>
      </c>
      <c r="B213" s="129" t="s">
        <v>134</v>
      </c>
      <c r="C213" s="129" t="s">
        <v>609</v>
      </c>
      <c r="D213" s="130" t="s">
        <v>610</v>
      </c>
      <c r="E213" s="129" t="s">
        <v>611</v>
      </c>
      <c r="F213" s="129" t="s">
        <v>619</v>
      </c>
    </row>
    <row r="214" spans="1:6" x14ac:dyDescent="0.25">
      <c r="A214" s="130" t="s">
        <v>622</v>
      </c>
      <c r="B214" s="129" t="s">
        <v>623</v>
      </c>
      <c r="C214" s="129" t="s">
        <v>609</v>
      </c>
      <c r="D214" s="130" t="s">
        <v>610</v>
      </c>
      <c r="E214" s="129" t="s">
        <v>611</v>
      </c>
      <c r="F214" s="129" t="s">
        <v>621</v>
      </c>
    </row>
    <row r="215" spans="1:6" x14ac:dyDescent="0.25">
      <c r="A215" s="130" t="s">
        <v>625</v>
      </c>
      <c r="B215" s="129" t="s">
        <v>323</v>
      </c>
      <c r="C215" s="129" t="s">
        <v>609</v>
      </c>
      <c r="D215" s="130" t="s">
        <v>610</v>
      </c>
      <c r="E215" s="129" t="s">
        <v>611</v>
      </c>
      <c r="F215" s="129" t="s">
        <v>624</v>
      </c>
    </row>
    <row r="216" spans="1:6" ht="22.5" x14ac:dyDescent="0.25">
      <c r="A216" s="130" t="s">
        <v>627</v>
      </c>
      <c r="B216" s="129" t="s">
        <v>219</v>
      </c>
      <c r="C216" s="129" t="s">
        <v>609</v>
      </c>
      <c r="D216" s="130" t="s">
        <v>610</v>
      </c>
      <c r="E216" s="129" t="s">
        <v>611</v>
      </c>
      <c r="F216" s="129" t="s">
        <v>626</v>
      </c>
    </row>
    <row r="217" spans="1:6" x14ac:dyDescent="0.25">
      <c r="A217" s="130" t="s">
        <v>629</v>
      </c>
      <c r="B217" s="129" t="s">
        <v>630</v>
      </c>
      <c r="C217" s="129" t="s">
        <v>609</v>
      </c>
      <c r="D217" s="130" t="s">
        <v>610</v>
      </c>
      <c r="E217" s="129" t="s">
        <v>628</v>
      </c>
      <c r="F217" s="129" t="s">
        <v>628</v>
      </c>
    </row>
    <row r="218" spans="1:6" x14ac:dyDescent="0.25">
      <c r="A218" s="130" t="s">
        <v>632</v>
      </c>
      <c r="B218" s="129" t="s">
        <v>633</v>
      </c>
      <c r="C218" s="129" t="s">
        <v>609</v>
      </c>
      <c r="D218" s="130" t="s">
        <v>610</v>
      </c>
      <c r="E218" s="129" t="s">
        <v>631</v>
      </c>
      <c r="F218" s="129" t="s">
        <v>631</v>
      </c>
    </row>
    <row r="219" spans="1:6" x14ac:dyDescent="0.25">
      <c r="A219" s="130" t="s">
        <v>635</v>
      </c>
      <c r="B219" s="129" t="s">
        <v>636</v>
      </c>
      <c r="C219" s="129" t="s">
        <v>609</v>
      </c>
      <c r="D219" s="130" t="s">
        <v>610</v>
      </c>
      <c r="E219" s="129" t="s">
        <v>631</v>
      </c>
      <c r="F219" s="129" t="s">
        <v>634</v>
      </c>
    </row>
    <row r="220" spans="1:6" x14ac:dyDescent="0.25">
      <c r="A220" s="130" t="s">
        <v>638</v>
      </c>
      <c r="B220" s="129" t="s">
        <v>639</v>
      </c>
      <c r="C220" s="129" t="s">
        <v>609</v>
      </c>
      <c r="D220" s="130" t="s">
        <v>610</v>
      </c>
      <c r="E220" s="129" t="s">
        <v>631</v>
      </c>
      <c r="F220" s="129" t="s">
        <v>637</v>
      </c>
    </row>
    <row r="221" spans="1:6" x14ac:dyDescent="0.25">
      <c r="A221" s="130" t="s">
        <v>641</v>
      </c>
      <c r="B221" s="129" t="s">
        <v>159</v>
      </c>
      <c r="C221" s="129" t="s">
        <v>609</v>
      </c>
      <c r="D221" s="130" t="s">
        <v>610</v>
      </c>
      <c r="E221" s="129" t="s">
        <v>631</v>
      </c>
      <c r="F221" s="129" t="s">
        <v>640</v>
      </c>
    </row>
    <row r="222" spans="1:6" x14ac:dyDescent="0.25">
      <c r="A222" s="130" t="s">
        <v>642</v>
      </c>
      <c r="B222" s="129" t="s">
        <v>154</v>
      </c>
      <c r="C222" s="129" t="s">
        <v>609</v>
      </c>
      <c r="D222" s="130" t="s">
        <v>610</v>
      </c>
      <c r="E222" s="129" t="s">
        <v>631</v>
      </c>
      <c r="F222" s="129" t="s">
        <v>106</v>
      </c>
    </row>
    <row r="223" spans="1:6" x14ac:dyDescent="0.25">
      <c r="A223" s="130" t="s">
        <v>643</v>
      </c>
      <c r="B223" s="129" t="s">
        <v>194</v>
      </c>
      <c r="C223" s="129" t="s">
        <v>609</v>
      </c>
      <c r="D223" s="130" t="s">
        <v>610</v>
      </c>
      <c r="E223" s="129" t="s">
        <v>631</v>
      </c>
      <c r="F223" s="129" t="s">
        <v>431</v>
      </c>
    </row>
    <row r="224" spans="1:6" x14ac:dyDescent="0.25">
      <c r="A224" s="130" t="s">
        <v>645</v>
      </c>
      <c r="B224" s="129" t="s">
        <v>487</v>
      </c>
      <c r="C224" s="129" t="s">
        <v>609</v>
      </c>
      <c r="D224" s="130" t="s">
        <v>610</v>
      </c>
      <c r="E224" s="129" t="s">
        <v>631</v>
      </c>
      <c r="F224" s="129" t="s">
        <v>644</v>
      </c>
    </row>
    <row r="225" spans="1:6" ht="22.5" x14ac:dyDescent="0.25">
      <c r="A225" s="130" t="s">
        <v>647</v>
      </c>
      <c r="B225" s="129" t="s">
        <v>85</v>
      </c>
      <c r="C225" s="129" t="s">
        <v>609</v>
      </c>
      <c r="D225" s="130" t="s">
        <v>610</v>
      </c>
      <c r="E225" s="129" t="s">
        <v>646</v>
      </c>
      <c r="F225" s="129" t="s">
        <v>646</v>
      </c>
    </row>
    <row r="226" spans="1:6" ht="22.5" x14ac:dyDescent="0.25">
      <c r="A226" s="130" t="s">
        <v>649</v>
      </c>
      <c r="B226" s="129" t="s">
        <v>560</v>
      </c>
      <c r="C226" s="129" t="s">
        <v>609</v>
      </c>
      <c r="D226" s="130" t="s">
        <v>610</v>
      </c>
      <c r="E226" s="129" t="s">
        <v>646</v>
      </c>
      <c r="F226" s="129" t="s">
        <v>648</v>
      </c>
    </row>
    <row r="227" spans="1:6" ht="22.5" x14ac:dyDescent="0.25">
      <c r="A227" s="130" t="s">
        <v>651</v>
      </c>
      <c r="B227" s="129" t="s">
        <v>151</v>
      </c>
      <c r="C227" s="129" t="s">
        <v>609</v>
      </c>
      <c r="D227" s="130" t="s">
        <v>610</v>
      </c>
      <c r="E227" s="129" t="s">
        <v>646</v>
      </c>
      <c r="F227" s="129" t="s">
        <v>650</v>
      </c>
    </row>
    <row r="228" spans="1:6" ht="22.5" x14ac:dyDescent="0.25">
      <c r="A228" s="130" t="s">
        <v>653</v>
      </c>
      <c r="B228" s="129" t="s">
        <v>654</v>
      </c>
      <c r="C228" s="129" t="s">
        <v>609</v>
      </c>
      <c r="D228" s="130" t="s">
        <v>610</v>
      </c>
      <c r="E228" s="129" t="s">
        <v>646</v>
      </c>
      <c r="F228" s="129" t="s">
        <v>652</v>
      </c>
    </row>
    <row r="229" spans="1:6" ht="22.5" x14ac:dyDescent="0.25">
      <c r="A229" s="130" t="s">
        <v>656</v>
      </c>
      <c r="B229" s="129" t="s">
        <v>657</v>
      </c>
      <c r="C229" s="129" t="s">
        <v>609</v>
      </c>
      <c r="D229" s="130" t="s">
        <v>610</v>
      </c>
      <c r="E229" s="129" t="s">
        <v>646</v>
      </c>
      <c r="F229" s="129" t="s">
        <v>655</v>
      </c>
    </row>
    <row r="230" spans="1:6" ht="22.5" x14ac:dyDescent="0.25">
      <c r="A230" s="130" t="s">
        <v>659</v>
      </c>
      <c r="B230" s="129" t="s">
        <v>200</v>
      </c>
      <c r="C230" s="129" t="s">
        <v>609</v>
      </c>
      <c r="D230" s="130" t="s">
        <v>610</v>
      </c>
      <c r="E230" s="129" t="s">
        <v>646</v>
      </c>
      <c r="F230" s="129" t="s">
        <v>658</v>
      </c>
    </row>
    <row r="231" spans="1:6" x14ac:dyDescent="0.25">
      <c r="A231" s="130" t="s">
        <v>663</v>
      </c>
      <c r="B231" s="129" t="s">
        <v>223</v>
      </c>
      <c r="C231" s="129" t="s">
        <v>660</v>
      </c>
      <c r="D231" s="130" t="s">
        <v>661</v>
      </c>
      <c r="E231" s="129" t="s">
        <v>662</v>
      </c>
      <c r="F231" s="129" t="s">
        <v>662</v>
      </c>
    </row>
    <row r="232" spans="1:6" x14ac:dyDescent="0.25">
      <c r="A232" s="130" t="s">
        <v>665</v>
      </c>
      <c r="B232" s="129" t="s">
        <v>231</v>
      </c>
      <c r="C232" s="129" t="s">
        <v>660</v>
      </c>
      <c r="D232" s="130" t="s">
        <v>661</v>
      </c>
      <c r="E232" s="129" t="s">
        <v>662</v>
      </c>
      <c r="F232" s="129" t="s">
        <v>664</v>
      </c>
    </row>
    <row r="233" spans="1:6" x14ac:dyDescent="0.25">
      <c r="A233" s="130" t="s">
        <v>667</v>
      </c>
      <c r="B233" s="129" t="s">
        <v>668</v>
      </c>
      <c r="C233" s="129" t="s">
        <v>660</v>
      </c>
      <c r="D233" s="130" t="s">
        <v>661</v>
      </c>
      <c r="E233" s="129" t="s">
        <v>662</v>
      </c>
      <c r="F233" s="129" t="s">
        <v>666</v>
      </c>
    </row>
    <row r="234" spans="1:6" x14ac:dyDescent="0.25">
      <c r="A234" s="130" t="s">
        <v>670</v>
      </c>
      <c r="B234" s="129" t="s">
        <v>145</v>
      </c>
      <c r="C234" s="129" t="s">
        <v>660</v>
      </c>
      <c r="D234" s="130" t="s">
        <v>661</v>
      </c>
      <c r="E234" s="129" t="s">
        <v>662</v>
      </c>
      <c r="F234" s="129" t="s">
        <v>669</v>
      </c>
    </row>
    <row r="235" spans="1:6" ht="22.5" x14ac:dyDescent="0.25">
      <c r="A235" s="130" t="s">
        <v>672</v>
      </c>
      <c r="B235" s="129" t="s">
        <v>339</v>
      </c>
      <c r="C235" s="129" t="s">
        <v>660</v>
      </c>
      <c r="D235" s="130" t="s">
        <v>661</v>
      </c>
      <c r="E235" s="129" t="s">
        <v>662</v>
      </c>
      <c r="F235" s="129" t="s">
        <v>671</v>
      </c>
    </row>
    <row r="236" spans="1:6" x14ac:dyDescent="0.25">
      <c r="A236" s="130" t="s">
        <v>674</v>
      </c>
      <c r="B236" s="129" t="s">
        <v>154</v>
      </c>
      <c r="C236" s="129" t="s">
        <v>660</v>
      </c>
      <c r="D236" s="130" t="s">
        <v>661</v>
      </c>
      <c r="E236" s="129" t="s">
        <v>662</v>
      </c>
      <c r="F236" s="129" t="s">
        <v>673</v>
      </c>
    </row>
    <row r="237" spans="1:6" x14ac:dyDescent="0.25">
      <c r="A237" s="130" t="s">
        <v>676</v>
      </c>
      <c r="B237" s="129" t="s">
        <v>106</v>
      </c>
      <c r="C237" s="129" t="s">
        <v>660</v>
      </c>
      <c r="D237" s="130" t="s">
        <v>661</v>
      </c>
      <c r="E237" s="129" t="s">
        <v>662</v>
      </c>
      <c r="F237" s="129" t="s">
        <v>675</v>
      </c>
    </row>
    <row r="238" spans="1:6" x14ac:dyDescent="0.25">
      <c r="A238" s="130" t="s">
        <v>678</v>
      </c>
      <c r="B238" s="129" t="s">
        <v>630</v>
      </c>
      <c r="C238" s="129" t="s">
        <v>660</v>
      </c>
      <c r="D238" s="130" t="s">
        <v>661</v>
      </c>
      <c r="E238" s="129" t="s">
        <v>677</v>
      </c>
      <c r="F238" s="129" t="s">
        <v>677</v>
      </c>
    </row>
    <row r="239" spans="1:6" x14ac:dyDescent="0.25">
      <c r="A239" s="130" t="s">
        <v>680</v>
      </c>
      <c r="B239" s="129" t="s">
        <v>117</v>
      </c>
      <c r="C239" s="129" t="s">
        <v>660</v>
      </c>
      <c r="D239" s="130" t="s">
        <v>661</v>
      </c>
      <c r="E239" s="129" t="s">
        <v>677</v>
      </c>
      <c r="F239" s="129" t="s">
        <v>679</v>
      </c>
    </row>
    <row r="240" spans="1:6" x14ac:dyDescent="0.25">
      <c r="A240" s="130" t="s">
        <v>681</v>
      </c>
      <c r="B240" s="129" t="s">
        <v>367</v>
      </c>
      <c r="C240" s="129" t="s">
        <v>660</v>
      </c>
      <c r="D240" s="130" t="s">
        <v>661</v>
      </c>
      <c r="E240" s="129" t="s">
        <v>677</v>
      </c>
      <c r="F240" s="129" t="s">
        <v>92</v>
      </c>
    </row>
    <row r="241" spans="1:6" x14ac:dyDescent="0.25">
      <c r="A241" s="130" t="s">
        <v>683</v>
      </c>
      <c r="B241" s="129" t="s">
        <v>684</v>
      </c>
      <c r="C241" s="129" t="s">
        <v>660</v>
      </c>
      <c r="D241" s="130" t="s">
        <v>661</v>
      </c>
      <c r="E241" s="129" t="s">
        <v>677</v>
      </c>
      <c r="F241" s="129" t="s">
        <v>682</v>
      </c>
    </row>
    <row r="242" spans="1:6" x14ac:dyDescent="0.25">
      <c r="A242" s="130" t="s">
        <v>686</v>
      </c>
      <c r="B242" s="129" t="s">
        <v>139</v>
      </c>
      <c r="C242" s="129" t="s">
        <v>660</v>
      </c>
      <c r="D242" s="130" t="s">
        <v>661</v>
      </c>
      <c r="E242" s="129" t="s">
        <v>677</v>
      </c>
      <c r="F242" s="129" t="s">
        <v>685</v>
      </c>
    </row>
    <row r="243" spans="1:6" x14ac:dyDescent="0.25">
      <c r="A243" s="130" t="s">
        <v>688</v>
      </c>
      <c r="B243" s="129" t="s">
        <v>154</v>
      </c>
      <c r="C243" s="129" t="s">
        <v>660</v>
      </c>
      <c r="D243" s="130" t="s">
        <v>661</v>
      </c>
      <c r="E243" s="129" t="s">
        <v>677</v>
      </c>
      <c r="F243" s="129" t="s">
        <v>687</v>
      </c>
    </row>
    <row r="244" spans="1:6" x14ac:dyDescent="0.25">
      <c r="A244" s="130" t="s">
        <v>690</v>
      </c>
      <c r="B244" s="129" t="s">
        <v>94</v>
      </c>
      <c r="C244" s="129" t="s">
        <v>660</v>
      </c>
      <c r="D244" s="130" t="s">
        <v>661</v>
      </c>
      <c r="E244" s="129" t="s">
        <v>677</v>
      </c>
      <c r="F244" s="129" t="s">
        <v>689</v>
      </c>
    </row>
    <row r="245" spans="1:6" x14ac:dyDescent="0.25">
      <c r="A245" s="130" t="s">
        <v>692</v>
      </c>
      <c r="B245" s="129" t="s">
        <v>470</v>
      </c>
      <c r="C245" s="129" t="s">
        <v>660</v>
      </c>
      <c r="D245" s="130" t="s">
        <v>661</v>
      </c>
      <c r="E245" s="129" t="s">
        <v>677</v>
      </c>
      <c r="F245" s="129" t="s">
        <v>691</v>
      </c>
    </row>
    <row r="246" spans="1:6" x14ac:dyDescent="0.25">
      <c r="A246" s="130" t="s">
        <v>694</v>
      </c>
      <c r="B246" s="129" t="s">
        <v>695</v>
      </c>
      <c r="C246" s="129" t="s">
        <v>660</v>
      </c>
      <c r="D246" s="130" t="s">
        <v>661</v>
      </c>
      <c r="E246" s="129" t="s">
        <v>677</v>
      </c>
      <c r="F246" s="129" t="s">
        <v>693</v>
      </c>
    </row>
    <row r="247" spans="1:6" x14ac:dyDescent="0.25">
      <c r="A247" s="130" t="s">
        <v>697</v>
      </c>
      <c r="B247" s="129" t="s">
        <v>698</v>
      </c>
      <c r="C247" s="129" t="s">
        <v>660</v>
      </c>
      <c r="D247" s="130" t="s">
        <v>661</v>
      </c>
      <c r="E247" s="129" t="s">
        <v>677</v>
      </c>
      <c r="F247" s="129" t="s">
        <v>696</v>
      </c>
    </row>
    <row r="248" spans="1:6" x14ac:dyDescent="0.25">
      <c r="A248" s="130" t="s">
        <v>700</v>
      </c>
      <c r="B248" s="129" t="s">
        <v>134</v>
      </c>
      <c r="C248" s="129" t="s">
        <v>699</v>
      </c>
      <c r="D248" s="130" t="s">
        <v>164</v>
      </c>
      <c r="E248" s="129" t="s">
        <v>211</v>
      </c>
      <c r="F248" s="129" t="s">
        <v>211</v>
      </c>
    </row>
    <row r="249" spans="1:6" x14ac:dyDescent="0.25">
      <c r="A249" s="130" t="s">
        <v>702</v>
      </c>
      <c r="B249" s="129" t="s">
        <v>373</v>
      </c>
      <c r="C249" s="129" t="s">
        <v>699</v>
      </c>
      <c r="D249" s="130" t="s">
        <v>164</v>
      </c>
      <c r="E249" s="129" t="s">
        <v>211</v>
      </c>
      <c r="F249" s="129" t="s">
        <v>701</v>
      </c>
    </row>
    <row r="250" spans="1:6" x14ac:dyDescent="0.25">
      <c r="A250" s="130" t="s">
        <v>704</v>
      </c>
      <c r="B250" s="129" t="s">
        <v>616</v>
      </c>
      <c r="C250" s="129" t="s">
        <v>699</v>
      </c>
      <c r="D250" s="130" t="s">
        <v>164</v>
      </c>
      <c r="E250" s="129" t="s">
        <v>211</v>
      </c>
      <c r="F250" s="129" t="s">
        <v>703</v>
      </c>
    </row>
    <row r="251" spans="1:6" x14ac:dyDescent="0.25">
      <c r="A251" s="130" t="s">
        <v>705</v>
      </c>
      <c r="B251" s="129" t="s">
        <v>706</v>
      </c>
      <c r="C251" s="129" t="s">
        <v>699</v>
      </c>
      <c r="D251" s="130" t="s">
        <v>164</v>
      </c>
      <c r="E251" s="129" t="s">
        <v>211</v>
      </c>
      <c r="F251" s="129" t="s">
        <v>450</v>
      </c>
    </row>
    <row r="252" spans="1:6" x14ac:dyDescent="0.25">
      <c r="A252" s="130" t="s">
        <v>708</v>
      </c>
      <c r="B252" s="129" t="s">
        <v>168</v>
      </c>
      <c r="C252" s="129" t="s">
        <v>699</v>
      </c>
      <c r="D252" s="130" t="s">
        <v>164</v>
      </c>
      <c r="E252" s="129" t="s">
        <v>211</v>
      </c>
      <c r="F252" s="129" t="s">
        <v>707</v>
      </c>
    </row>
    <row r="253" spans="1:6" x14ac:dyDescent="0.25">
      <c r="A253" s="130" t="s">
        <v>710</v>
      </c>
      <c r="B253" s="129" t="s">
        <v>711</v>
      </c>
      <c r="C253" s="129" t="s">
        <v>699</v>
      </c>
      <c r="D253" s="130" t="s">
        <v>164</v>
      </c>
      <c r="E253" s="129" t="s">
        <v>211</v>
      </c>
      <c r="F253" s="129" t="s">
        <v>709</v>
      </c>
    </row>
    <row r="254" spans="1:6" x14ac:dyDescent="0.25">
      <c r="A254" s="130" t="s">
        <v>713</v>
      </c>
      <c r="B254" s="129" t="s">
        <v>191</v>
      </c>
      <c r="C254" s="129" t="s">
        <v>699</v>
      </c>
      <c r="D254" s="130" t="s">
        <v>164</v>
      </c>
      <c r="E254" s="129" t="s">
        <v>211</v>
      </c>
      <c r="F254" s="129" t="s">
        <v>712</v>
      </c>
    </row>
    <row r="255" spans="1:6" x14ac:dyDescent="0.25">
      <c r="A255" s="130" t="s">
        <v>714</v>
      </c>
      <c r="B255" s="129" t="s">
        <v>715</v>
      </c>
      <c r="C255" s="129" t="s">
        <v>699</v>
      </c>
      <c r="D255" s="130" t="s">
        <v>164</v>
      </c>
      <c r="E255" s="129" t="s">
        <v>211</v>
      </c>
      <c r="F255" s="129" t="s">
        <v>117</v>
      </c>
    </row>
    <row r="256" spans="1:6" x14ac:dyDescent="0.25">
      <c r="A256" s="130" t="s">
        <v>717</v>
      </c>
      <c r="B256" s="129" t="s">
        <v>718</v>
      </c>
      <c r="C256" s="129" t="s">
        <v>699</v>
      </c>
      <c r="D256" s="130" t="s">
        <v>164</v>
      </c>
      <c r="E256" s="129" t="s">
        <v>211</v>
      </c>
      <c r="F256" s="129" t="s">
        <v>716</v>
      </c>
    </row>
    <row r="257" spans="1:6" x14ac:dyDescent="0.25">
      <c r="A257" s="130" t="s">
        <v>720</v>
      </c>
      <c r="B257" s="129" t="s">
        <v>154</v>
      </c>
      <c r="C257" s="129" t="s">
        <v>699</v>
      </c>
      <c r="D257" s="130" t="s">
        <v>164</v>
      </c>
      <c r="E257" s="129" t="s">
        <v>600</v>
      </c>
      <c r="F257" s="129" t="s">
        <v>719</v>
      </c>
    </row>
    <row r="258" spans="1:6" x14ac:dyDescent="0.25">
      <c r="A258" s="130" t="s">
        <v>722</v>
      </c>
      <c r="B258" s="129" t="s">
        <v>200</v>
      </c>
      <c r="C258" s="129" t="s">
        <v>699</v>
      </c>
      <c r="D258" s="130" t="s">
        <v>164</v>
      </c>
      <c r="E258" s="129" t="s">
        <v>600</v>
      </c>
      <c r="F258" s="129" t="s">
        <v>721</v>
      </c>
    </row>
    <row r="259" spans="1:6" x14ac:dyDescent="0.25">
      <c r="A259" s="130" t="s">
        <v>724</v>
      </c>
      <c r="B259" s="129" t="s">
        <v>725</v>
      </c>
      <c r="C259" s="129" t="s">
        <v>699</v>
      </c>
      <c r="D259" s="130" t="s">
        <v>164</v>
      </c>
      <c r="E259" s="129" t="s">
        <v>600</v>
      </c>
      <c r="F259" s="129" t="s">
        <v>723</v>
      </c>
    </row>
    <row r="260" spans="1:6" x14ac:dyDescent="0.25">
      <c r="A260" s="130" t="s">
        <v>727</v>
      </c>
      <c r="B260" s="129" t="s">
        <v>521</v>
      </c>
      <c r="C260" s="129" t="s">
        <v>699</v>
      </c>
      <c r="D260" s="130" t="s">
        <v>164</v>
      </c>
      <c r="E260" s="129" t="s">
        <v>600</v>
      </c>
      <c r="F260" s="129" t="s">
        <v>726</v>
      </c>
    </row>
    <row r="261" spans="1:6" x14ac:dyDescent="0.25">
      <c r="A261" s="130" t="s">
        <v>730</v>
      </c>
      <c r="B261" s="129" t="s">
        <v>323</v>
      </c>
      <c r="C261" s="129" t="s">
        <v>699</v>
      </c>
      <c r="D261" s="130" t="s">
        <v>164</v>
      </c>
      <c r="E261" s="129" t="s">
        <v>728</v>
      </c>
      <c r="F261" s="129" t="s">
        <v>729</v>
      </c>
    </row>
    <row r="262" spans="1:6" x14ac:dyDescent="0.25">
      <c r="A262" s="130" t="s">
        <v>732</v>
      </c>
      <c r="B262" s="129" t="s">
        <v>155</v>
      </c>
      <c r="C262" s="129" t="s">
        <v>699</v>
      </c>
      <c r="D262" s="130" t="s">
        <v>164</v>
      </c>
      <c r="E262" s="129" t="s">
        <v>728</v>
      </c>
      <c r="F262" s="129" t="s">
        <v>731</v>
      </c>
    </row>
    <row r="263" spans="1:6" x14ac:dyDescent="0.25">
      <c r="A263" s="130" t="s">
        <v>733</v>
      </c>
      <c r="B263" s="129" t="s">
        <v>200</v>
      </c>
      <c r="C263" s="129" t="s">
        <v>699</v>
      </c>
      <c r="D263" s="130" t="s">
        <v>164</v>
      </c>
      <c r="E263" s="129" t="s">
        <v>728</v>
      </c>
      <c r="F263" s="129" t="s">
        <v>85</v>
      </c>
    </row>
    <row r="264" spans="1:6" x14ac:dyDescent="0.25">
      <c r="A264" s="130" t="s">
        <v>734</v>
      </c>
      <c r="B264" s="129" t="s">
        <v>735</v>
      </c>
      <c r="C264" s="129" t="s">
        <v>699</v>
      </c>
      <c r="D264" s="130" t="s">
        <v>164</v>
      </c>
      <c r="E264" s="129" t="s">
        <v>728</v>
      </c>
      <c r="F264" s="129" t="s">
        <v>123</v>
      </c>
    </row>
    <row r="265" spans="1:6" x14ac:dyDescent="0.25">
      <c r="A265" s="130" t="s">
        <v>737</v>
      </c>
      <c r="B265" s="129" t="s">
        <v>736</v>
      </c>
      <c r="C265" s="129" t="s">
        <v>699</v>
      </c>
      <c r="D265" s="130" t="s">
        <v>164</v>
      </c>
      <c r="E265" s="129" t="s">
        <v>728</v>
      </c>
      <c r="F265" s="129" t="s">
        <v>736</v>
      </c>
    </row>
    <row r="266" spans="1:6" x14ac:dyDescent="0.25">
      <c r="A266" s="130" t="s">
        <v>739</v>
      </c>
      <c r="B266" s="129" t="s">
        <v>373</v>
      </c>
      <c r="C266" s="129" t="s">
        <v>699</v>
      </c>
      <c r="D266" s="130" t="s">
        <v>164</v>
      </c>
      <c r="E266" s="129" t="s">
        <v>728</v>
      </c>
      <c r="F266" s="129" t="s">
        <v>738</v>
      </c>
    </row>
    <row r="267" spans="1:6" x14ac:dyDescent="0.25">
      <c r="A267" s="130" t="s">
        <v>742</v>
      </c>
      <c r="B267" s="129" t="s">
        <v>215</v>
      </c>
      <c r="C267" s="129" t="s">
        <v>740</v>
      </c>
      <c r="D267" s="130" t="s">
        <v>243</v>
      </c>
      <c r="E267" s="129" t="s">
        <v>741</v>
      </c>
      <c r="F267" s="129" t="s">
        <v>741</v>
      </c>
    </row>
    <row r="268" spans="1:6" x14ac:dyDescent="0.25">
      <c r="A268" s="130" t="s">
        <v>744</v>
      </c>
      <c r="B268" s="129" t="s">
        <v>586</v>
      </c>
      <c r="C268" s="129" t="s">
        <v>740</v>
      </c>
      <c r="D268" s="130" t="s">
        <v>243</v>
      </c>
      <c r="E268" s="129" t="s">
        <v>741</v>
      </c>
      <c r="F268" s="129" t="s">
        <v>743</v>
      </c>
    </row>
    <row r="269" spans="1:6" x14ac:dyDescent="0.25">
      <c r="A269" s="130" t="s">
        <v>746</v>
      </c>
      <c r="B269" s="129" t="s">
        <v>747</v>
      </c>
      <c r="C269" s="129" t="s">
        <v>740</v>
      </c>
      <c r="D269" s="130" t="s">
        <v>243</v>
      </c>
      <c r="E269" s="129" t="s">
        <v>244</v>
      </c>
      <c r="F269" s="129" t="s">
        <v>745</v>
      </c>
    </row>
    <row r="270" spans="1:6" ht="22.5" x14ac:dyDescent="0.25">
      <c r="A270" s="130" t="s">
        <v>749</v>
      </c>
      <c r="B270" s="129" t="s">
        <v>134</v>
      </c>
      <c r="C270" s="129" t="s">
        <v>740</v>
      </c>
      <c r="D270" s="130" t="s">
        <v>243</v>
      </c>
      <c r="E270" s="129" t="s">
        <v>244</v>
      </c>
      <c r="F270" s="129" t="s">
        <v>748</v>
      </c>
    </row>
    <row r="271" spans="1:6" x14ac:dyDescent="0.25">
      <c r="A271" s="130" t="s">
        <v>750</v>
      </c>
      <c r="B271" s="129" t="s">
        <v>231</v>
      </c>
      <c r="C271" s="129" t="s">
        <v>740</v>
      </c>
      <c r="D271" s="130" t="s">
        <v>243</v>
      </c>
      <c r="E271" s="129" t="s">
        <v>244</v>
      </c>
      <c r="F271" s="129" t="s">
        <v>123</v>
      </c>
    </row>
    <row r="272" spans="1:6" ht="22.5" x14ac:dyDescent="0.25">
      <c r="A272" s="130" t="s">
        <v>752</v>
      </c>
      <c r="B272" s="129" t="s">
        <v>753</v>
      </c>
      <c r="C272" s="129" t="s">
        <v>740</v>
      </c>
      <c r="D272" s="130" t="s">
        <v>243</v>
      </c>
      <c r="E272" s="129" t="s">
        <v>244</v>
      </c>
      <c r="F272" s="129" t="s">
        <v>751</v>
      </c>
    </row>
    <row r="273" spans="1:6" x14ac:dyDescent="0.25">
      <c r="A273" s="130" t="s">
        <v>755</v>
      </c>
      <c r="B273" s="129" t="s">
        <v>217</v>
      </c>
      <c r="C273" s="129" t="s">
        <v>740</v>
      </c>
      <c r="D273" s="130" t="s">
        <v>243</v>
      </c>
      <c r="E273" s="129" t="s">
        <v>244</v>
      </c>
      <c r="F273" s="129" t="s">
        <v>754</v>
      </c>
    </row>
    <row r="274" spans="1:6" x14ac:dyDescent="0.25">
      <c r="A274" s="130" t="s">
        <v>757</v>
      </c>
      <c r="B274" s="129" t="s">
        <v>758</v>
      </c>
      <c r="C274" s="129" t="s">
        <v>740</v>
      </c>
      <c r="D274" s="130" t="s">
        <v>243</v>
      </c>
      <c r="E274" s="129" t="s">
        <v>244</v>
      </c>
      <c r="F274" s="129" t="s">
        <v>756</v>
      </c>
    </row>
    <row r="275" spans="1:6" x14ac:dyDescent="0.25">
      <c r="A275" s="130" t="s">
        <v>760</v>
      </c>
      <c r="B275" s="129" t="s">
        <v>154</v>
      </c>
      <c r="C275" s="129" t="s">
        <v>740</v>
      </c>
      <c r="D275" s="130" t="s">
        <v>243</v>
      </c>
      <c r="E275" s="129" t="s">
        <v>244</v>
      </c>
      <c r="F275" s="129" t="s">
        <v>759</v>
      </c>
    </row>
    <row r="276" spans="1:6" x14ac:dyDescent="0.25">
      <c r="A276" s="130" t="s">
        <v>762</v>
      </c>
      <c r="B276" s="129" t="s">
        <v>101</v>
      </c>
      <c r="C276" s="129" t="s">
        <v>740</v>
      </c>
      <c r="D276" s="130" t="s">
        <v>243</v>
      </c>
      <c r="E276" s="129" t="s">
        <v>244</v>
      </c>
      <c r="F276" s="129" t="s">
        <v>761</v>
      </c>
    </row>
    <row r="277" spans="1:6" x14ac:dyDescent="0.25">
      <c r="A277" s="130" t="s">
        <v>763</v>
      </c>
      <c r="B277" s="129" t="s">
        <v>764</v>
      </c>
      <c r="C277" s="129" t="s">
        <v>740</v>
      </c>
      <c r="D277" s="130" t="s">
        <v>243</v>
      </c>
      <c r="E277" s="129" t="s">
        <v>244</v>
      </c>
      <c r="F277" s="129" t="s">
        <v>546</v>
      </c>
    </row>
    <row r="278" spans="1:6" x14ac:dyDescent="0.25">
      <c r="A278" s="130" t="s">
        <v>766</v>
      </c>
      <c r="B278" s="129" t="s">
        <v>134</v>
      </c>
      <c r="C278" s="129" t="s">
        <v>740</v>
      </c>
      <c r="D278" s="130" t="s">
        <v>243</v>
      </c>
      <c r="E278" s="129" t="s">
        <v>244</v>
      </c>
      <c r="F278" s="129" t="s">
        <v>765</v>
      </c>
    </row>
    <row r="279" spans="1:6" ht="22.5" x14ac:dyDescent="0.25">
      <c r="A279" s="130" t="s">
        <v>769</v>
      </c>
      <c r="B279" s="129" t="s">
        <v>560</v>
      </c>
      <c r="C279" s="129" t="s">
        <v>767</v>
      </c>
      <c r="D279" s="130" t="s">
        <v>182</v>
      </c>
      <c r="E279" s="129" t="s">
        <v>768</v>
      </c>
      <c r="F279" s="129" t="s">
        <v>768</v>
      </c>
    </row>
    <row r="280" spans="1:6" x14ac:dyDescent="0.25">
      <c r="A280" s="130" t="s">
        <v>771</v>
      </c>
      <c r="B280" s="129" t="s">
        <v>331</v>
      </c>
      <c r="C280" s="129" t="s">
        <v>767</v>
      </c>
      <c r="D280" s="130" t="s">
        <v>182</v>
      </c>
      <c r="E280" s="129" t="s">
        <v>768</v>
      </c>
      <c r="F280" s="129" t="s">
        <v>770</v>
      </c>
    </row>
    <row r="281" spans="1:6" x14ac:dyDescent="0.25">
      <c r="A281" s="130" t="s">
        <v>773</v>
      </c>
      <c r="B281" s="129" t="s">
        <v>145</v>
      </c>
      <c r="C281" s="129" t="s">
        <v>767</v>
      </c>
      <c r="D281" s="130" t="s">
        <v>182</v>
      </c>
      <c r="E281" s="129" t="s">
        <v>768</v>
      </c>
      <c r="F281" s="129" t="s">
        <v>772</v>
      </c>
    </row>
    <row r="282" spans="1:6" x14ac:dyDescent="0.25">
      <c r="A282" s="130" t="s">
        <v>775</v>
      </c>
      <c r="B282" s="129" t="s">
        <v>134</v>
      </c>
      <c r="C282" s="129" t="s">
        <v>767</v>
      </c>
      <c r="D282" s="130" t="s">
        <v>182</v>
      </c>
      <c r="E282" s="129" t="s">
        <v>768</v>
      </c>
      <c r="F282" s="129" t="s">
        <v>774</v>
      </c>
    </row>
    <row r="283" spans="1:6" x14ac:dyDescent="0.25">
      <c r="A283" s="130" t="s">
        <v>777</v>
      </c>
      <c r="B283" s="129" t="s">
        <v>778</v>
      </c>
      <c r="C283" s="129" t="s">
        <v>767</v>
      </c>
      <c r="D283" s="130" t="s">
        <v>182</v>
      </c>
      <c r="E283" s="129" t="s">
        <v>208</v>
      </c>
      <c r="F283" s="129" t="s">
        <v>776</v>
      </c>
    </row>
    <row r="284" spans="1:6" x14ac:dyDescent="0.25">
      <c r="A284" s="130" t="s">
        <v>780</v>
      </c>
      <c r="B284" s="129" t="s">
        <v>378</v>
      </c>
      <c r="C284" s="129" t="s">
        <v>767</v>
      </c>
      <c r="D284" s="130" t="s">
        <v>182</v>
      </c>
      <c r="E284" s="129" t="s">
        <v>208</v>
      </c>
      <c r="F284" s="129" t="s">
        <v>779</v>
      </c>
    </row>
    <row r="285" spans="1:6" x14ac:dyDescent="0.25">
      <c r="A285" s="130" t="s">
        <v>783</v>
      </c>
      <c r="B285" s="129" t="s">
        <v>231</v>
      </c>
      <c r="C285" s="129" t="s">
        <v>767</v>
      </c>
      <c r="D285" s="130" t="s">
        <v>182</v>
      </c>
      <c r="E285" s="129" t="s">
        <v>781</v>
      </c>
      <c r="F285" s="129" t="s">
        <v>782</v>
      </c>
    </row>
    <row r="286" spans="1:6" x14ac:dyDescent="0.25">
      <c r="A286" s="130" t="s">
        <v>785</v>
      </c>
      <c r="B286" s="129" t="s">
        <v>231</v>
      </c>
      <c r="C286" s="129" t="s">
        <v>767</v>
      </c>
      <c r="D286" s="130" t="s">
        <v>182</v>
      </c>
      <c r="E286" s="129" t="s">
        <v>781</v>
      </c>
      <c r="F286" s="129" t="s">
        <v>784</v>
      </c>
    </row>
    <row r="287" spans="1:6" x14ac:dyDescent="0.25">
      <c r="A287" s="130" t="s">
        <v>787</v>
      </c>
      <c r="B287" s="129" t="s">
        <v>788</v>
      </c>
      <c r="C287" s="129" t="s">
        <v>767</v>
      </c>
      <c r="D287" s="130" t="s">
        <v>182</v>
      </c>
      <c r="E287" s="129" t="s">
        <v>786</v>
      </c>
      <c r="F287" s="129" t="s">
        <v>786</v>
      </c>
    </row>
    <row r="288" spans="1:6" x14ac:dyDescent="0.25">
      <c r="A288" s="130" t="s">
        <v>789</v>
      </c>
      <c r="B288" s="129" t="s">
        <v>790</v>
      </c>
      <c r="C288" s="129" t="s">
        <v>767</v>
      </c>
      <c r="D288" s="130" t="s">
        <v>182</v>
      </c>
      <c r="E288" s="129" t="s">
        <v>786</v>
      </c>
      <c r="F288" s="129" t="s">
        <v>786</v>
      </c>
    </row>
    <row r="289" spans="1:6" x14ac:dyDescent="0.25">
      <c r="A289" s="130" t="s">
        <v>792</v>
      </c>
      <c r="B289" s="129" t="s">
        <v>367</v>
      </c>
      <c r="C289" s="129" t="s">
        <v>767</v>
      </c>
      <c r="D289" s="130" t="s">
        <v>182</v>
      </c>
      <c r="E289" s="129" t="s">
        <v>786</v>
      </c>
      <c r="F289" s="129" t="s">
        <v>791</v>
      </c>
    </row>
    <row r="290" spans="1:6" x14ac:dyDescent="0.25">
      <c r="A290" s="130" t="s">
        <v>794</v>
      </c>
      <c r="B290" s="129" t="s">
        <v>145</v>
      </c>
      <c r="C290" s="129" t="s">
        <v>767</v>
      </c>
      <c r="D290" s="130" t="s">
        <v>182</v>
      </c>
      <c r="E290" s="129" t="s">
        <v>786</v>
      </c>
      <c r="F290" s="129" t="s">
        <v>793</v>
      </c>
    </row>
    <row r="291" spans="1:6" x14ac:dyDescent="0.25">
      <c r="A291" s="130" t="s">
        <v>795</v>
      </c>
      <c r="B291" s="129" t="s">
        <v>591</v>
      </c>
      <c r="C291" s="129" t="s">
        <v>767</v>
      </c>
      <c r="D291" s="130" t="s">
        <v>182</v>
      </c>
      <c r="E291" s="129" t="s">
        <v>786</v>
      </c>
      <c r="F291" s="129" t="s">
        <v>139</v>
      </c>
    </row>
    <row r="292" spans="1:6" x14ac:dyDescent="0.25">
      <c r="A292" s="130" t="s">
        <v>797</v>
      </c>
      <c r="B292" s="129" t="s">
        <v>200</v>
      </c>
      <c r="C292" s="129" t="s">
        <v>767</v>
      </c>
      <c r="D292" s="130" t="s">
        <v>182</v>
      </c>
      <c r="E292" s="129" t="s">
        <v>786</v>
      </c>
      <c r="F292" s="129" t="s">
        <v>796</v>
      </c>
    </row>
    <row r="293" spans="1:6" x14ac:dyDescent="0.25">
      <c r="A293" s="130" t="s">
        <v>798</v>
      </c>
      <c r="B293" s="129" t="s">
        <v>799</v>
      </c>
      <c r="C293" s="129" t="s">
        <v>767</v>
      </c>
      <c r="D293" s="130" t="s">
        <v>182</v>
      </c>
      <c r="E293" s="129" t="s">
        <v>786</v>
      </c>
      <c r="F293" s="129" t="s">
        <v>123</v>
      </c>
    </row>
    <row r="294" spans="1:6" x14ac:dyDescent="0.25">
      <c r="A294" s="130" t="s">
        <v>801</v>
      </c>
      <c r="B294" s="129" t="s">
        <v>521</v>
      </c>
      <c r="C294" s="129" t="s">
        <v>767</v>
      </c>
      <c r="D294" s="130" t="s">
        <v>182</v>
      </c>
      <c r="E294" s="129" t="s">
        <v>786</v>
      </c>
      <c r="F294" s="129" t="s">
        <v>800</v>
      </c>
    </row>
    <row r="295" spans="1:6" x14ac:dyDescent="0.25">
      <c r="A295" s="130" t="s">
        <v>803</v>
      </c>
      <c r="B295" s="129" t="s">
        <v>117</v>
      </c>
      <c r="C295" s="129" t="s">
        <v>767</v>
      </c>
      <c r="D295" s="130" t="s">
        <v>182</v>
      </c>
      <c r="E295" s="129" t="s">
        <v>786</v>
      </c>
      <c r="F295" s="129" t="s">
        <v>802</v>
      </c>
    </row>
    <row r="296" spans="1:6" x14ac:dyDescent="0.25">
      <c r="A296" s="130" t="s">
        <v>805</v>
      </c>
      <c r="B296" s="129" t="s">
        <v>393</v>
      </c>
      <c r="C296" s="129" t="s">
        <v>767</v>
      </c>
      <c r="D296" s="130" t="s">
        <v>182</v>
      </c>
      <c r="E296" s="129" t="s">
        <v>786</v>
      </c>
      <c r="F296" s="129" t="s">
        <v>804</v>
      </c>
    </row>
    <row r="297" spans="1:6" ht="22.5" x14ac:dyDescent="0.25">
      <c r="A297" s="130" t="s">
        <v>807</v>
      </c>
      <c r="B297" s="129" t="s">
        <v>123</v>
      </c>
      <c r="C297" s="129" t="s">
        <v>767</v>
      </c>
      <c r="D297" s="130" t="s">
        <v>182</v>
      </c>
      <c r="E297" s="129" t="s">
        <v>786</v>
      </c>
      <c r="F297" s="129" t="s">
        <v>806</v>
      </c>
    </row>
    <row r="298" spans="1:6" x14ac:dyDescent="0.25">
      <c r="A298" s="130" t="s">
        <v>809</v>
      </c>
      <c r="B298" s="129" t="s">
        <v>231</v>
      </c>
      <c r="C298" s="129" t="s">
        <v>767</v>
      </c>
      <c r="D298" s="130" t="s">
        <v>182</v>
      </c>
      <c r="E298" s="129" t="s">
        <v>786</v>
      </c>
      <c r="F298" s="129" t="s">
        <v>808</v>
      </c>
    </row>
    <row r="299" spans="1:6" x14ac:dyDescent="0.25">
      <c r="A299" s="130" t="s">
        <v>814</v>
      </c>
      <c r="B299" s="129" t="s">
        <v>101</v>
      </c>
      <c r="C299" s="129" t="s">
        <v>810</v>
      </c>
      <c r="D299" s="130" t="s">
        <v>811</v>
      </c>
      <c r="E299" s="129" t="s">
        <v>812</v>
      </c>
      <c r="F299" s="129" t="s">
        <v>813</v>
      </c>
    </row>
    <row r="300" spans="1:6" x14ac:dyDescent="0.25">
      <c r="A300" s="130" t="s">
        <v>816</v>
      </c>
      <c r="B300" s="129" t="s">
        <v>817</v>
      </c>
      <c r="C300" s="129" t="s">
        <v>810</v>
      </c>
      <c r="D300" s="130" t="s">
        <v>811</v>
      </c>
      <c r="E300" s="129" t="s">
        <v>812</v>
      </c>
      <c r="F300" s="129" t="s">
        <v>815</v>
      </c>
    </row>
    <row r="301" spans="1:6" x14ac:dyDescent="0.25">
      <c r="A301" s="130" t="s">
        <v>819</v>
      </c>
      <c r="B301" s="129" t="s">
        <v>323</v>
      </c>
      <c r="C301" s="129" t="s">
        <v>810</v>
      </c>
      <c r="D301" s="130" t="s">
        <v>811</v>
      </c>
      <c r="E301" s="129" t="s">
        <v>812</v>
      </c>
      <c r="F301" s="129" t="s">
        <v>818</v>
      </c>
    </row>
    <row r="302" spans="1:6" x14ac:dyDescent="0.25">
      <c r="A302" s="130" t="s">
        <v>821</v>
      </c>
      <c r="B302" s="129" t="s">
        <v>109</v>
      </c>
      <c r="C302" s="129" t="s">
        <v>810</v>
      </c>
      <c r="D302" s="130" t="s">
        <v>811</v>
      </c>
      <c r="E302" s="129" t="s">
        <v>812</v>
      </c>
      <c r="F302" s="129" t="s">
        <v>820</v>
      </c>
    </row>
    <row r="303" spans="1:6" x14ac:dyDescent="0.25">
      <c r="A303" s="130" t="s">
        <v>823</v>
      </c>
      <c r="B303" s="129" t="s">
        <v>824</v>
      </c>
      <c r="C303" s="129" t="s">
        <v>810</v>
      </c>
      <c r="D303" s="130" t="s">
        <v>811</v>
      </c>
      <c r="E303" s="129" t="s">
        <v>812</v>
      </c>
      <c r="F303" s="129" t="s">
        <v>822</v>
      </c>
    </row>
    <row r="304" spans="1:6" x14ac:dyDescent="0.25">
      <c r="A304" s="130" t="s">
        <v>826</v>
      </c>
      <c r="B304" s="129" t="s">
        <v>181</v>
      </c>
      <c r="C304" s="129" t="s">
        <v>810</v>
      </c>
      <c r="D304" s="130" t="s">
        <v>811</v>
      </c>
      <c r="E304" s="129" t="s">
        <v>812</v>
      </c>
      <c r="F304" s="129" t="s">
        <v>825</v>
      </c>
    </row>
    <row r="305" spans="1:6" x14ac:dyDescent="0.25">
      <c r="A305" s="130" t="s">
        <v>827</v>
      </c>
      <c r="B305" s="129" t="s">
        <v>779</v>
      </c>
      <c r="C305" s="129" t="s">
        <v>810</v>
      </c>
      <c r="D305" s="130" t="s">
        <v>811</v>
      </c>
      <c r="E305" s="129" t="s">
        <v>812</v>
      </c>
      <c r="F305" s="129" t="s">
        <v>779</v>
      </c>
    </row>
    <row r="306" spans="1:6" x14ac:dyDescent="0.25">
      <c r="A306" s="130" t="s">
        <v>830</v>
      </c>
      <c r="B306" s="129" t="s">
        <v>831</v>
      </c>
      <c r="C306" s="129" t="s">
        <v>810</v>
      </c>
      <c r="D306" s="130" t="s">
        <v>811</v>
      </c>
      <c r="E306" s="129" t="s">
        <v>828</v>
      </c>
      <c r="F306" s="129" t="s">
        <v>829</v>
      </c>
    </row>
    <row r="307" spans="1:6" ht="22.5" x14ac:dyDescent="0.25">
      <c r="A307" s="130" t="s">
        <v>833</v>
      </c>
      <c r="B307" s="129" t="s">
        <v>215</v>
      </c>
      <c r="C307" s="129" t="s">
        <v>810</v>
      </c>
      <c r="D307" s="130" t="s">
        <v>811</v>
      </c>
      <c r="E307" s="129" t="s">
        <v>828</v>
      </c>
      <c r="F307" s="129" t="s">
        <v>832</v>
      </c>
    </row>
    <row r="308" spans="1:6" x14ac:dyDescent="0.25">
      <c r="A308" s="130" t="s">
        <v>835</v>
      </c>
      <c r="B308" s="129" t="s">
        <v>142</v>
      </c>
      <c r="C308" s="129" t="s">
        <v>810</v>
      </c>
      <c r="D308" s="130" t="s">
        <v>811</v>
      </c>
      <c r="E308" s="129" t="s">
        <v>828</v>
      </c>
      <c r="F308" s="129" t="s">
        <v>834</v>
      </c>
    </row>
    <row r="309" spans="1:6" x14ac:dyDescent="0.25">
      <c r="A309" s="130" t="s">
        <v>837</v>
      </c>
      <c r="B309" s="129" t="s">
        <v>159</v>
      </c>
      <c r="C309" s="129" t="s">
        <v>810</v>
      </c>
      <c r="D309" s="130" t="s">
        <v>811</v>
      </c>
      <c r="E309" s="129" t="s">
        <v>828</v>
      </c>
      <c r="F309" s="129" t="s">
        <v>836</v>
      </c>
    </row>
    <row r="310" spans="1:6" x14ac:dyDescent="0.25">
      <c r="A310" s="130" t="s">
        <v>839</v>
      </c>
      <c r="B310" s="129" t="s">
        <v>155</v>
      </c>
      <c r="C310" s="129" t="s">
        <v>810</v>
      </c>
      <c r="D310" s="130" t="s">
        <v>811</v>
      </c>
      <c r="E310" s="129" t="s">
        <v>828</v>
      </c>
      <c r="F310" s="129" t="s">
        <v>838</v>
      </c>
    </row>
    <row r="311" spans="1:6" x14ac:dyDescent="0.25">
      <c r="A311" s="130" t="s">
        <v>841</v>
      </c>
      <c r="B311" s="129" t="s">
        <v>842</v>
      </c>
      <c r="C311" s="129" t="s">
        <v>810</v>
      </c>
      <c r="D311" s="130" t="s">
        <v>811</v>
      </c>
      <c r="E311" s="129" t="s">
        <v>828</v>
      </c>
      <c r="F311" s="129" t="s">
        <v>840</v>
      </c>
    </row>
    <row r="312" spans="1:6" x14ac:dyDescent="0.25">
      <c r="A312" s="130" t="s">
        <v>844</v>
      </c>
      <c r="B312" s="129" t="s">
        <v>231</v>
      </c>
      <c r="C312" s="129" t="s">
        <v>810</v>
      </c>
      <c r="D312" s="130" t="s">
        <v>811</v>
      </c>
      <c r="E312" s="129" t="s">
        <v>828</v>
      </c>
      <c r="F312" s="129" t="s">
        <v>843</v>
      </c>
    </row>
    <row r="313" spans="1:6" x14ac:dyDescent="0.25">
      <c r="A313" s="130" t="s">
        <v>846</v>
      </c>
      <c r="B313" s="129" t="s">
        <v>231</v>
      </c>
      <c r="C313" s="129" t="s">
        <v>810</v>
      </c>
      <c r="D313" s="130" t="s">
        <v>811</v>
      </c>
      <c r="E313" s="129" t="s">
        <v>828</v>
      </c>
      <c r="F313" s="129" t="s">
        <v>845</v>
      </c>
    </row>
    <row r="314" spans="1:6" x14ac:dyDescent="0.25">
      <c r="A314" s="130" t="s">
        <v>848</v>
      </c>
      <c r="B314" s="129" t="s">
        <v>213</v>
      </c>
      <c r="C314" s="129" t="s">
        <v>810</v>
      </c>
      <c r="D314" s="130" t="s">
        <v>811</v>
      </c>
      <c r="E314" s="129" t="s">
        <v>828</v>
      </c>
      <c r="F314" s="129" t="s">
        <v>847</v>
      </c>
    </row>
    <row r="315" spans="1:6" x14ac:dyDescent="0.25">
      <c r="A315" s="130" t="s">
        <v>850</v>
      </c>
      <c r="B315" s="129" t="s">
        <v>758</v>
      </c>
      <c r="C315" s="129" t="s">
        <v>810</v>
      </c>
      <c r="D315" s="130" t="s">
        <v>811</v>
      </c>
      <c r="E315" s="129" t="s">
        <v>828</v>
      </c>
      <c r="F315" s="129" t="s">
        <v>849</v>
      </c>
    </row>
    <row r="316" spans="1:6" x14ac:dyDescent="0.25">
      <c r="A316" s="130" t="s">
        <v>852</v>
      </c>
      <c r="B316" s="129" t="s">
        <v>139</v>
      </c>
      <c r="C316" s="129" t="s">
        <v>810</v>
      </c>
      <c r="D316" s="130" t="s">
        <v>811</v>
      </c>
      <c r="E316" s="129" t="s">
        <v>828</v>
      </c>
      <c r="F316" s="129" t="s">
        <v>851</v>
      </c>
    </row>
    <row r="317" spans="1:6" x14ac:dyDescent="0.25">
      <c r="A317" s="130" t="s">
        <v>854</v>
      </c>
      <c r="B317" s="129" t="s">
        <v>370</v>
      </c>
      <c r="C317" s="129" t="s">
        <v>810</v>
      </c>
      <c r="D317" s="130" t="s">
        <v>811</v>
      </c>
      <c r="E317" s="129" t="s">
        <v>828</v>
      </c>
      <c r="F317" s="129" t="s">
        <v>853</v>
      </c>
    </row>
    <row r="318" spans="1:6" x14ac:dyDescent="0.25">
      <c r="A318" s="130" t="s">
        <v>856</v>
      </c>
      <c r="B318" s="129" t="s">
        <v>764</v>
      </c>
      <c r="C318" s="129" t="s">
        <v>810</v>
      </c>
      <c r="D318" s="130" t="s">
        <v>811</v>
      </c>
      <c r="E318" s="129" t="s">
        <v>828</v>
      </c>
      <c r="F318" s="129" t="s">
        <v>855</v>
      </c>
    </row>
    <row r="319" spans="1:6" ht="22.5" x14ac:dyDescent="0.25">
      <c r="A319" s="130" t="s">
        <v>858</v>
      </c>
      <c r="B319" s="129" t="s">
        <v>560</v>
      </c>
      <c r="C319" s="129" t="s">
        <v>810</v>
      </c>
      <c r="D319" s="130" t="s">
        <v>811</v>
      </c>
      <c r="E319" s="129" t="s">
        <v>828</v>
      </c>
      <c r="F319" s="129" t="s">
        <v>857</v>
      </c>
    </row>
    <row r="320" spans="1:6" x14ac:dyDescent="0.25">
      <c r="A320" s="130" t="s">
        <v>860</v>
      </c>
      <c r="B320" s="129" t="s">
        <v>581</v>
      </c>
      <c r="C320" s="129" t="s">
        <v>810</v>
      </c>
      <c r="D320" s="130" t="s">
        <v>811</v>
      </c>
      <c r="E320" s="129" t="s">
        <v>859</v>
      </c>
      <c r="F320" s="129" t="s">
        <v>859</v>
      </c>
    </row>
    <row r="321" spans="1:6" x14ac:dyDescent="0.25">
      <c r="A321" s="130" t="s">
        <v>861</v>
      </c>
      <c r="B321" s="129" t="s">
        <v>145</v>
      </c>
      <c r="C321" s="129" t="s">
        <v>810</v>
      </c>
      <c r="D321" s="130" t="s">
        <v>811</v>
      </c>
      <c r="E321" s="129" t="s">
        <v>859</v>
      </c>
      <c r="F321" s="129" t="s">
        <v>123</v>
      </c>
    </row>
    <row r="322" spans="1:6" x14ac:dyDescent="0.25">
      <c r="A322" s="130" t="s">
        <v>864</v>
      </c>
      <c r="B322" s="129" t="s">
        <v>109</v>
      </c>
      <c r="C322" s="129" t="s">
        <v>810</v>
      </c>
      <c r="D322" s="130" t="s">
        <v>811</v>
      </c>
      <c r="E322" s="129" t="s">
        <v>862</v>
      </c>
      <c r="F322" s="129" t="s">
        <v>863</v>
      </c>
    </row>
    <row r="323" spans="1:6" x14ac:dyDescent="0.25">
      <c r="A323" s="130" t="s">
        <v>866</v>
      </c>
      <c r="B323" s="129" t="s">
        <v>109</v>
      </c>
      <c r="C323" s="129" t="s">
        <v>810</v>
      </c>
      <c r="D323" s="130" t="s">
        <v>811</v>
      </c>
      <c r="E323" s="129" t="s">
        <v>862</v>
      </c>
      <c r="F323" s="129" t="s">
        <v>865</v>
      </c>
    </row>
    <row r="324" spans="1:6" x14ac:dyDescent="0.25">
      <c r="A324" s="130" t="s">
        <v>868</v>
      </c>
      <c r="B324" s="129" t="s">
        <v>85</v>
      </c>
      <c r="C324" s="129" t="s">
        <v>810</v>
      </c>
      <c r="D324" s="130" t="s">
        <v>811</v>
      </c>
      <c r="E324" s="129" t="s">
        <v>862</v>
      </c>
      <c r="F324" s="129" t="s">
        <v>867</v>
      </c>
    </row>
    <row r="325" spans="1:6" x14ac:dyDescent="0.25">
      <c r="A325" s="130" t="s">
        <v>871</v>
      </c>
      <c r="B325" s="129" t="s">
        <v>872</v>
      </c>
      <c r="C325" s="129" t="s">
        <v>869</v>
      </c>
      <c r="D325" s="130" t="s">
        <v>811</v>
      </c>
      <c r="E325" s="129" t="s">
        <v>870</v>
      </c>
      <c r="F325" s="129" t="s">
        <v>664</v>
      </c>
    </row>
    <row r="326" spans="1:6" x14ac:dyDescent="0.25">
      <c r="A326" s="130" t="s">
        <v>874</v>
      </c>
      <c r="B326" s="129" t="s">
        <v>598</v>
      </c>
      <c r="C326" s="129" t="s">
        <v>869</v>
      </c>
      <c r="D326" s="130" t="s">
        <v>811</v>
      </c>
      <c r="E326" s="129" t="s">
        <v>870</v>
      </c>
      <c r="F326" s="129" t="s">
        <v>873</v>
      </c>
    </row>
    <row r="327" spans="1:6" x14ac:dyDescent="0.25">
      <c r="A327" s="130" t="s">
        <v>876</v>
      </c>
      <c r="B327" s="129" t="s">
        <v>155</v>
      </c>
      <c r="C327" s="129" t="s">
        <v>869</v>
      </c>
      <c r="D327" s="130" t="s">
        <v>811</v>
      </c>
      <c r="E327" s="129" t="s">
        <v>870</v>
      </c>
      <c r="F327" s="129" t="s">
        <v>875</v>
      </c>
    </row>
    <row r="328" spans="1:6" ht="22.5" x14ac:dyDescent="0.25">
      <c r="A328" s="130" t="s">
        <v>878</v>
      </c>
      <c r="B328" s="129" t="s">
        <v>223</v>
      </c>
      <c r="C328" s="129" t="s">
        <v>869</v>
      </c>
      <c r="D328" s="130" t="s">
        <v>811</v>
      </c>
      <c r="E328" s="129" t="s">
        <v>870</v>
      </c>
      <c r="F328" s="129" t="s">
        <v>877</v>
      </c>
    </row>
    <row r="329" spans="1:6" x14ac:dyDescent="0.25">
      <c r="A329" s="130" t="s">
        <v>880</v>
      </c>
      <c r="B329" s="129" t="s">
        <v>881</v>
      </c>
      <c r="C329" s="129" t="s">
        <v>869</v>
      </c>
      <c r="D329" s="130" t="s">
        <v>811</v>
      </c>
      <c r="E329" s="129" t="s">
        <v>870</v>
      </c>
      <c r="F329" s="129" t="s">
        <v>879</v>
      </c>
    </row>
    <row r="330" spans="1:6" x14ac:dyDescent="0.25">
      <c r="A330" s="130" t="s">
        <v>883</v>
      </c>
      <c r="B330" s="129" t="s">
        <v>884</v>
      </c>
      <c r="C330" s="129" t="s">
        <v>869</v>
      </c>
      <c r="D330" s="130" t="s">
        <v>811</v>
      </c>
      <c r="E330" s="129" t="s">
        <v>870</v>
      </c>
      <c r="F330" s="129" t="s">
        <v>882</v>
      </c>
    </row>
    <row r="331" spans="1:6" x14ac:dyDescent="0.25">
      <c r="A331" s="130" t="s">
        <v>886</v>
      </c>
      <c r="B331" s="129" t="s">
        <v>106</v>
      </c>
      <c r="C331" s="129" t="s">
        <v>869</v>
      </c>
      <c r="D331" s="130" t="s">
        <v>811</v>
      </c>
      <c r="E331" s="129" t="s">
        <v>870</v>
      </c>
      <c r="F331" s="129" t="s">
        <v>885</v>
      </c>
    </row>
    <row r="332" spans="1:6" x14ac:dyDescent="0.25">
      <c r="A332" s="130" t="s">
        <v>888</v>
      </c>
      <c r="B332" s="129" t="s">
        <v>213</v>
      </c>
      <c r="C332" s="129" t="s">
        <v>869</v>
      </c>
      <c r="D332" s="130" t="s">
        <v>811</v>
      </c>
      <c r="E332" s="129" t="s">
        <v>887</v>
      </c>
      <c r="F332" s="129" t="s">
        <v>887</v>
      </c>
    </row>
    <row r="333" spans="1:6" x14ac:dyDescent="0.25">
      <c r="A333" s="130" t="s">
        <v>890</v>
      </c>
      <c r="B333" s="129" t="s">
        <v>342</v>
      </c>
      <c r="C333" s="129" t="s">
        <v>869</v>
      </c>
      <c r="D333" s="130" t="s">
        <v>811</v>
      </c>
      <c r="E333" s="129" t="s">
        <v>887</v>
      </c>
      <c r="F333" s="129" t="s">
        <v>889</v>
      </c>
    </row>
    <row r="334" spans="1:6" x14ac:dyDescent="0.25">
      <c r="A334" s="130" t="s">
        <v>892</v>
      </c>
      <c r="B334" s="129" t="s">
        <v>487</v>
      </c>
      <c r="C334" s="129" t="s">
        <v>869</v>
      </c>
      <c r="D334" s="130" t="s">
        <v>811</v>
      </c>
      <c r="E334" s="129" t="s">
        <v>887</v>
      </c>
      <c r="F334" s="129" t="s">
        <v>891</v>
      </c>
    </row>
    <row r="335" spans="1:6" x14ac:dyDescent="0.25">
      <c r="A335" s="130" t="s">
        <v>895</v>
      </c>
      <c r="B335" s="129" t="s">
        <v>450</v>
      </c>
      <c r="C335" s="129" t="s">
        <v>869</v>
      </c>
      <c r="D335" s="130" t="s">
        <v>811</v>
      </c>
      <c r="E335" s="129" t="s">
        <v>893</v>
      </c>
      <c r="F335" s="129" t="s">
        <v>894</v>
      </c>
    </row>
    <row r="336" spans="1:6" x14ac:dyDescent="0.25">
      <c r="A336" s="130" t="s">
        <v>897</v>
      </c>
      <c r="B336" s="129" t="s">
        <v>898</v>
      </c>
      <c r="C336" s="129" t="s">
        <v>869</v>
      </c>
      <c r="D336" s="130" t="s">
        <v>811</v>
      </c>
      <c r="E336" s="129" t="s">
        <v>893</v>
      </c>
      <c r="F336" s="129" t="s">
        <v>896</v>
      </c>
    </row>
    <row r="337" spans="1:6" x14ac:dyDescent="0.25">
      <c r="A337" s="130" t="s">
        <v>900</v>
      </c>
      <c r="B337" s="129" t="s">
        <v>901</v>
      </c>
      <c r="C337" s="129" t="s">
        <v>869</v>
      </c>
      <c r="D337" s="130" t="s">
        <v>811</v>
      </c>
      <c r="E337" s="129" t="s">
        <v>893</v>
      </c>
      <c r="F337" s="129" t="s">
        <v>899</v>
      </c>
    </row>
    <row r="338" spans="1:6" x14ac:dyDescent="0.25">
      <c r="A338" s="130" t="s">
        <v>903</v>
      </c>
      <c r="B338" s="129" t="s">
        <v>181</v>
      </c>
      <c r="C338" s="129" t="s">
        <v>869</v>
      </c>
      <c r="D338" s="130" t="s">
        <v>811</v>
      </c>
      <c r="E338" s="129" t="s">
        <v>893</v>
      </c>
      <c r="F338" s="129" t="s">
        <v>902</v>
      </c>
    </row>
    <row r="339" spans="1:6" x14ac:dyDescent="0.25">
      <c r="A339" s="130" t="s">
        <v>905</v>
      </c>
      <c r="B339" s="129" t="s">
        <v>323</v>
      </c>
      <c r="C339" s="129" t="s">
        <v>869</v>
      </c>
      <c r="D339" s="130" t="s">
        <v>811</v>
      </c>
      <c r="E339" s="129" t="s">
        <v>893</v>
      </c>
      <c r="F339" s="129" t="s">
        <v>904</v>
      </c>
    </row>
    <row r="340" spans="1:6" ht="22.5" x14ac:dyDescent="0.25">
      <c r="A340" s="130" t="s">
        <v>907</v>
      </c>
      <c r="B340" s="129" t="s">
        <v>636</v>
      </c>
      <c r="C340" s="129" t="s">
        <v>869</v>
      </c>
      <c r="D340" s="130" t="s">
        <v>811</v>
      </c>
      <c r="E340" s="129" t="s">
        <v>893</v>
      </c>
      <c r="F340" s="129" t="s">
        <v>906</v>
      </c>
    </row>
    <row r="341" spans="1:6" x14ac:dyDescent="0.25">
      <c r="A341" s="130" t="s">
        <v>909</v>
      </c>
      <c r="B341" s="129" t="s">
        <v>910</v>
      </c>
      <c r="C341" s="129" t="s">
        <v>869</v>
      </c>
      <c r="D341" s="130" t="s">
        <v>811</v>
      </c>
      <c r="E341" s="129" t="s">
        <v>908</v>
      </c>
      <c r="F341" s="129" t="s">
        <v>908</v>
      </c>
    </row>
    <row r="342" spans="1:6" x14ac:dyDescent="0.25">
      <c r="A342" s="130" t="s">
        <v>912</v>
      </c>
      <c r="B342" s="129" t="s">
        <v>134</v>
      </c>
      <c r="C342" s="129" t="s">
        <v>869</v>
      </c>
      <c r="D342" s="130" t="s">
        <v>811</v>
      </c>
      <c r="E342" s="129" t="s">
        <v>908</v>
      </c>
      <c r="F342" s="129" t="s">
        <v>911</v>
      </c>
    </row>
    <row r="343" spans="1:6" x14ac:dyDescent="0.25">
      <c r="A343" s="130" t="s">
        <v>914</v>
      </c>
      <c r="B343" s="129" t="s">
        <v>323</v>
      </c>
      <c r="C343" s="129" t="s">
        <v>869</v>
      </c>
      <c r="D343" s="130" t="s">
        <v>811</v>
      </c>
      <c r="E343" s="129" t="s">
        <v>908</v>
      </c>
      <c r="F343" s="129" t="s">
        <v>913</v>
      </c>
    </row>
    <row r="344" spans="1:6" x14ac:dyDescent="0.25">
      <c r="A344" s="130" t="s">
        <v>916</v>
      </c>
      <c r="B344" s="129" t="s">
        <v>696</v>
      </c>
      <c r="C344" s="129" t="s">
        <v>869</v>
      </c>
      <c r="D344" s="130" t="s">
        <v>811</v>
      </c>
      <c r="E344" s="129" t="s">
        <v>908</v>
      </c>
      <c r="F344" s="129" t="s">
        <v>915</v>
      </c>
    </row>
    <row r="345" spans="1:6" x14ac:dyDescent="0.25">
      <c r="A345" s="130" t="s">
        <v>919</v>
      </c>
      <c r="B345" s="129" t="s">
        <v>168</v>
      </c>
      <c r="C345" s="129" t="s">
        <v>869</v>
      </c>
      <c r="D345" s="130" t="s">
        <v>811</v>
      </c>
      <c r="E345" s="129" t="s">
        <v>917</v>
      </c>
      <c r="F345" s="129" t="s">
        <v>918</v>
      </c>
    </row>
    <row r="346" spans="1:6" x14ac:dyDescent="0.25">
      <c r="A346" s="130" t="s">
        <v>921</v>
      </c>
      <c r="B346" s="129" t="s">
        <v>591</v>
      </c>
      <c r="C346" s="129" t="s">
        <v>869</v>
      </c>
      <c r="D346" s="130" t="s">
        <v>811</v>
      </c>
      <c r="E346" s="129" t="s">
        <v>917</v>
      </c>
      <c r="F346" s="129" t="s">
        <v>920</v>
      </c>
    </row>
    <row r="347" spans="1:6" x14ac:dyDescent="0.25">
      <c r="A347" s="130" t="s">
        <v>923</v>
      </c>
      <c r="B347" s="129" t="s">
        <v>215</v>
      </c>
      <c r="C347" s="129" t="s">
        <v>869</v>
      </c>
      <c r="D347" s="130" t="s">
        <v>811</v>
      </c>
      <c r="E347" s="129" t="s">
        <v>917</v>
      </c>
      <c r="F347" s="129" t="s">
        <v>922</v>
      </c>
    </row>
    <row r="348" spans="1:6" x14ac:dyDescent="0.25">
      <c r="A348" s="130" t="s">
        <v>925</v>
      </c>
      <c r="B348" s="129" t="s">
        <v>120</v>
      </c>
      <c r="C348" s="129" t="s">
        <v>869</v>
      </c>
      <c r="D348" s="130" t="s">
        <v>811</v>
      </c>
      <c r="E348" s="129" t="s">
        <v>924</v>
      </c>
      <c r="F348" s="129" t="s">
        <v>924</v>
      </c>
    </row>
    <row r="349" spans="1:6" x14ac:dyDescent="0.25">
      <c r="A349" s="130" t="s">
        <v>927</v>
      </c>
      <c r="B349" s="129" t="s">
        <v>134</v>
      </c>
      <c r="C349" s="129" t="s">
        <v>869</v>
      </c>
      <c r="D349" s="130" t="s">
        <v>811</v>
      </c>
      <c r="E349" s="129" t="s">
        <v>924</v>
      </c>
      <c r="F349" s="129" t="s">
        <v>926</v>
      </c>
    </row>
    <row r="350" spans="1:6" ht="22.5" x14ac:dyDescent="0.25">
      <c r="A350" s="130" t="s">
        <v>930</v>
      </c>
      <c r="B350" s="129" t="s">
        <v>373</v>
      </c>
      <c r="C350" s="129" t="s">
        <v>869</v>
      </c>
      <c r="D350" s="130" t="s">
        <v>811</v>
      </c>
      <c r="E350" s="129" t="s">
        <v>928</v>
      </c>
      <c r="F350" s="129" t="s">
        <v>929</v>
      </c>
    </row>
    <row r="351" spans="1:6" ht="22.5" x14ac:dyDescent="0.25">
      <c r="A351" s="130" t="s">
        <v>932</v>
      </c>
      <c r="B351" s="129" t="s">
        <v>101</v>
      </c>
      <c r="C351" s="129" t="s">
        <v>869</v>
      </c>
      <c r="D351" s="130" t="s">
        <v>811</v>
      </c>
      <c r="E351" s="129" t="s">
        <v>928</v>
      </c>
      <c r="F351" s="129" t="s">
        <v>931</v>
      </c>
    </row>
    <row r="352" spans="1:6" ht="22.5" x14ac:dyDescent="0.25">
      <c r="A352" s="130" t="s">
        <v>934</v>
      </c>
      <c r="B352" s="129" t="s">
        <v>228</v>
      </c>
      <c r="C352" s="129" t="s">
        <v>869</v>
      </c>
      <c r="D352" s="130" t="s">
        <v>811</v>
      </c>
      <c r="E352" s="129" t="s">
        <v>928</v>
      </c>
      <c r="F352" s="129" t="s">
        <v>933</v>
      </c>
    </row>
    <row r="353" spans="1:6" x14ac:dyDescent="0.25">
      <c r="A353" s="130" t="s">
        <v>939</v>
      </c>
      <c r="B353" s="129" t="s">
        <v>342</v>
      </c>
      <c r="C353" s="129" t="s">
        <v>935</v>
      </c>
      <c r="D353" s="130" t="s">
        <v>936</v>
      </c>
      <c r="E353" s="129" t="s">
        <v>937</v>
      </c>
      <c r="F353" s="129" t="s">
        <v>938</v>
      </c>
    </row>
    <row r="354" spans="1:6" x14ac:dyDescent="0.25">
      <c r="A354" s="130" t="s">
        <v>941</v>
      </c>
      <c r="B354" s="129" t="s">
        <v>213</v>
      </c>
      <c r="C354" s="129" t="s">
        <v>935</v>
      </c>
      <c r="D354" s="130" t="s">
        <v>936</v>
      </c>
      <c r="E354" s="129" t="s">
        <v>937</v>
      </c>
      <c r="F354" s="129" t="s">
        <v>940</v>
      </c>
    </row>
    <row r="355" spans="1:6" x14ac:dyDescent="0.25">
      <c r="A355" s="130" t="s">
        <v>943</v>
      </c>
      <c r="B355" s="129" t="s">
        <v>213</v>
      </c>
      <c r="C355" s="129" t="s">
        <v>935</v>
      </c>
      <c r="D355" s="130" t="s">
        <v>936</v>
      </c>
      <c r="E355" s="129" t="s">
        <v>937</v>
      </c>
      <c r="F355" s="129" t="s">
        <v>942</v>
      </c>
    </row>
    <row r="356" spans="1:6" ht="22.5" x14ac:dyDescent="0.25">
      <c r="A356" s="130" t="s">
        <v>945</v>
      </c>
      <c r="B356" s="129" t="s">
        <v>513</v>
      </c>
      <c r="C356" s="129" t="s">
        <v>935</v>
      </c>
      <c r="D356" s="130" t="s">
        <v>936</v>
      </c>
      <c r="E356" s="129" t="s">
        <v>937</v>
      </c>
      <c r="F356" s="129" t="s">
        <v>944</v>
      </c>
    </row>
    <row r="357" spans="1:6" x14ac:dyDescent="0.25">
      <c r="A357" s="130" t="s">
        <v>946</v>
      </c>
      <c r="B357" s="129" t="s">
        <v>947</v>
      </c>
      <c r="C357" s="129" t="s">
        <v>935</v>
      </c>
      <c r="D357" s="130" t="s">
        <v>936</v>
      </c>
      <c r="E357" s="129" t="s">
        <v>937</v>
      </c>
      <c r="F357" s="129" t="s">
        <v>229</v>
      </c>
    </row>
    <row r="358" spans="1:6" x14ac:dyDescent="0.25">
      <c r="A358" s="130" t="s">
        <v>950</v>
      </c>
      <c r="B358" s="129" t="s">
        <v>696</v>
      </c>
      <c r="C358" s="129" t="s">
        <v>935</v>
      </c>
      <c r="D358" s="130" t="s">
        <v>936</v>
      </c>
      <c r="E358" s="129" t="s">
        <v>948</v>
      </c>
      <c r="F358" s="129" t="s">
        <v>949</v>
      </c>
    </row>
    <row r="359" spans="1:6" x14ac:dyDescent="0.25">
      <c r="A359" s="130" t="s">
        <v>952</v>
      </c>
      <c r="B359" s="129" t="s">
        <v>953</v>
      </c>
      <c r="C359" s="129" t="s">
        <v>935</v>
      </c>
      <c r="D359" s="130" t="s">
        <v>936</v>
      </c>
      <c r="E359" s="129" t="s">
        <v>948</v>
      </c>
      <c r="F359" s="129" t="s">
        <v>951</v>
      </c>
    </row>
    <row r="360" spans="1:6" x14ac:dyDescent="0.25">
      <c r="A360" s="130" t="s">
        <v>956</v>
      </c>
      <c r="B360" s="129" t="s">
        <v>106</v>
      </c>
      <c r="C360" s="129" t="s">
        <v>935</v>
      </c>
      <c r="D360" s="130" t="s">
        <v>936</v>
      </c>
      <c r="E360" s="129" t="s">
        <v>954</v>
      </c>
      <c r="F360" s="129" t="s">
        <v>955</v>
      </c>
    </row>
    <row r="361" spans="1:6" x14ac:dyDescent="0.25">
      <c r="A361" s="130" t="s">
        <v>959</v>
      </c>
      <c r="B361" s="129" t="s">
        <v>106</v>
      </c>
      <c r="C361" s="129" t="s">
        <v>935</v>
      </c>
      <c r="D361" s="130" t="s">
        <v>936</v>
      </c>
      <c r="E361" s="129" t="s">
        <v>957</v>
      </c>
      <c r="F361" s="129" t="s">
        <v>958</v>
      </c>
    </row>
    <row r="362" spans="1:6" x14ac:dyDescent="0.25">
      <c r="A362" s="130" t="s">
        <v>961</v>
      </c>
      <c r="B362" s="129" t="s">
        <v>373</v>
      </c>
      <c r="C362" s="129" t="s">
        <v>935</v>
      </c>
      <c r="D362" s="130" t="s">
        <v>936</v>
      </c>
      <c r="E362" s="129" t="s">
        <v>960</v>
      </c>
      <c r="F362" s="129" t="s">
        <v>960</v>
      </c>
    </row>
    <row r="363" spans="1:6" x14ac:dyDescent="0.25">
      <c r="A363" s="130" t="s">
        <v>963</v>
      </c>
      <c r="B363" s="129" t="s">
        <v>964</v>
      </c>
      <c r="C363" s="129" t="s">
        <v>935</v>
      </c>
      <c r="D363" s="130" t="s">
        <v>936</v>
      </c>
      <c r="E363" s="129" t="s">
        <v>960</v>
      </c>
      <c r="F363" s="129" t="s">
        <v>962</v>
      </c>
    </row>
    <row r="364" spans="1:6" x14ac:dyDescent="0.25">
      <c r="A364" s="130" t="s">
        <v>966</v>
      </c>
      <c r="B364" s="129" t="s">
        <v>171</v>
      </c>
      <c r="C364" s="129" t="s">
        <v>935</v>
      </c>
      <c r="D364" s="130" t="s">
        <v>936</v>
      </c>
      <c r="E364" s="129" t="s">
        <v>960</v>
      </c>
      <c r="F364" s="129" t="s">
        <v>965</v>
      </c>
    </row>
    <row r="365" spans="1:6" x14ac:dyDescent="0.25">
      <c r="A365" s="130" t="s">
        <v>968</v>
      </c>
      <c r="B365" s="129" t="s">
        <v>969</v>
      </c>
      <c r="C365" s="129" t="s">
        <v>935</v>
      </c>
      <c r="D365" s="130" t="s">
        <v>936</v>
      </c>
      <c r="E365" s="129" t="s">
        <v>960</v>
      </c>
      <c r="F365" s="129" t="s">
        <v>967</v>
      </c>
    </row>
    <row r="366" spans="1:6" x14ac:dyDescent="0.25">
      <c r="A366" s="130" t="s">
        <v>973</v>
      </c>
      <c r="B366" s="129" t="s">
        <v>171</v>
      </c>
      <c r="C366" s="129" t="s">
        <v>970</v>
      </c>
      <c r="D366" s="130" t="s">
        <v>971</v>
      </c>
      <c r="E366" s="129" t="s">
        <v>972</v>
      </c>
      <c r="F366" s="129" t="s">
        <v>972</v>
      </c>
    </row>
    <row r="367" spans="1:6" x14ac:dyDescent="0.25">
      <c r="A367" s="130" t="s">
        <v>975</v>
      </c>
      <c r="B367" s="129" t="s">
        <v>976</v>
      </c>
      <c r="C367" s="129" t="s">
        <v>970</v>
      </c>
      <c r="D367" s="130" t="s">
        <v>971</v>
      </c>
      <c r="E367" s="129" t="s">
        <v>972</v>
      </c>
      <c r="F367" s="129" t="s">
        <v>974</v>
      </c>
    </row>
    <row r="368" spans="1:6" x14ac:dyDescent="0.25">
      <c r="A368" s="130" t="s">
        <v>978</v>
      </c>
      <c r="B368" s="129" t="s">
        <v>546</v>
      </c>
      <c r="C368" s="129" t="s">
        <v>970</v>
      </c>
      <c r="D368" s="130" t="s">
        <v>971</v>
      </c>
      <c r="E368" s="129" t="s">
        <v>977</v>
      </c>
      <c r="F368" s="129" t="s">
        <v>977</v>
      </c>
    </row>
    <row r="369" spans="1:6" ht="22.5" x14ac:dyDescent="0.25">
      <c r="A369" s="130" t="s">
        <v>981</v>
      </c>
      <c r="B369" s="129" t="s">
        <v>134</v>
      </c>
      <c r="C369" s="129" t="s">
        <v>970</v>
      </c>
      <c r="D369" s="130" t="s">
        <v>971</v>
      </c>
      <c r="E369" s="129" t="s">
        <v>979</v>
      </c>
      <c r="F369" s="129" t="s">
        <v>980</v>
      </c>
    </row>
    <row r="370" spans="1:6" ht="22.5" x14ac:dyDescent="0.25">
      <c r="A370" s="130" t="s">
        <v>983</v>
      </c>
      <c r="B370" s="129" t="s">
        <v>85</v>
      </c>
      <c r="C370" s="129" t="s">
        <v>970</v>
      </c>
      <c r="D370" s="130" t="s">
        <v>971</v>
      </c>
      <c r="E370" s="129" t="s">
        <v>979</v>
      </c>
      <c r="F370" s="129" t="s">
        <v>982</v>
      </c>
    </row>
    <row r="371" spans="1:6" x14ac:dyDescent="0.25">
      <c r="A371" s="130" t="s">
        <v>985</v>
      </c>
      <c r="B371" s="129" t="s">
        <v>109</v>
      </c>
      <c r="C371" s="129" t="s">
        <v>970</v>
      </c>
      <c r="D371" s="130" t="s">
        <v>971</v>
      </c>
      <c r="E371" s="129" t="s">
        <v>954</v>
      </c>
      <c r="F371" s="129" t="s">
        <v>984</v>
      </c>
    </row>
    <row r="372" spans="1:6" x14ac:dyDescent="0.25">
      <c r="A372" s="130" t="s">
        <v>988</v>
      </c>
      <c r="B372" s="129" t="s">
        <v>231</v>
      </c>
      <c r="C372" s="129" t="s">
        <v>970</v>
      </c>
      <c r="D372" s="130" t="s">
        <v>971</v>
      </c>
      <c r="E372" s="129" t="s">
        <v>986</v>
      </c>
      <c r="F372" s="129" t="s">
        <v>987</v>
      </c>
    </row>
    <row r="373" spans="1:6" x14ac:dyDescent="0.25">
      <c r="A373" s="130" t="s">
        <v>989</v>
      </c>
      <c r="B373" s="129" t="s">
        <v>155</v>
      </c>
      <c r="C373" s="129" t="s">
        <v>970</v>
      </c>
      <c r="D373" s="130" t="s">
        <v>971</v>
      </c>
      <c r="E373" s="129" t="s">
        <v>388</v>
      </c>
      <c r="F373" s="129" t="s">
        <v>388</v>
      </c>
    </row>
    <row r="374" spans="1:6" x14ac:dyDescent="0.25">
      <c r="A374" s="130" t="s">
        <v>989</v>
      </c>
      <c r="B374" s="129" t="s">
        <v>155</v>
      </c>
      <c r="C374" s="129" t="s">
        <v>970</v>
      </c>
      <c r="D374" s="130" t="s">
        <v>971</v>
      </c>
      <c r="E374" s="129" t="s">
        <v>388</v>
      </c>
      <c r="F374" s="129" t="s">
        <v>388</v>
      </c>
    </row>
    <row r="375" spans="1:6" x14ac:dyDescent="0.25">
      <c r="A375" s="130" t="s">
        <v>990</v>
      </c>
      <c r="B375" s="129" t="s">
        <v>223</v>
      </c>
      <c r="C375" s="129" t="s">
        <v>970</v>
      </c>
      <c r="D375" s="130" t="s">
        <v>971</v>
      </c>
      <c r="E375" s="129" t="s">
        <v>388</v>
      </c>
      <c r="F375" s="129" t="s">
        <v>388</v>
      </c>
    </row>
    <row r="376" spans="1:6" x14ac:dyDescent="0.25">
      <c r="A376" s="130" t="s">
        <v>992</v>
      </c>
      <c r="B376" s="129" t="s">
        <v>378</v>
      </c>
      <c r="C376" s="129" t="s">
        <v>970</v>
      </c>
      <c r="D376" s="130" t="s">
        <v>971</v>
      </c>
      <c r="E376" s="129" t="s">
        <v>388</v>
      </c>
      <c r="F376" s="129" t="s">
        <v>991</v>
      </c>
    </row>
    <row r="377" spans="1:6" x14ac:dyDescent="0.25">
      <c r="A377" s="130" t="s">
        <v>994</v>
      </c>
      <c r="B377" s="129" t="s">
        <v>995</v>
      </c>
      <c r="C377" s="129" t="s">
        <v>970</v>
      </c>
      <c r="D377" s="130" t="s">
        <v>971</v>
      </c>
      <c r="E377" s="129" t="s">
        <v>388</v>
      </c>
      <c r="F377" s="129" t="s">
        <v>993</v>
      </c>
    </row>
    <row r="378" spans="1:6" x14ac:dyDescent="0.25">
      <c r="A378" s="130" t="s">
        <v>997</v>
      </c>
      <c r="B378" s="129" t="s">
        <v>998</v>
      </c>
      <c r="C378" s="129" t="s">
        <v>970</v>
      </c>
      <c r="D378" s="130" t="s">
        <v>971</v>
      </c>
      <c r="E378" s="129" t="s">
        <v>388</v>
      </c>
      <c r="F378" s="129" t="s">
        <v>996</v>
      </c>
    </row>
    <row r="379" spans="1:6" x14ac:dyDescent="0.25">
      <c r="A379" s="130" t="s">
        <v>1001</v>
      </c>
      <c r="B379" s="129" t="s">
        <v>373</v>
      </c>
      <c r="C379" s="129" t="s">
        <v>999</v>
      </c>
      <c r="D379" s="130" t="s">
        <v>460</v>
      </c>
      <c r="E379" s="129" t="s">
        <v>1000</v>
      </c>
      <c r="F379" s="129" t="s">
        <v>1000</v>
      </c>
    </row>
    <row r="380" spans="1:6" ht="22.5" x14ac:dyDescent="0.25">
      <c r="A380" s="130" t="s">
        <v>1003</v>
      </c>
      <c r="B380" s="129" t="s">
        <v>85</v>
      </c>
      <c r="C380" s="129" t="s">
        <v>999</v>
      </c>
      <c r="D380" s="130" t="s">
        <v>460</v>
      </c>
      <c r="E380" s="129" t="s">
        <v>1000</v>
      </c>
      <c r="F380" s="129" t="s">
        <v>1002</v>
      </c>
    </row>
    <row r="381" spans="1:6" x14ac:dyDescent="0.25">
      <c r="A381" s="130" t="s">
        <v>1005</v>
      </c>
      <c r="B381" s="129" t="s">
        <v>482</v>
      </c>
      <c r="C381" s="129" t="s">
        <v>999</v>
      </c>
      <c r="D381" s="130" t="s">
        <v>460</v>
      </c>
      <c r="E381" s="129" t="s">
        <v>1004</v>
      </c>
      <c r="F381" s="129" t="s">
        <v>1004</v>
      </c>
    </row>
    <row r="382" spans="1:6" x14ac:dyDescent="0.25">
      <c r="A382" s="130" t="s">
        <v>1007</v>
      </c>
      <c r="B382" s="129" t="s">
        <v>323</v>
      </c>
      <c r="C382" s="129" t="s">
        <v>999</v>
      </c>
      <c r="D382" s="130" t="s">
        <v>460</v>
      </c>
      <c r="E382" s="129" t="s">
        <v>1004</v>
      </c>
      <c r="F382" s="129" t="s">
        <v>1006</v>
      </c>
    </row>
    <row r="383" spans="1:6" x14ac:dyDescent="0.25">
      <c r="A383" s="130" t="s">
        <v>1009</v>
      </c>
      <c r="B383" s="129" t="s">
        <v>200</v>
      </c>
      <c r="C383" s="129" t="s">
        <v>999</v>
      </c>
      <c r="D383" s="130" t="s">
        <v>460</v>
      </c>
      <c r="E383" s="129" t="s">
        <v>1004</v>
      </c>
      <c r="F383" s="129" t="s">
        <v>1008</v>
      </c>
    </row>
    <row r="384" spans="1:6" x14ac:dyDescent="0.25">
      <c r="A384" s="130" t="s">
        <v>1011</v>
      </c>
      <c r="B384" s="129" t="s">
        <v>231</v>
      </c>
      <c r="C384" s="129" t="s">
        <v>999</v>
      </c>
      <c r="D384" s="130" t="s">
        <v>460</v>
      </c>
      <c r="E384" s="129" t="s">
        <v>1004</v>
      </c>
      <c r="F384" s="129" t="s">
        <v>1010</v>
      </c>
    </row>
    <row r="385" spans="1:6" x14ac:dyDescent="0.25">
      <c r="A385" s="130" t="s">
        <v>1013</v>
      </c>
      <c r="B385" s="129" t="s">
        <v>1014</v>
      </c>
      <c r="C385" s="129" t="s">
        <v>999</v>
      </c>
      <c r="D385" s="130" t="s">
        <v>460</v>
      </c>
      <c r="E385" s="129" t="s">
        <v>1004</v>
      </c>
      <c r="F385" s="129" t="s">
        <v>1012</v>
      </c>
    </row>
    <row r="386" spans="1:6" ht="22.5" x14ac:dyDescent="0.25">
      <c r="A386" s="130" t="s">
        <v>1017</v>
      </c>
      <c r="B386" s="129" t="s">
        <v>1018</v>
      </c>
      <c r="C386" s="129" t="s">
        <v>999</v>
      </c>
      <c r="D386" s="130" t="s">
        <v>460</v>
      </c>
      <c r="E386" s="129" t="s">
        <v>1015</v>
      </c>
      <c r="F386" s="129" t="s">
        <v>1016</v>
      </c>
    </row>
    <row r="387" spans="1:6" ht="22.5" x14ac:dyDescent="0.25">
      <c r="A387" s="130" t="s">
        <v>1019</v>
      </c>
      <c r="B387" s="129" t="s">
        <v>331</v>
      </c>
      <c r="C387" s="129" t="s">
        <v>999</v>
      </c>
      <c r="D387" s="130" t="s">
        <v>460</v>
      </c>
      <c r="E387" s="129" t="s">
        <v>1015</v>
      </c>
      <c r="F387" s="129" t="s">
        <v>969</v>
      </c>
    </row>
    <row r="388" spans="1:6" ht="22.5" x14ac:dyDescent="0.25">
      <c r="A388" s="130" t="s">
        <v>1021</v>
      </c>
      <c r="B388" s="129" t="s">
        <v>213</v>
      </c>
      <c r="C388" s="129" t="s">
        <v>999</v>
      </c>
      <c r="D388" s="130" t="s">
        <v>460</v>
      </c>
      <c r="E388" s="129" t="s">
        <v>1015</v>
      </c>
      <c r="F388" s="129" t="s">
        <v>1020</v>
      </c>
    </row>
    <row r="389" spans="1:6" ht="22.5" x14ac:dyDescent="0.25">
      <c r="A389" s="130" t="s">
        <v>1023</v>
      </c>
      <c r="B389" s="129" t="s">
        <v>323</v>
      </c>
      <c r="C389" s="129" t="s">
        <v>999</v>
      </c>
      <c r="D389" s="130" t="s">
        <v>460</v>
      </c>
      <c r="E389" s="129" t="s">
        <v>1015</v>
      </c>
      <c r="F389" s="129" t="s">
        <v>1022</v>
      </c>
    </row>
    <row r="390" spans="1:6" ht="22.5" x14ac:dyDescent="0.25">
      <c r="A390" s="130" t="s">
        <v>1025</v>
      </c>
      <c r="B390" s="129" t="s">
        <v>142</v>
      </c>
      <c r="C390" s="129" t="s">
        <v>999</v>
      </c>
      <c r="D390" s="130" t="s">
        <v>460</v>
      </c>
      <c r="E390" s="129" t="s">
        <v>1015</v>
      </c>
      <c r="F390" s="129" t="s">
        <v>1024</v>
      </c>
    </row>
    <row r="391" spans="1:6" ht="22.5" x14ac:dyDescent="0.25">
      <c r="A391" s="130" t="s">
        <v>1027</v>
      </c>
      <c r="B391" s="129" t="s">
        <v>521</v>
      </c>
      <c r="C391" s="129" t="s">
        <v>999</v>
      </c>
      <c r="D391" s="130" t="s">
        <v>460</v>
      </c>
      <c r="E391" s="129" t="s">
        <v>1015</v>
      </c>
      <c r="F391" s="129" t="s">
        <v>1026</v>
      </c>
    </row>
    <row r="392" spans="1:6" x14ac:dyDescent="0.25">
      <c r="A392" s="130" t="s">
        <v>1030</v>
      </c>
      <c r="B392" s="129" t="s">
        <v>1031</v>
      </c>
      <c r="C392" s="129" t="s">
        <v>999</v>
      </c>
      <c r="D392" s="130" t="s">
        <v>460</v>
      </c>
      <c r="E392" s="129" t="s">
        <v>1028</v>
      </c>
      <c r="F392" s="129" t="s">
        <v>1029</v>
      </c>
    </row>
    <row r="393" spans="1:6" x14ac:dyDescent="0.25">
      <c r="A393" s="130" t="s">
        <v>1034</v>
      </c>
      <c r="B393" s="129" t="s">
        <v>598</v>
      </c>
      <c r="C393" s="129" t="s">
        <v>999</v>
      </c>
      <c r="D393" s="130" t="s">
        <v>460</v>
      </c>
      <c r="E393" s="129" t="s">
        <v>1032</v>
      </c>
      <c r="F393" s="129" t="s">
        <v>1033</v>
      </c>
    </row>
    <row r="394" spans="1:6" x14ac:dyDescent="0.25">
      <c r="A394" s="130" t="s">
        <v>1035</v>
      </c>
      <c r="B394" s="129" t="s">
        <v>1036</v>
      </c>
      <c r="C394" s="129" t="s">
        <v>999</v>
      </c>
      <c r="D394" s="130" t="s">
        <v>460</v>
      </c>
      <c r="E394" s="129" t="s">
        <v>378</v>
      </c>
      <c r="F394" s="129" t="s">
        <v>378</v>
      </c>
    </row>
    <row r="395" spans="1:6" x14ac:dyDescent="0.25">
      <c r="A395" s="130" t="s">
        <v>1038</v>
      </c>
      <c r="B395" s="129" t="s">
        <v>598</v>
      </c>
      <c r="C395" s="129" t="s">
        <v>999</v>
      </c>
      <c r="D395" s="130" t="s">
        <v>460</v>
      </c>
      <c r="E395" s="129" t="s">
        <v>378</v>
      </c>
      <c r="F395" s="129" t="s">
        <v>1037</v>
      </c>
    </row>
    <row r="396" spans="1:6" x14ac:dyDescent="0.25">
      <c r="A396" s="130" t="s">
        <v>1041</v>
      </c>
      <c r="B396" s="129" t="s">
        <v>85</v>
      </c>
      <c r="C396" s="129" t="s">
        <v>1039</v>
      </c>
      <c r="D396" s="130" t="s">
        <v>493</v>
      </c>
      <c r="E396" s="129" t="s">
        <v>1040</v>
      </c>
      <c r="F396" s="129" t="s">
        <v>1040</v>
      </c>
    </row>
    <row r="397" spans="1:6" ht="22.5" x14ac:dyDescent="0.25">
      <c r="A397" s="130" t="s">
        <v>1043</v>
      </c>
      <c r="B397" s="129" t="s">
        <v>1044</v>
      </c>
      <c r="C397" s="129" t="s">
        <v>1039</v>
      </c>
      <c r="D397" s="130" t="s">
        <v>493</v>
      </c>
      <c r="E397" s="129" t="s">
        <v>1040</v>
      </c>
      <c r="F397" s="129" t="s">
        <v>1042</v>
      </c>
    </row>
    <row r="398" spans="1:6" x14ac:dyDescent="0.25">
      <c r="A398" s="130" t="s">
        <v>1046</v>
      </c>
      <c r="B398" s="129" t="s">
        <v>231</v>
      </c>
      <c r="C398" s="129" t="s">
        <v>1039</v>
      </c>
      <c r="D398" s="130" t="s">
        <v>493</v>
      </c>
      <c r="E398" s="129" t="s">
        <v>1040</v>
      </c>
      <c r="F398" s="129" t="s">
        <v>1045</v>
      </c>
    </row>
    <row r="399" spans="1:6" x14ac:dyDescent="0.25">
      <c r="A399" s="130" t="s">
        <v>1048</v>
      </c>
      <c r="B399" s="129" t="s">
        <v>134</v>
      </c>
      <c r="C399" s="129" t="s">
        <v>1039</v>
      </c>
      <c r="D399" s="130" t="s">
        <v>493</v>
      </c>
      <c r="E399" s="129" t="s">
        <v>1040</v>
      </c>
      <c r="F399" s="129" t="s">
        <v>1047</v>
      </c>
    </row>
    <row r="400" spans="1:6" ht="22.5" x14ac:dyDescent="0.25">
      <c r="A400" s="130" t="s">
        <v>1050</v>
      </c>
      <c r="B400" s="129" t="s">
        <v>142</v>
      </c>
      <c r="C400" s="129" t="s">
        <v>1039</v>
      </c>
      <c r="D400" s="130" t="s">
        <v>493</v>
      </c>
      <c r="E400" s="129" t="s">
        <v>1040</v>
      </c>
      <c r="F400" s="129" t="s">
        <v>1049</v>
      </c>
    </row>
    <row r="401" spans="1:6" ht="22.5" x14ac:dyDescent="0.25">
      <c r="A401" s="130" t="s">
        <v>1052</v>
      </c>
      <c r="B401" s="129" t="s">
        <v>560</v>
      </c>
      <c r="C401" s="129" t="s">
        <v>1039</v>
      </c>
      <c r="D401" s="130" t="s">
        <v>493</v>
      </c>
      <c r="E401" s="129" t="s">
        <v>1040</v>
      </c>
      <c r="F401" s="129" t="s">
        <v>1051</v>
      </c>
    </row>
    <row r="402" spans="1:6" x14ac:dyDescent="0.25">
      <c r="A402" s="130" t="s">
        <v>1053</v>
      </c>
      <c r="B402" s="129" t="s">
        <v>217</v>
      </c>
      <c r="C402" s="129" t="s">
        <v>1039</v>
      </c>
      <c r="D402" s="130" t="s">
        <v>493</v>
      </c>
      <c r="E402" s="129" t="s">
        <v>1040</v>
      </c>
      <c r="F402" s="129" t="s">
        <v>911</v>
      </c>
    </row>
    <row r="403" spans="1:6" x14ac:dyDescent="0.25">
      <c r="A403" s="130" t="s">
        <v>1055</v>
      </c>
      <c r="B403" s="129" t="s">
        <v>231</v>
      </c>
      <c r="C403" s="129" t="s">
        <v>1039</v>
      </c>
      <c r="D403" s="130" t="s">
        <v>493</v>
      </c>
      <c r="E403" s="129" t="s">
        <v>1040</v>
      </c>
      <c r="F403" s="129" t="s">
        <v>1054</v>
      </c>
    </row>
    <row r="404" spans="1:6" ht="22.5" x14ac:dyDescent="0.25">
      <c r="A404" s="130" t="s">
        <v>1057</v>
      </c>
      <c r="B404" s="129" t="s">
        <v>546</v>
      </c>
      <c r="C404" s="129" t="s">
        <v>1039</v>
      </c>
      <c r="D404" s="130" t="s">
        <v>493</v>
      </c>
      <c r="E404" s="129" t="s">
        <v>1040</v>
      </c>
      <c r="F404" s="129" t="s">
        <v>1056</v>
      </c>
    </row>
    <row r="405" spans="1:6" x14ac:dyDescent="0.25">
      <c r="A405" s="130" t="s">
        <v>1059</v>
      </c>
      <c r="B405" s="129" t="s">
        <v>1060</v>
      </c>
      <c r="C405" s="129" t="s">
        <v>1039</v>
      </c>
      <c r="D405" s="130" t="s">
        <v>493</v>
      </c>
      <c r="E405" s="129" t="s">
        <v>1040</v>
      </c>
      <c r="F405" s="129" t="s">
        <v>1058</v>
      </c>
    </row>
    <row r="406" spans="1:6" x14ac:dyDescent="0.25">
      <c r="A406" s="130" t="s">
        <v>1062</v>
      </c>
      <c r="B406" s="129" t="s">
        <v>1063</v>
      </c>
      <c r="C406" s="129" t="s">
        <v>1039</v>
      </c>
      <c r="D406" s="130" t="s">
        <v>493</v>
      </c>
      <c r="E406" s="129" t="s">
        <v>1061</v>
      </c>
      <c r="F406" s="129" t="s">
        <v>1061</v>
      </c>
    </row>
    <row r="407" spans="1:6" x14ac:dyDescent="0.25">
      <c r="A407" s="130" t="s">
        <v>1064</v>
      </c>
      <c r="B407" s="129" t="s">
        <v>217</v>
      </c>
      <c r="C407" s="129" t="s">
        <v>1039</v>
      </c>
      <c r="D407" s="130" t="s">
        <v>493</v>
      </c>
      <c r="E407" s="129" t="s">
        <v>1061</v>
      </c>
      <c r="F407" s="129" t="s">
        <v>1061</v>
      </c>
    </row>
    <row r="408" spans="1:6" x14ac:dyDescent="0.25">
      <c r="A408" s="130" t="s">
        <v>1065</v>
      </c>
      <c r="B408" s="129" t="s">
        <v>1066</v>
      </c>
      <c r="C408" s="129" t="s">
        <v>1039</v>
      </c>
      <c r="D408" s="130" t="s">
        <v>493</v>
      </c>
      <c r="E408" s="129" t="s">
        <v>1061</v>
      </c>
      <c r="F408" s="129" t="s">
        <v>1061</v>
      </c>
    </row>
    <row r="409" spans="1:6" x14ac:dyDescent="0.25">
      <c r="A409" s="130" t="s">
        <v>1068</v>
      </c>
      <c r="B409" s="129" t="s">
        <v>145</v>
      </c>
      <c r="C409" s="129" t="s">
        <v>1039</v>
      </c>
      <c r="D409" s="130" t="s">
        <v>493</v>
      </c>
      <c r="E409" s="129" t="s">
        <v>1067</v>
      </c>
      <c r="F409" s="129" t="s">
        <v>1067</v>
      </c>
    </row>
    <row r="410" spans="1:6" x14ac:dyDescent="0.25">
      <c r="A410" s="130" t="s">
        <v>1070</v>
      </c>
      <c r="B410" s="129" t="s">
        <v>109</v>
      </c>
      <c r="C410" s="129" t="s">
        <v>1039</v>
      </c>
      <c r="D410" s="130" t="s">
        <v>493</v>
      </c>
      <c r="E410" s="129" t="s">
        <v>1067</v>
      </c>
      <c r="F410" s="129" t="s">
        <v>1069</v>
      </c>
    </row>
    <row r="411" spans="1:6" x14ac:dyDescent="0.25">
      <c r="A411" s="130" t="s">
        <v>1072</v>
      </c>
      <c r="B411" s="129" t="s">
        <v>331</v>
      </c>
      <c r="C411" s="129" t="s">
        <v>1039</v>
      </c>
      <c r="D411" s="130" t="s">
        <v>493</v>
      </c>
      <c r="E411" s="129" t="s">
        <v>510</v>
      </c>
      <c r="F411" s="129" t="s">
        <v>1071</v>
      </c>
    </row>
    <row r="412" spans="1:6" x14ac:dyDescent="0.25">
      <c r="A412" s="130" t="s">
        <v>1074</v>
      </c>
      <c r="B412" s="129" t="s">
        <v>117</v>
      </c>
      <c r="C412" s="129" t="s">
        <v>1039</v>
      </c>
      <c r="D412" s="130" t="s">
        <v>493</v>
      </c>
      <c r="E412" s="129" t="s">
        <v>510</v>
      </c>
      <c r="F412" s="129" t="s">
        <v>1073</v>
      </c>
    </row>
    <row r="413" spans="1:6" x14ac:dyDescent="0.25">
      <c r="A413" s="130" t="s">
        <v>1078</v>
      </c>
      <c r="B413" s="129" t="s">
        <v>101</v>
      </c>
      <c r="C413" s="129" t="s">
        <v>1075</v>
      </c>
      <c r="D413" s="130" t="s">
        <v>1076</v>
      </c>
      <c r="E413" s="129" t="s">
        <v>1077</v>
      </c>
      <c r="F413" s="129" t="s">
        <v>1077</v>
      </c>
    </row>
    <row r="414" spans="1:6" x14ac:dyDescent="0.25">
      <c r="A414" s="130" t="s">
        <v>1080</v>
      </c>
      <c r="B414" s="129" t="s">
        <v>85</v>
      </c>
      <c r="C414" s="129" t="s">
        <v>1075</v>
      </c>
      <c r="D414" s="130" t="s">
        <v>1076</v>
      </c>
      <c r="E414" s="129" t="s">
        <v>1077</v>
      </c>
      <c r="F414" s="129" t="s">
        <v>1079</v>
      </c>
    </row>
    <row r="415" spans="1:6" x14ac:dyDescent="0.25">
      <c r="A415" s="130" t="s">
        <v>1082</v>
      </c>
      <c r="B415" s="129" t="s">
        <v>154</v>
      </c>
      <c r="C415" s="129" t="s">
        <v>1075</v>
      </c>
      <c r="D415" s="130" t="s">
        <v>1076</v>
      </c>
      <c r="E415" s="129" t="s">
        <v>1077</v>
      </c>
      <c r="F415" s="129" t="s">
        <v>1081</v>
      </c>
    </row>
    <row r="416" spans="1:6" x14ac:dyDescent="0.25">
      <c r="A416" s="130" t="s">
        <v>1084</v>
      </c>
      <c r="B416" s="129" t="s">
        <v>1085</v>
      </c>
      <c r="C416" s="129" t="s">
        <v>1075</v>
      </c>
      <c r="D416" s="130" t="s">
        <v>1076</v>
      </c>
      <c r="E416" s="129" t="s">
        <v>1077</v>
      </c>
      <c r="F416" s="129" t="s">
        <v>1083</v>
      </c>
    </row>
    <row r="417" spans="1:6" x14ac:dyDescent="0.25">
      <c r="A417" s="130" t="s">
        <v>1087</v>
      </c>
      <c r="B417" s="129" t="s">
        <v>142</v>
      </c>
      <c r="C417" s="129" t="s">
        <v>1075</v>
      </c>
      <c r="D417" s="130" t="s">
        <v>1076</v>
      </c>
      <c r="E417" s="129" t="s">
        <v>1077</v>
      </c>
      <c r="F417" s="129" t="s">
        <v>1086</v>
      </c>
    </row>
    <row r="418" spans="1:6" x14ac:dyDescent="0.25">
      <c r="A418" s="130" t="s">
        <v>1089</v>
      </c>
      <c r="B418" s="129" t="s">
        <v>1090</v>
      </c>
      <c r="C418" s="129" t="s">
        <v>1075</v>
      </c>
      <c r="D418" s="130" t="s">
        <v>1076</v>
      </c>
      <c r="E418" s="129" t="s">
        <v>1077</v>
      </c>
      <c r="F418" s="129" t="s">
        <v>1088</v>
      </c>
    </row>
    <row r="419" spans="1:6" x14ac:dyDescent="0.25">
      <c r="A419" s="130" t="s">
        <v>1092</v>
      </c>
      <c r="B419" s="129" t="s">
        <v>1093</v>
      </c>
      <c r="C419" s="129" t="s">
        <v>1075</v>
      </c>
      <c r="D419" s="130" t="s">
        <v>1076</v>
      </c>
      <c r="E419" s="129" t="s">
        <v>1077</v>
      </c>
      <c r="F419" s="129" t="s">
        <v>1091</v>
      </c>
    </row>
    <row r="420" spans="1:6" x14ac:dyDescent="0.25">
      <c r="A420" s="130" t="s">
        <v>1095</v>
      </c>
      <c r="B420" s="129" t="s">
        <v>85</v>
      </c>
      <c r="C420" s="129" t="s">
        <v>1075</v>
      </c>
      <c r="D420" s="130" t="s">
        <v>1076</v>
      </c>
      <c r="E420" s="129" t="s">
        <v>1077</v>
      </c>
      <c r="F420" s="129" t="s">
        <v>1094</v>
      </c>
    </row>
    <row r="421" spans="1:6" x14ac:dyDescent="0.25">
      <c r="A421" s="130" t="s">
        <v>1097</v>
      </c>
      <c r="B421" s="129" t="s">
        <v>145</v>
      </c>
      <c r="C421" s="129" t="s">
        <v>1075</v>
      </c>
      <c r="D421" s="130" t="s">
        <v>1076</v>
      </c>
      <c r="E421" s="129" t="s">
        <v>1077</v>
      </c>
      <c r="F421" s="129" t="s">
        <v>1096</v>
      </c>
    </row>
    <row r="422" spans="1:6" x14ac:dyDescent="0.25">
      <c r="A422" s="130" t="s">
        <v>1099</v>
      </c>
      <c r="B422" s="129" t="s">
        <v>231</v>
      </c>
      <c r="C422" s="129" t="s">
        <v>1075</v>
      </c>
      <c r="D422" s="130" t="s">
        <v>1076</v>
      </c>
      <c r="E422" s="129" t="s">
        <v>1077</v>
      </c>
      <c r="F422" s="129" t="s">
        <v>1098</v>
      </c>
    </row>
    <row r="423" spans="1:6" x14ac:dyDescent="0.25">
      <c r="A423" s="130" t="s">
        <v>1101</v>
      </c>
      <c r="B423" s="129" t="s">
        <v>758</v>
      </c>
      <c r="C423" s="129" t="s">
        <v>1075</v>
      </c>
      <c r="D423" s="130" t="s">
        <v>1076</v>
      </c>
      <c r="E423" s="129" t="s">
        <v>1077</v>
      </c>
      <c r="F423" s="129" t="s">
        <v>1100</v>
      </c>
    </row>
    <row r="424" spans="1:6" x14ac:dyDescent="0.25">
      <c r="A424" s="130" t="s">
        <v>1102</v>
      </c>
      <c r="B424" s="129" t="s">
        <v>185</v>
      </c>
      <c r="C424" s="129" t="s">
        <v>1075</v>
      </c>
      <c r="D424" s="130" t="s">
        <v>1076</v>
      </c>
      <c r="E424" s="129" t="s">
        <v>1077</v>
      </c>
      <c r="F424" s="129" t="s">
        <v>505</v>
      </c>
    </row>
    <row r="425" spans="1:6" x14ac:dyDescent="0.25">
      <c r="A425" s="130" t="s">
        <v>1105</v>
      </c>
      <c r="B425" s="129" t="s">
        <v>872</v>
      </c>
      <c r="C425" s="129" t="s">
        <v>1075</v>
      </c>
      <c r="D425" s="130" t="s">
        <v>1076</v>
      </c>
      <c r="E425" s="129" t="s">
        <v>1103</v>
      </c>
      <c r="F425" s="129" t="s">
        <v>1104</v>
      </c>
    </row>
    <row r="426" spans="1:6" ht="22.5" x14ac:dyDescent="0.25">
      <c r="A426" s="130" t="s">
        <v>1107</v>
      </c>
      <c r="B426" s="129" t="s">
        <v>231</v>
      </c>
      <c r="C426" s="129" t="s">
        <v>1075</v>
      </c>
      <c r="D426" s="130" t="s">
        <v>1076</v>
      </c>
      <c r="E426" s="129" t="s">
        <v>1103</v>
      </c>
      <c r="F426" s="129" t="s">
        <v>1106</v>
      </c>
    </row>
    <row r="427" spans="1:6" x14ac:dyDescent="0.25">
      <c r="A427" s="130" t="s">
        <v>1108</v>
      </c>
      <c r="B427" s="129" t="s">
        <v>181</v>
      </c>
      <c r="C427" s="129" t="s">
        <v>1075</v>
      </c>
      <c r="D427" s="130" t="s">
        <v>1076</v>
      </c>
      <c r="E427" s="129" t="s">
        <v>1103</v>
      </c>
      <c r="F427" s="129" t="s">
        <v>813</v>
      </c>
    </row>
    <row r="428" spans="1:6" x14ac:dyDescent="0.25">
      <c r="A428" s="130" t="s">
        <v>1112</v>
      </c>
      <c r="B428" s="129" t="s">
        <v>1113</v>
      </c>
      <c r="C428" s="129" t="s">
        <v>1109</v>
      </c>
      <c r="D428" s="130" t="s">
        <v>1110</v>
      </c>
      <c r="E428" s="129" t="s">
        <v>1111</v>
      </c>
      <c r="F428" s="129" t="s">
        <v>1111</v>
      </c>
    </row>
    <row r="429" spans="1:6" x14ac:dyDescent="0.25">
      <c r="A429" s="130" t="s">
        <v>1115</v>
      </c>
      <c r="B429" s="129" t="s">
        <v>185</v>
      </c>
      <c r="C429" s="129" t="s">
        <v>1109</v>
      </c>
      <c r="D429" s="130" t="s">
        <v>1110</v>
      </c>
      <c r="E429" s="129" t="s">
        <v>1111</v>
      </c>
      <c r="F429" s="129" t="s">
        <v>1114</v>
      </c>
    </row>
    <row r="430" spans="1:6" ht="22.5" x14ac:dyDescent="0.25">
      <c r="A430" s="130" t="s">
        <v>1117</v>
      </c>
      <c r="B430" s="129" t="s">
        <v>142</v>
      </c>
      <c r="C430" s="129" t="s">
        <v>1109</v>
      </c>
      <c r="D430" s="130" t="s">
        <v>1110</v>
      </c>
      <c r="E430" s="129" t="s">
        <v>1111</v>
      </c>
      <c r="F430" s="129" t="s">
        <v>1116</v>
      </c>
    </row>
    <row r="431" spans="1:6" x14ac:dyDescent="0.25">
      <c r="A431" s="130" t="s">
        <v>1119</v>
      </c>
      <c r="B431" s="129" t="s">
        <v>521</v>
      </c>
      <c r="C431" s="129" t="s">
        <v>1109</v>
      </c>
      <c r="D431" s="130" t="s">
        <v>1110</v>
      </c>
      <c r="E431" s="129" t="s">
        <v>1111</v>
      </c>
      <c r="F431" s="129" t="s">
        <v>1118</v>
      </c>
    </row>
    <row r="432" spans="1:6" x14ac:dyDescent="0.25">
      <c r="A432" s="130" t="s">
        <v>1121</v>
      </c>
      <c r="B432" s="129" t="s">
        <v>223</v>
      </c>
      <c r="C432" s="129" t="s">
        <v>1109</v>
      </c>
      <c r="D432" s="130" t="s">
        <v>1110</v>
      </c>
      <c r="E432" s="129" t="s">
        <v>1111</v>
      </c>
      <c r="F432" s="129" t="s">
        <v>1120</v>
      </c>
    </row>
    <row r="433" spans="1:6" x14ac:dyDescent="0.25">
      <c r="A433" s="130" t="s">
        <v>1123</v>
      </c>
      <c r="B433" s="129" t="s">
        <v>215</v>
      </c>
      <c r="C433" s="129" t="s">
        <v>1109</v>
      </c>
      <c r="D433" s="130" t="s">
        <v>1110</v>
      </c>
      <c r="E433" s="129" t="s">
        <v>1111</v>
      </c>
      <c r="F433" s="129" t="s">
        <v>1122</v>
      </c>
    </row>
    <row r="434" spans="1:6" x14ac:dyDescent="0.25">
      <c r="A434" s="130" t="s">
        <v>1125</v>
      </c>
      <c r="B434" s="129" t="s">
        <v>109</v>
      </c>
      <c r="C434" s="129" t="s">
        <v>1109</v>
      </c>
      <c r="D434" s="130" t="s">
        <v>1110</v>
      </c>
      <c r="E434" s="129" t="s">
        <v>1111</v>
      </c>
      <c r="F434" s="129" t="s">
        <v>1124</v>
      </c>
    </row>
    <row r="435" spans="1:6" x14ac:dyDescent="0.25">
      <c r="A435" s="130" t="s">
        <v>1127</v>
      </c>
      <c r="B435" s="129" t="s">
        <v>203</v>
      </c>
      <c r="C435" s="129" t="s">
        <v>1109</v>
      </c>
      <c r="D435" s="130" t="s">
        <v>1110</v>
      </c>
      <c r="E435" s="129" t="s">
        <v>1111</v>
      </c>
      <c r="F435" s="129" t="s">
        <v>1126</v>
      </c>
    </row>
    <row r="436" spans="1:6" x14ac:dyDescent="0.25">
      <c r="A436" s="130" t="s">
        <v>1128</v>
      </c>
      <c r="B436" s="129" t="s">
        <v>1129</v>
      </c>
      <c r="C436" s="129" t="s">
        <v>1109</v>
      </c>
      <c r="D436" s="130" t="s">
        <v>1110</v>
      </c>
      <c r="E436" s="129" t="s">
        <v>1111</v>
      </c>
      <c r="F436" s="129" t="s">
        <v>240</v>
      </c>
    </row>
    <row r="437" spans="1:6" x14ac:dyDescent="0.25">
      <c r="A437" s="130" t="s">
        <v>1131</v>
      </c>
      <c r="B437" s="129" t="s">
        <v>231</v>
      </c>
      <c r="C437" s="129" t="s">
        <v>1109</v>
      </c>
      <c r="D437" s="130" t="s">
        <v>1110</v>
      </c>
      <c r="E437" s="129" t="s">
        <v>1111</v>
      </c>
      <c r="F437" s="129" t="s">
        <v>1130</v>
      </c>
    </row>
    <row r="438" spans="1:6" x14ac:dyDescent="0.25">
      <c r="A438" s="130" t="s">
        <v>1133</v>
      </c>
      <c r="B438" s="129" t="s">
        <v>799</v>
      </c>
      <c r="C438" s="129" t="s">
        <v>1109</v>
      </c>
      <c r="D438" s="130" t="s">
        <v>1110</v>
      </c>
      <c r="E438" s="129" t="s">
        <v>1111</v>
      </c>
      <c r="F438" s="129" t="s">
        <v>1132</v>
      </c>
    </row>
    <row r="439" spans="1:6" x14ac:dyDescent="0.25">
      <c r="A439" s="130" t="s">
        <v>1135</v>
      </c>
      <c r="B439" s="129" t="s">
        <v>117</v>
      </c>
      <c r="C439" s="129" t="s">
        <v>1109</v>
      </c>
      <c r="D439" s="130" t="s">
        <v>1110</v>
      </c>
      <c r="E439" s="129" t="s">
        <v>1111</v>
      </c>
      <c r="F439" s="129" t="s">
        <v>1134</v>
      </c>
    </row>
    <row r="440" spans="1:6" x14ac:dyDescent="0.25">
      <c r="A440" s="130" t="s">
        <v>1137</v>
      </c>
      <c r="B440" s="129" t="s">
        <v>231</v>
      </c>
      <c r="C440" s="129" t="s">
        <v>1109</v>
      </c>
      <c r="D440" s="130" t="s">
        <v>1110</v>
      </c>
      <c r="E440" s="129" t="s">
        <v>1111</v>
      </c>
      <c r="F440" s="129" t="s">
        <v>1136</v>
      </c>
    </row>
    <row r="441" spans="1:6" x14ac:dyDescent="0.25">
      <c r="A441" s="130" t="s">
        <v>1139</v>
      </c>
      <c r="B441" s="129" t="s">
        <v>85</v>
      </c>
      <c r="C441" s="129" t="s">
        <v>1109</v>
      </c>
      <c r="D441" s="130" t="s">
        <v>1110</v>
      </c>
      <c r="E441" s="129" t="s">
        <v>1111</v>
      </c>
      <c r="F441" s="129" t="s">
        <v>1138</v>
      </c>
    </row>
    <row r="442" spans="1:6" x14ac:dyDescent="0.25">
      <c r="A442" s="130" t="s">
        <v>1141</v>
      </c>
      <c r="B442" s="129" t="s">
        <v>178</v>
      </c>
      <c r="C442" s="129" t="s">
        <v>1109</v>
      </c>
      <c r="D442" s="130" t="s">
        <v>1110</v>
      </c>
      <c r="E442" s="129" t="s">
        <v>1111</v>
      </c>
      <c r="F442" s="129" t="s">
        <v>1140</v>
      </c>
    </row>
    <row r="443" spans="1:6" x14ac:dyDescent="0.25">
      <c r="A443" s="130" t="s">
        <v>1143</v>
      </c>
      <c r="B443" s="129" t="s">
        <v>181</v>
      </c>
      <c r="C443" s="129" t="s">
        <v>1109</v>
      </c>
      <c r="D443" s="130" t="s">
        <v>1110</v>
      </c>
      <c r="E443" s="129" t="s">
        <v>1111</v>
      </c>
      <c r="F443" s="129" t="s">
        <v>1142</v>
      </c>
    </row>
    <row r="444" spans="1:6" x14ac:dyDescent="0.25">
      <c r="A444" s="130" t="s">
        <v>1146</v>
      </c>
      <c r="B444" s="129" t="s">
        <v>1066</v>
      </c>
      <c r="C444" s="129" t="s">
        <v>1109</v>
      </c>
      <c r="D444" s="130" t="s">
        <v>1110</v>
      </c>
      <c r="E444" s="129" t="s">
        <v>1144</v>
      </c>
      <c r="F444" s="129" t="s">
        <v>1145</v>
      </c>
    </row>
    <row r="445" spans="1:6" ht="22.5" x14ac:dyDescent="0.25">
      <c r="A445" s="130" t="s">
        <v>1149</v>
      </c>
      <c r="B445" s="129" t="s">
        <v>1150</v>
      </c>
      <c r="C445" s="129" t="s">
        <v>1109</v>
      </c>
      <c r="D445" s="130" t="s">
        <v>1110</v>
      </c>
      <c r="E445" s="129" t="s">
        <v>1147</v>
      </c>
      <c r="F445" s="129" t="s">
        <v>1148</v>
      </c>
    </row>
    <row r="446" spans="1:6" x14ac:dyDescent="0.25">
      <c r="A446" s="130" t="s">
        <v>1152</v>
      </c>
      <c r="B446" s="129" t="s">
        <v>323</v>
      </c>
      <c r="C446" s="129" t="s">
        <v>1109</v>
      </c>
      <c r="D446" s="130" t="s">
        <v>1110</v>
      </c>
      <c r="E446" s="129" t="s">
        <v>1151</v>
      </c>
      <c r="F446" s="129" t="s">
        <v>1151</v>
      </c>
    </row>
    <row r="447" spans="1:6" x14ac:dyDescent="0.25">
      <c r="A447" s="130" t="s">
        <v>1154</v>
      </c>
      <c r="B447" s="129" t="s">
        <v>654</v>
      </c>
      <c r="C447" s="129" t="s">
        <v>1109</v>
      </c>
      <c r="D447" s="130" t="s">
        <v>1110</v>
      </c>
      <c r="E447" s="129" t="s">
        <v>1151</v>
      </c>
      <c r="F447" s="129" t="s">
        <v>1153</v>
      </c>
    </row>
    <row r="448" spans="1:6" x14ac:dyDescent="0.25">
      <c r="A448" s="130" t="s">
        <v>1156</v>
      </c>
      <c r="B448" s="129" t="s">
        <v>1157</v>
      </c>
      <c r="C448" s="129" t="s">
        <v>1109</v>
      </c>
      <c r="D448" s="130" t="s">
        <v>1110</v>
      </c>
      <c r="E448" s="129" t="s">
        <v>1151</v>
      </c>
      <c r="F448" s="129" t="s">
        <v>1155</v>
      </c>
    </row>
    <row r="449" spans="1:6" x14ac:dyDescent="0.25">
      <c r="A449" s="130" t="s">
        <v>1159</v>
      </c>
      <c r="B449" s="129" t="s">
        <v>168</v>
      </c>
      <c r="C449" s="129" t="s">
        <v>1109</v>
      </c>
      <c r="D449" s="130" t="s">
        <v>1110</v>
      </c>
      <c r="E449" s="129" t="s">
        <v>1151</v>
      </c>
      <c r="F449" s="129" t="s">
        <v>1158</v>
      </c>
    </row>
    <row r="450" spans="1:6" x14ac:dyDescent="0.25">
      <c r="A450" s="130" t="s">
        <v>1161</v>
      </c>
      <c r="B450" s="129" t="s">
        <v>331</v>
      </c>
      <c r="C450" s="129" t="s">
        <v>1109</v>
      </c>
      <c r="D450" s="130" t="s">
        <v>1110</v>
      </c>
      <c r="E450" s="129" t="s">
        <v>1151</v>
      </c>
      <c r="F450" s="129" t="s">
        <v>1160</v>
      </c>
    </row>
    <row r="451" spans="1:6" x14ac:dyDescent="0.25">
      <c r="A451" s="130" t="s">
        <v>1163</v>
      </c>
      <c r="B451" s="129" t="s">
        <v>1164</v>
      </c>
      <c r="C451" s="129" t="s">
        <v>1109</v>
      </c>
      <c r="D451" s="130" t="s">
        <v>1110</v>
      </c>
      <c r="E451" s="129" t="s">
        <v>1162</v>
      </c>
      <c r="F451" s="129" t="s">
        <v>139</v>
      </c>
    </row>
    <row r="452" spans="1:6" x14ac:dyDescent="0.25">
      <c r="A452" s="130" t="s">
        <v>1166</v>
      </c>
      <c r="B452" s="129" t="s">
        <v>526</v>
      </c>
      <c r="C452" s="129" t="s">
        <v>1109</v>
      </c>
      <c r="D452" s="130" t="s">
        <v>1110</v>
      </c>
      <c r="E452" s="129" t="s">
        <v>1162</v>
      </c>
      <c r="F452" s="129" t="s">
        <v>1165</v>
      </c>
    </row>
    <row r="453" spans="1:6" x14ac:dyDescent="0.25">
      <c r="A453" s="130" t="s">
        <v>1170</v>
      </c>
      <c r="B453" s="129" t="s">
        <v>373</v>
      </c>
      <c r="C453" s="129" t="s">
        <v>1167</v>
      </c>
      <c r="D453" s="130" t="s">
        <v>1168</v>
      </c>
      <c r="E453" s="129" t="s">
        <v>1169</v>
      </c>
      <c r="F453" s="129" t="s">
        <v>1169</v>
      </c>
    </row>
    <row r="454" spans="1:6" x14ac:dyDescent="0.25">
      <c r="A454" s="130" t="s">
        <v>1172</v>
      </c>
      <c r="B454" s="129" t="s">
        <v>323</v>
      </c>
      <c r="C454" s="129" t="s">
        <v>1167</v>
      </c>
      <c r="D454" s="130" t="s">
        <v>1168</v>
      </c>
      <c r="E454" s="129" t="s">
        <v>1169</v>
      </c>
      <c r="F454" s="129" t="s">
        <v>1171</v>
      </c>
    </row>
    <row r="455" spans="1:6" x14ac:dyDescent="0.25">
      <c r="A455" s="130" t="s">
        <v>1174</v>
      </c>
      <c r="B455" s="129" t="s">
        <v>487</v>
      </c>
      <c r="C455" s="129" t="s">
        <v>1167</v>
      </c>
      <c r="D455" s="130" t="s">
        <v>1168</v>
      </c>
      <c r="E455" s="129" t="s">
        <v>1169</v>
      </c>
      <c r="F455" s="129" t="s">
        <v>1173</v>
      </c>
    </row>
    <row r="456" spans="1:6" x14ac:dyDescent="0.25">
      <c r="A456" s="130" t="s">
        <v>1175</v>
      </c>
      <c r="B456" s="129" t="s">
        <v>223</v>
      </c>
      <c r="C456" s="129" t="s">
        <v>1167</v>
      </c>
      <c r="D456" s="130" t="s">
        <v>1168</v>
      </c>
      <c r="E456" s="129" t="s">
        <v>1169</v>
      </c>
      <c r="F456" s="129" t="s">
        <v>1045</v>
      </c>
    </row>
    <row r="457" spans="1:6" x14ac:dyDescent="0.25">
      <c r="A457" s="130" t="s">
        <v>1177</v>
      </c>
      <c r="B457" s="129" t="s">
        <v>323</v>
      </c>
      <c r="C457" s="129" t="s">
        <v>1167</v>
      </c>
      <c r="D457" s="130" t="s">
        <v>1168</v>
      </c>
      <c r="E457" s="129" t="s">
        <v>1169</v>
      </c>
      <c r="F457" s="129" t="s">
        <v>1176</v>
      </c>
    </row>
    <row r="458" spans="1:6" x14ac:dyDescent="0.25">
      <c r="A458" s="130" t="s">
        <v>1180</v>
      </c>
      <c r="B458" s="129" t="s">
        <v>154</v>
      </c>
      <c r="C458" s="129" t="s">
        <v>1167</v>
      </c>
      <c r="D458" s="130" t="s">
        <v>1168</v>
      </c>
      <c r="E458" s="129" t="s">
        <v>1178</v>
      </c>
      <c r="F458" s="129" t="s">
        <v>1179</v>
      </c>
    </row>
    <row r="459" spans="1:6" x14ac:dyDescent="0.25">
      <c r="A459" s="130" t="s">
        <v>1182</v>
      </c>
      <c r="B459" s="129" t="s">
        <v>1183</v>
      </c>
      <c r="C459" s="129" t="s">
        <v>1167</v>
      </c>
      <c r="D459" s="130" t="s">
        <v>1168</v>
      </c>
      <c r="E459" s="129" t="s">
        <v>1178</v>
      </c>
      <c r="F459" s="129" t="s">
        <v>1181</v>
      </c>
    </row>
    <row r="460" spans="1:6" x14ac:dyDescent="0.25">
      <c r="A460" s="130" t="s">
        <v>1185</v>
      </c>
      <c r="B460" s="129" t="s">
        <v>155</v>
      </c>
      <c r="C460" s="129" t="s">
        <v>1167</v>
      </c>
      <c r="D460" s="130" t="s">
        <v>1168</v>
      </c>
      <c r="E460" s="129" t="s">
        <v>1178</v>
      </c>
      <c r="F460" s="129" t="s">
        <v>1184</v>
      </c>
    </row>
    <row r="461" spans="1:6" x14ac:dyDescent="0.25">
      <c r="A461" s="130" t="s">
        <v>1187</v>
      </c>
      <c r="B461" s="129" t="s">
        <v>231</v>
      </c>
      <c r="C461" s="129" t="s">
        <v>1167</v>
      </c>
      <c r="D461" s="130" t="s">
        <v>1168</v>
      </c>
      <c r="E461" s="129" t="s">
        <v>1178</v>
      </c>
      <c r="F461" s="129" t="s">
        <v>1186</v>
      </c>
    </row>
    <row r="462" spans="1:6" x14ac:dyDescent="0.25">
      <c r="A462" s="130" t="s">
        <v>1190</v>
      </c>
      <c r="B462" s="129" t="s">
        <v>123</v>
      </c>
      <c r="C462" s="129" t="s">
        <v>1167</v>
      </c>
      <c r="D462" s="130" t="s">
        <v>1168</v>
      </c>
      <c r="E462" s="129" t="s">
        <v>1188</v>
      </c>
      <c r="F462" s="129" t="s">
        <v>1189</v>
      </c>
    </row>
    <row r="463" spans="1:6" x14ac:dyDescent="0.25">
      <c r="A463" s="130" t="s">
        <v>1192</v>
      </c>
      <c r="B463" s="129" t="s">
        <v>101</v>
      </c>
      <c r="C463" s="129" t="s">
        <v>1167</v>
      </c>
      <c r="D463" s="130" t="s">
        <v>1168</v>
      </c>
      <c r="E463" s="129" t="s">
        <v>1188</v>
      </c>
      <c r="F463" s="129" t="s">
        <v>1191</v>
      </c>
    </row>
    <row r="464" spans="1:6" x14ac:dyDescent="0.25">
      <c r="A464" s="130" t="s">
        <v>1194</v>
      </c>
      <c r="B464" s="129" t="s">
        <v>1195</v>
      </c>
      <c r="C464" s="129" t="s">
        <v>1167</v>
      </c>
      <c r="D464" s="130" t="s">
        <v>1168</v>
      </c>
      <c r="E464" s="129" t="s">
        <v>1188</v>
      </c>
      <c r="F464" s="129" t="s">
        <v>1193</v>
      </c>
    </row>
    <row r="465" spans="1:6" ht="22.5" x14ac:dyDescent="0.25">
      <c r="A465" s="130" t="s">
        <v>1198</v>
      </c>
      <c r="B465" s="129" t="s">
        <v>194</v>
      </c>
      <c r="C465" s="129" t="s">
        <v>1167</v>
      </c>
      <c r="D465" s="130" t="s">
        <v>1168</v>
      </c>
      <c r="E465" s="129" t="s">
        <v>1196</v>
      </c>
      <c r="F465" s="129" t="s">
        <v>1197</v>
      </c>
    </row>
    <row r="466" spans="1:6" ht="22.5" x14ac:dyDescent="0.25">
      <c r="A466" s="130" t="s">
        <v>1199</v>
      </c>
      <c r="B466" s="129" t="s">
        <v>231</v>
      </c>
      <c r="C466" s="129" t="s">
        <v>1167</v>
      </c>
      <c r="D466" s="130" t="s">
        <v>1168</v>
      </c>
      <c r="E466" s="129" t="s">
        <v>1196</v>
      </c>
      <c r="F466" s="129" t="s">
        <v>268</v>
      </c>
    </row>
    <row r="467" spans="1:6" ht="22.5" x14ac:dyDescent="0.25">
      <c r="A467" s="130" t="s">
        <v>1201</v>
      </c>
      <c r="B467" s="129" t="s">
        <v>117</v>
      </c>
      <c r="C467" s="129" t="s">
        <v>1167</v>
      </c>
      <c r="D467" s="130" t="s">
        <v>1168</v>
      </c>
      <c r="E467" s="129" t="s">
        <v>1196</v>
      </c>
      <c r="F467" s="129" t="s">
        <v>1200</v>
      </c>
    </row>
    <row r="468" spans="1:6" ht="22.5" x14ac:dyDescent="0.25">
      <c r="A468" s="130" t="s">
        <v>1203</v>
      </c>
      <c r="B468" s="129" t="s">
        <v>139</v>
      </c>
      <c r="C468" s="129" t="s">
        <v>1167</v>
      </c>
      <c r="D468" s="130" t="s">
        <v>1168</v>
      </c>
      <c r="E468" s="129" t="s">
        <v>1196</v>
      </c>
      <c r="F468" s="129" t="s">
        <v>1202</v>
      </c>
    </row>
    <row r="469" spans="1:6" x14ac:dyDescent="0.25">
      <c r="A469" s="130" t="s">
        <v>1204</v>
      </c>
      <c r="B469" s="129" t="s">
        <v>817</v>
      </c>
      <c r="C469" s="129" t="s">
        <v>1167</v>
      </c>
      <c r="D469" s="130" t="s">
        <v>1168</v>
      </c>
      <c r="E469" s="129" t="s">
        <v>1186</v>
      </c>
      <c r="F469" s="129" t="s">
        <v>1186</v>
      </c>
    </row>
    <row r="470" spans="1:6" x14ac:dyDescent="0.25">
      <c r="A470" s="130" t="s">
        <v>1205</v>
      </c>
      <c r="B470" s="129" t="s">
        <v>200</v>
      </c>
      <c r="C470" s="129" t="s">
        <v>1167</v>
      </c>
      <c r="D470" s="130" t="s">
        <v>1168</v>
      </c>
      <c r="E470" s="129" t="s">
        <v>1186</v>
      </c>
      <c r="F470" s="129" t="s">
        <v>333</v>
      </c>
    </row>
    <row r="471" spans="1:6" x14ac:dyDescent="0.25">
      <c r="A471" s="130" t="s">
        <v>1207</v>
      </c>
      <c r="B471" s="129" t="s">
        <v>1208</v>
      </c>
      <c r="C471" s="129" t="s">
        <v>1167</v>
      </c>
      <c r="D471" s="130" t="s">
        <v>1168</v>
      </c>
      <c r="E471" s="129" t="s">
        <v>1186</v>
      </c>
      <c r="F471" s="129" t="s">
        <v>1206</v>
      </c>
    </row>
    <row r="472" spans="1:6" x14ac:dyDescent="0.25">
      <c r="A472" s="130" t="s">
        <v>1209</v>
      </c>
      <c r="B472" s="129" t="s">
        <v>231</v>
      </c>
      <c r="C472" s="129" t="s">
        <v>1167</v>
      </c>
      <c r="D472" s="130" t="s">
        <v>1168</v>
      </c>
      <c r="E472" s="129" t="s">
        <v>1186</v>
      </c>
      <c r="F472" s="129" t="s">
        <v>85</v>
      </c>
    </row>
    <row r="473" spans="1:6" x14ac:dyDescent="0.25">
      <c r="A473" s="130" t="s">
        <v>1212</v>
      </c>
      <c r="B473" s="129" t="s">
        <v>1213</v>
      </c>
      <c r="C473" s="129" t="s">
        <v>1167</v>
      </c>
      <c r="D473" s="130" t="s">
        <v>1168</v>
      </c>
      <c r="E473" s="129" t="s">
        <v>1210</v>
      </c>
      <c r="F473" s="129" t="s">
        <v>1211</v>
      </c>
    </row>
    <row r="474" spans="1:6" x14ac:dyDescent="0.25">
      <c r="A474" s="130" t="s">
        <v>1216</v>
      </c>
      <c r="B474" s="129" t="s">
        <v>231</v>
      </c>
      <c r="C474" s="129" t="s">
        <v>1167</v>
      </c>
      <c r="D474" s="130" t="s">
        <v>1168</v>
      </c>
      <c r="E474" s="129" t="s">
        <v>1214</v>
      </c>
      <c r="F474" s="129" t="s">
        <v>1215</v>
      </c>
    </row>
    <row r="475" spans="1:6" x14ac:dyDescent="0.25">
      <c r="A475" s="130" t="s">
        <v>1218</v>
      </c>
      <c r="B475" s="129" t="s">
        <v>378</v>
      </c>
      <c r="C475" s="129" t="s">
        <v>1167</v>
      </c>
      <c r="D475" s="130" t="s">
        <v>1168</v>
      </c>
      <c r="E475" s="129" t="s">
        <v>1214</v>
      </c>
      <c r="F475" s="129" t="s">
        <v>1217</v>
      </c>
    </row>
    <row r="476" spans="1:6" x14ac:dyDescent="0.25">
      <c r="A476" s="130" t="s">
        <v>1220</v>
      </c>
      <c r="B476" s="129" t="s">
        <v>231</v>
      </c>
      <c r="C476" s="129" t="s">
        <v>1167</v>
      </c>
      <c r="D476" s="130" t="s">
        <v>1168</v>
      </c>
      <c r="E476" s="129" t="s">
        <v>1214</v>
      </c>
      <c r="F476" s="129" t="s">
        <v>1219</v>
      </c>
    </row>
    <row r="477" spans="1:6" x14ac:dyDescent="0.25">
      <c r="A477" s="130" t="s">
        <v>1222</v>
      </c>
      <c r="B477" s="129" t="s">
        <v>98</v>
      </c>
      <c r="C477" s="129" t="s">
        <v>1167</v>
      </c>
      <c r="D477" s="130" t="s">
        <v>1168</v>
      </c>
      <c r="E477" s="129" t="s">
        <v>1214</v>
      </c>
      <c r="F477" s="129" t="s">
        <v>1221</v>
      </c>
    </row>
    <row r="478" spans="1:6" ht="22.5" x14ac:dyDescent="0.25">
      <c r="A478" s="130" t="s">
        <v>1224</v>
      </c>
      <c r="B478" s="129" t="s">
        <v>560</v>
      </c>
      <c r="C478" s="129" t="s">
        <v>1167</v>
      </c>
      <c r="D478" s="130" t="s">
        <v>1168</v>
      </c>
      <c r="E478" s="129" t="s">
        <v>1214</v>
      </c>
      <c r="F478" s="129" t="s">
        <v>1223</v>
      </c>
    </row>
    <row r="479" spans="1:6" x14ac:dyDescent="0.25">
      <c r="A479" s="130" t="s">
        <v>1228</v>
      </c>
      <c r="B479" s="129" t="s">
        <v>1129</v>
      </c>
      <c r="C479" s="129" t="s">
        <v>1225</v>
      </c>
      <c r="D479" s="130" t="s">
        <v>76</v>
      </c>
      <c r="E479" s="129" t="s">
        <v>1226</v>
      </c>
      <c r="F479" s="129" t="s">
        <v>1227</v>
      </c>
    </row>
    <row r="480" spans="1:6" x14ac:dyDescent="0.25">
      <c r="A480" s="130" t="s">
        <v>1230</v>
      </c>
      <c r="B480" s="129" t="s">
        <v>200</v>
      </c>
      <c r="C480" s="129" t="s">
        <v>1225</v>
      </c>
      <c r="D480" s="130" t="s">
        <v>76</v>
      </c>
      <c r="E480" s="129" t="s">
        <v>1226</v>
      </c>
      <c r="F480" s="129" t="s">
        <v>1229</v>
      </c>
    </row>
    <row r="481" spans="1:6" x14ac:dyDescent="0.25">
      <c r="A481" s="130" t="s">
        <v>1232</v>
      </c>
      <c r="B481" s="129" t="s">
        <v>304</v>
      </c>
      <c r="C481" s="129" t="s">
        <v>1225</v>
      </c>
      <c r="D481" s="130" t="s">
        <v>76</v>
      </c>
      <c r="E481" s="129" t="s">
        <v>1226</v>
      </c>
      <c r="F481" s="129" t="s">
        <v>1231</v>
      </c>
    </row>
    <row r="482" spans="1:6" x14ac:dyDescent="0.25">
      <c r="A482" s="130" t="s">
        <v>1234</v>
      </c>
      <c r="B482" s="129" t="s">
        <v>203</v>
      </c>
      <c r="C482" s="129" t="s">
        <v>1225</v>
      </c>
      <c r="D482" s="130" t="s">
        <v>76</v>
      </c>
      <c r="E482" s="129" t="s">
        <v>1226</v>
      </c>
      <c r="F482" s="129" t="s">
        <v>1233</v>
      </c>
    </row>
    <row r="483" spans="1:6" x14ac:dyDescent="0.25">
      <c r="A483" s="130" t="s">
        <v>1236</v>
      </c>
      <c r="B483" s="129" t="s">
        <v>1237</v>
      </c>
      <c r="C483" s="129" t="s">
        <v>1225</v>
      </c>
      <c r="D483" s="130" t="s">
        <v>76</v>
      </c>
      <c r="E483" s="129" t="s">
        <v>430</v>
      </c>
      <c r="F483" s="129" t="s">
        <v>1235</v>
      </c>
    </row>
    <row r="484" spans="1:6" x14ac:dyDescent="0.25">
      <c r="A484" s="130" t="s">
        <v>1238</v>
      </c>
      <c r="B484" s="129" t="s">
        <v>168</v>
      </c>
      <c r="C484" s="129" t="s">
        <v>1225</v>
      </c>
      <c r="D484" s="130" t="s">
        <v>76</v>
      </c>
      <c r="E484" s="129" t="s">
        <v>430</v>
      </c>
      <c r="F484" s="129" t="s">
        <v>594</v>
      </c>
    </row>
    <row r="485" spans="1:6" x14ac:dyDescent="0.25">
      <c r="A485" s="130" t="s">
        <v>1240</v>
      </c>
      <c r="B485" s="129" t="s">
        <v>142</v>
      </c>
      <c r="C485" s="129" t="s">
        <v>1225</v>
      </c>
      <c r="D485" s="130" t="s">
        <v>76</v>
      </c>
      <c r="E485" s="129" t="s">
        <v>430</v>
      </c>
      <c r="F485" s="129" t="s">
        <v>1239</v>
      </c>
    </row>
    <row r="486" spans="1:6" x14ac:dyDescent="0.25">
      <c r="A486" s="130" t="s">
        <v>1242</v>
      </c>
      <c r="B486" s="129" t="s">
        <v>197</v>
      </c>
      <c r="C486" s="129" t="s">
        <v>1225</v>
      </c>
      <c r="D486" s="130" t="s">
        <v>76</v>
      </c>
      <c r="E486" s="129" t="s">
        <v>430</v>
      </c>
      <c r="F486" s="129" t="s">
        <v>1241</v>
      </c>
    </row>
    <row r="487" spans="1:6" ht="22.5" x14ac:dyDescent="0.25">
      <c r="A487" s="130" t="s">
        <v>1244</v>
      </c>
      <c r="B487" s="129" t="s">
        <v>526</v>
      </c>
      <c r="C487" s="129" t="s">
        <v>1225</v>
      </c>
      <c r="D487" s="130" t="s">
        <v>76</v>
      </c>
      <c r="E487" s="129" t="s">
        <v>1243</v>
      </c>
      <c r="F487" s="129" t="s">
        <v>1243</v>
      </c>
    </row>
    <row r="488" spans="1:6" ht="22.5" x14ac:dyDescent="0.25">
      <c r="A488" s="130" t="s">
        <v>1246</v>
      </c>
      <c r="B488" s="129" t="s">
        <v>85</v>
      </c>
      <c r="C488" s="129" t="s">
        <v>1225</v>
      </c>
      <c r="D488" s="130" t="s">
        <v>76</v>
      </c>
      <c r="E488" s="129" t="s">
        <v>1243</v>
      </c>
      <c r="F488" s="129" t="s">
        <v>1245</v>
      </c>
    </row>
    <row r="489" spans="1:6" ht="22.5" x14ac:dyDescent="0.25">
      <c r="A489" s="130" t="s">
        <v>1248</v>
      </c>
      <c r="B489" s="129" t="s">
        <v>117</v>
      </c>
      <c r="C489" s="129" t="s">
        <v>1225</v>
      </c>
      <c r="D489" s="130" t="s">
        <v>76</v>
      </c>
      <c r="E489" s="129" t="s">
        <v>1243</v>
      </c>
      <c r="F489" s="129" t="s">
        <v>1247</v>
      </c>
    </row>
    <row r="490" spans="1:6" ht="22.5" x14ac:dyDescent="0.25">
      <c r="A490" s="130" t="s">
        <v>1250</v>
      </c>
      <c r="B490" s="129" t="s">
        <v>521</v>
      </c>
      <c r="C490" s="129" t="s">
        <v>1225</v>
      </c>
      <c r="D490" s="130" t="s">
        <v>76</v>
      </c>
      <c r="E490" s="129" t="s">
        <v>1243</v>
      </c>
      <c r="F490" s="129" t="s">
        <v>1249</v>
      </c>
    </row>
    <row r="491" spans="1:6" ht="22.5" x14ac:dyDescent="0.25">
      <c r="A491" s="130" t="s">
        <v>1252</v>
      </c>
      <c r="B491" s="129" t="s">
        <v>231</v>
      </c>
      <c r="C491" s="129" t="s">
        <v>1225</v>
      </c>
      <c r="D491" s="130" t="s">
        <v>76</v>
      </c>
      <c r="E491" s="129" t="s">
        <v>1243</v>
      </c>
      <c r="F491" s="129" t="s">
        <v>1251</v>
      </c>
    </row>
    <row r="492" spans="1:6" x14ac:dyDescent="0.25">
      <c r="A492" s="130" t="s">
        <v>1255</v>
      </c>
      <c r="B492" s="129" t="s">
        <v>546</v>
      </c>
      <c r="C492" s="129" t="s">
        <v>1225</v>
      </c>
      <c r="D492" s="130" t="s">
        <v>76</v>
      </c>
      <c r="E492" s="129" t="s">
        <v>1253</v>
      </c>
      <c r="F492" s="129" t="s">
        <v>1254</v>
      </c>
    </row>
    <row r="493" spans="1:6" x14ac:dyDescent="0.25">
      <c r="A493" s="130" t="s">
        <v>1257</v>
      </c>
      <c r="B493" s="129" t="s">
        <v>1258</v>
      </c>
      <c r="C493" s="129" t="s">
        <v>1225</v>
      </c>
      <c r="D493" s="130" t="s">
        <v>76</v>
      </c>
      <c r="E493" s="129" t="s">
        <v>1253</v>
      </c>
      <c r="F493" s="129" t="s">
        <v>1256</v>
      </c>
    </row>
    <row r="494" spans="1:6" x14ac:dyDescent="0.25">
      <c r="A494" s="130" t="s">
        <v>1260</v>
      </c>
      <c r="B494" s="129" t="s">
        <v>1261</v>
      </c>
      <c r="C494" s="129" t="s">
        <v>1225</v>
      </c>
      <c r="D494" s="130" t="s">
        <v>76</v>
      </c>
      <c r="E494" s="129" t="s">
        <v>1253</v>
      </c>
      <c r="F494" s="129" t="s">
        <v>1259</v>
      </c>
    </row>
    <row r="495" spans="1:6" x14ac:dyDescent="0.25">
      <c r="A495" s="130" t="s">
        <v>1263</v>
      </c>
      <c r="B495" s="129" t="s">
        <v>145</v>
      </c>
      <c r="C495" s="129" t="s">
        <v>1225</v>
      </c>
      <c r="D495" s="130" t="s">
        <v>76</v>
      </c>
      <c r="E495" s="129" t="s">
        <v>1253</v>
      </c>
      <c r="F495" s="129" t="s">
        <v>1262</v>
      </c>
    </row>
    <row r="496" spans="1:6" x14ac:dyDescent="0.25">
      <c r="A496" s="130" t="s">
        <v>1265</v>
      </c>
      <c r="B496" s="129" t="s">
        <v>231</v>
      </c>
      <c r="C496" s="129" t="s">
        <v>1225</v>
      </c>
      <c r="D496" s="130" t="s">
        <v>76</v>
      </c>
      <c r="E496" s="129" t="s">
        <v>1253</v>
      </c>
      <c r="F496" s="129" t="s">
        <v>1264</v>
      </c>
    </row>
    <row r="497" spans="1:6" x14ac:dyDescent="0.25">
      <c r="A497" s="130" t="s">
        <v>1267</v>
      </c>
      <c r="B497" s="129" t="s">
        <v>591</v>
      </c>
      <c r="C497" s="129" t="s">
        <v>1225</v>
      </c>
      <c r="D497" s="130" t="s">
        <v>76</v>
      </c>
      <c r="E497" s="129" t="s">
        <v>1253</v>
      </c>
      <c r="F497" s="129" t="s">
        <v>1266</v>
      </c>
    </row>
    <row r="498" spans="1:6" x14ac:dyDescent="0.25">
      <c r="A498" s="130" t="s">
        <v>1269</v>
      </c>
      <c r="B498" s="129" t="s">
        <v>231</v>
      </c>
      <c r="C498" s="129" t="s">
        <v>1225</v>
      </c>
      <c r="D498" s="130" t="s">
        <v>76</v>
      </c>
      <c r="E498" s="129" t="s">
        <v>1253</v>
      </c>
      <c r="F498" s="129" t="s">
        <v>1268</v>
      </c>
    </row>
    <row r="499" spans="1:6" x14ac:dyDescent="0.25">
      <c r="A499" s="130" t="s">
        <v>1271</v>
      </c>
      <c r="B499" s="129" t="s">
        <v>134</v>
      </c>
      <c r="C499" s="129" t="s">
        <v>1225</v>
      </c>
      <c r="D499" s="130" t="s">
        <v>76</v>
      </c>
      <c r="E499" s="129" t="s">
        <v>1253</v>
      </c>
      <c r="F499" s="129" t="s">
        <v>1270</v>
      </c>
    </row>
    <row r="500" spans="1:6" ht="22.5" x14ac:dyDescent="0.25">
      <c r="A500" s="130" t="s">
        <v>1274</v>
      </c>
      <c r="B500" s="129" t="s">
        <v>231</v>
      </c>
      <c r="C500" s="129" t="s">
        <v>1225</v>
      </c>
      <c r="D500" s="130" t="s">
        <v>76</v>
      </c>
      <c r="E500" s="129" t="s">
        <v>1272</v>
      </c>
      <c r="F500" s="129" t="s">
        <v>1273</v>
      </c>
    </row>
    <row r="501" spans="1:6" ht="22.5" x14ac:dyDescent="0.25">
      <c r="A501" s="130" t="s">
        <v>1277</v>
      </c>
      <c r="B501" s="129" t="s">
        <v>231</v>
      </c>
      <c r="C501" s="129" t="s">
        <v>1225</v>
      </c>
      <c r="D501" s="130" t="s">
        <v>76</v>
      </c>
      <c r="E501" s="129" t="s">
        <v>1275</v>
      </c>
      <c r="F501" s="129" t="s">
        <v>1276</v>
      </c>
    </row>
    <row r="502" spans="1:6" ht="22.5" x14ac:dyDescent="0.25">
      <c r="A502" s="130" t="s">
        <v>1279</v>
      </c>
      <c r="B502" s="129" t="s">
        <v>231</v>
      </c>
      <c r="C502" s="129" t="s">
        <v>1225</v>
      </c>
      <c r="D502" s="130" t="s">
        <v>76</v>
      </c>
      <c r="E502" s="129" t="s">
        <v>1275</v>
      </c>
      <c r="F502" s="129" t="s">
        <v>1278</v>
      </c>
    </row>
    <row r="503" spans="1:6" ht="22.5" x14ac:dyDescent="0.25">
      <c r="A503" s="130" t="s">
        <v>1281</v>
      </c>
      <c r="B503" s="129" t="s">
        <v>1282</v>
      </c>
      <c r="C503" s="129" t="s">
        <v>1225</v>
      </c>
      <c r="D503" s="130" t="s">
        <v>76</v>
      </c>
      <c r="E503" s="129" t="s">
        <v>1272</v>
      </c>
      <c r="F503" s="129" t="s">
        <v>1280</v>
      </c>
    </row>
    <row r="504" spans="1:6" x14ac:dyDescent="0.25">
      <c r="A504" s="130" t="s">
        <v>1285</v>
      </c>
      <c r="B504" s="129" t="s">
        <v>101</v>
      </c>
      <c r="C504" s="129" t="s">
        <v>1225</v>
      </c>
      <c r="D504" s="130" t="s">
        <v>76</v>
      </c>
      <c r="E504" s="129" t="s">
        <v>1283</v>
      </c>
      <c r="F504" s="129" t="s">
        <v>1284</v>
      </c>
    </row>
    <row r="505" spans="1:6" x14ac:dyDescent="0.25">
      <c r="A505" s="130" t="s">
        <v>1287</v>
      </c>
      <c r="B505" s="129" t="s">
        <v>231</v>
      </c>
      <c r="C505" s="129" t="s">
        <v>1225</v>
      </c>
      <c r="D505" s="130" t="s">
        <v>76</v>
      </c>
      <c r="E505" s="129" t="s">
        <v>1283</v>
      </c>
      <c r="F505" s="129" t="s">
        <v>1286</v>
      </c>
    </row>
    <row r="506" spans="1:6" x14ac:dyDescent="0.25">
      <c r="A506" s="130" t="s">
        <v>1289</v>
      </c>
      <c r="B506" s="129" t="s">
        <v>546</v>
      </c>
      <c r="C506" s="129" t="s">
        <v>1225</v>
      </c>
      <c r="D506" s="130" t="s">
        <v>76</v>
      </c>
      <c r="E506" s="129" t="s">
        <v>1283</v>
      </c>
      <c r="F506" s="129" t="s">
        <v>1288</v>
      </c>
    </row>
    <row r="507" spans="1:6" x14ac:dyDescent="0.25">
      <c r="A507" s="130" t="s">
        <v>1291</v>
      </c>
      <c r="B507" s="129" t="s">
        <v>231</v>
      </c>
      <c r="C507" s="129" t="s">
        <v>1225</v>
      </c>
      <c r="D507" s="130" t="s">
        <v>76</v>
      </c>
      <c r="E507" s="129" t="s">
        <v>1283</v>
      </c>
      <c r="F507" s="129" t="s">
        <v>1290</v>
      </c>
    </row>
    <row r="508" spans="1:6" x14ac:dyDescent="0.25">
      <c r="A508" s="130" t="s">
        <v>1293</v>
      </c>
      <c r="B508" s="129" t="s">
        <v>200</v>
      </c>
      <c r="C508" s="129" t="s">
        <v>1225</v>
      </c>
      <c r="D508" s="130" t="s">
        <v>76</v>
      </c>
      <c r="E508" s="129" t="s">
        <v>1292</v>
      </c>
      <c r="F508" s="129" t="s">
        <v>662</v>
      </c>
    </row>
    <row r="509" spans="1:6" x14ac:dyDescent="0.25">
      <c r="A509" s="130" t="s">
        <v>1295</v>
      </c>
      <c r="B509" s="129" t="s">
        <v>231</v>
      </c>
      <c r="C509" s="129" t="s">
        <v>1225</v>
      </c>
      <c r="D509" s="130" t="s">
        <v>76</v>
      </c>
      <c r="E509" s="129" t="s">
        <v>1292</v>
      </c>
      <c r="F509" s="129" t="s">
        <v>1294</v>
      </c>
    </row>
    <row r="510" spans="1:6" x14ac:dyDescent="0.25">
      <c r="A510" s="130" t="s">
        <v>1297</v>
      </c>
      <c r="B510" s="129" t="s">
        <v>85</v>
      </c>
      <c r="C510" s="129" t="s">
        <v>1225</v>
      </c>
      <c r="D510" s="130" t="s">
        <v>76</v>
      </c>
      <c r="E510" s="129" t="s">
        <v>1292</v>
      </c>
      <c r="F510" s="129" t="s">
        <v>1296</v>
      </c>
    </row>
    <row r="511" spans="1:6" x14ac:dyDescent="0.25">
      <c r="A511" s="130" t="s">
        <v>1299</v>
      </c>
      <c r="B511" s="129" t="s">
        <v>134</v>
      </c>
      <c r="C511" s="129" t="s">
        <v>1225</v>
      </c>
      <c r="D511" s="130" t="s">
        <v>76</v>
      </c>
      <c r="E511" s="129" t="s">
        <v>1292</v>
      </c>
      <c r="F511" s="129" t="s">
        <v>1298</v>
      </c>
    </row>
    <row r="512" spans="1:6" x14ac:dyDescent="0.25">
      <c r="A512" s="130" t="s">
        <v>1301</v>
      </c>
      <c r="B512" s="129" t="s">
        <v>1302</v>
      </c>
      <c r="C512" s="129" t="s">
        <v>1225</v>
      </c>
      <c r="D512" s="130" t="s">
        <v>76</v>
      </c>
      <c r="E512" s="129" t="s">
        <v>1292</v>
      </c>
      <c r="F512" s="129" t="s">
        <v>1300</v>
      </c>
    </row>
    <row r="513" spans="1:6" x14ac:dyDescent="0.25">
      <c r="A513" s="130" t="s">
        <v>1304</v>
      </c>
      <c r="B513" s="129" t="s">
        <v>1305</v>
      </c>
      <c r="C513" s="129" t="s">
        <v>1225</v>
      </c>
      <c r="D513" s="130" t="s">
        <v>76</v>
      </c>
      <c r="E513" s="129" t="s">
        <v>1292</v>
      </c>
      <c r="F513" s="129" t="s">
        <v>1303</v>
      </c>
    </row>
    <row r="514" spans="1:6" x14ac:dyDescent="0.25">
      <c r="A514" s="130" t="s">
        <v>1306</v>
      </c>
      <c r="B514" s="129" t="s">
        <v>231</v>
      </c>
      <c r="C514" s="129" t="s">
        <v>1225</v>
      </c>
      <c r="D514" s="130" t="s">
        <v>76</v>
      </c>
      <c r="E514" s="129" t="s">
        <v>1292</v>
      </c>
      <c r="F514" s="129" t="s">
        <v>431</v>
      </c>
    </row>
    <row r="515" spans="1:6" x14ac:dyDescent="0.25">
      <c r="A515" s="130" t="s">
        <v>1310</v>
      </c>
      <c r="B515" s="129" t="s">
        <v>231</v>
      </c>
      <c r="C515" s="129" t="s">
        <v>1307</v>
      </c>
      <c r="D515" s="130" t="s">
        <v>1308</v>
      </c>
      <c r="E515" s="129" t="s">
        <v>600</v>
      </c>
      <c r="F515" s="129" t="s">
        <v>1309</v>
      </c>
    </row>
    <row r="516" spans="1:6" x14ac:dyDescent="0.25">
      <c r="A516" s="130" t="s">
        <v>1312</v>
      </c>
      <c r="B516" s="129" t="s">
        <v>370</v>
      </c>
      <c r="C516" s="129" t="s">
        <v>1307</v>
      </c>
      <c r="D516" s="130" t="s">
        <v>1308</v>
      </c>
      <c r="E516" s="129" t="s">
        <v>600</v>
      </c>
      <c r="F516" s="129" t="s">
        <v>1311</v>
      </c>
    </row>
    <row r="517" spans="1:6" x14ac:dyDescent="0.25">
      <c r="A517" s="130" t="s">
        <v>1313</v>
      </c>
      <c r="B517" s="129" t="s">
        <v>1314</v>
      </c>
      <c r="C517" s="129" t="s">
        <v>1307</v>
      </c>
      <c r="D517" s="130" t="s">
        <v>1308</v>
      </c>
      <c r="E517" s="129" t="s">
        <v>132</v>
      </c>
      <c r="F517" s="129" t="s">
        <v>132</v>
      </c>
    </row>
    <row r="518" spans="1:6" x14ac:dyDescent="0.25">
      <c r="A518" s="130" t="s">
        <v>1315</v>
      </c>
      <c r="B518" s="129" t="s">
        <v>1316</v>
      </c>
      <c r="C518" s="129" t="s">
        <v>1307</v>
      </c>
      <c r="D518" s="130" t="s">
        <v>1308</v>
      </c>
      <c r="E518" s="129" t="s">
        <v>132</v>
      </c>
      <c r="F518" s="129" t="s">
        <v>132</v>
      </c>
    </row>
    <row r="519" spans="1:6" ht="22.5" x14ac:dyDescent="0.25">
      <c r="A519" s="130" t="s">
        <v>1318</v>
      </c>
      <c r="B519" s="129" t="s">
        <v>1319</v>
      </c>
      <c r="C519" s="129" t="s">
        <v>1307</v>
      </c>
      <c r="D519" s="130" t="s">
        <v>1308</v>
      </c>
      <c r="E519" s="129" t="s">
        <v>137</v>
      </c>
      <c r="F519" s="129" t="s">
        <v>1317</v>
      </c>
    </row>
    <row r="520" spans="1:6" x14ac:dyDescent="0.25">
      <c r="A520" s="130" t="s">
        <v>1320</v>
      </c>
      <c r="B520" s="129" t="s">
        <v>171</v>
      </c>
      <c r="C520" s="129" t="s">
        <v>1307</v>
      </c>
      <c r="D520" s="130" t="s">
        <v>1308</v>
      </c>
      <c r="E520" s="129" t="s">
        <v>137</v>
      </c>
      <c r="F520" s="129" t="s">
        <v>581</v>
      </c>
    </row>
    <row r="521" spans="1:6" x14ac:dyDescent="0.25">
      <c r="A521" s="130" t="s">
        <v>1322</v>
      </c>
      <c r="B521" s="129" t="s">
        <v>203</v>
      </c>
      <c r="C521" s="129" t="s">
        <v>1307</v>
      </c>
      <c r="D521" s="130" t="s">
        <v>1308</v>
      </c>
      <c r="E521" s="129" t="s">
        <v>137</v>
      </c>
      <c r="F521" s="129" t="s">
        <v>1321</v>
      </c>
    </row>
    <row r="522" spans="1:6" x14ac:dyDescent="0.25">
      <c r="A522" s="130" t="s">
        <v>1324</v>
      </c>
      <c r="B522" s="129" t="s">
        <v>85</v>
      </c>
      <c r="C522" s="129" t="s">
        <v>1307</v>
      </c>
      <c r="D522" s="130" t="s">
        <v>1308</v>
      </c>
      <c r="E522" s="129" t="s">
        <v>137</v>
      </c>
      <c r="F522" s="129" t="s">
        <v>1323</v>
      </c>
    </row>
    <row r="523" spans="1:6" x14ac:dyDescent="0.25">
      <c r="A523" s="130" t="s">
        <v>1326</v>
      </c>
      <c r="B523" s="129" t="s">
        <v>117</v>
      </c>
      <c r="C523" s="129" t="s">
        <v>1307</v>
      </c>
      <c r="D523" s="130" t="s">
        <v>1308</v>
      </c>
      <c r="E523" s="129" t="s">
        <v>137</v>
      </c>
      <c r="F523" s="129" t="s">
        <v>1325</v>
      </c>
    </row>
    <row r="524" spans="1:6" x14ac:dyDescent="0.25">
      <c r="A524" s="130" t="s">
        <v>1328</v>
      </c>
      <c r="B524" s="129" t="s">
        <v>200</v>
      </c>
      <c r="C524" s="129" t="s">
        <v>1307</v>
      </c>
      <c r="D524" s="130" t="s">
        <v>1308</v>
      </c>
      <c r="E524" s="129" t="s">
        <v>137</v>
      </c>
      <c r="F524" s="129" t="s">
        <v>1327</v>
      </c>
    </row>
    <row r="525" spans="1:6" x14ac:dyDescent="0.25">
      <c r="A525" s="130" t="s">
        <v>1329</v>
      </c>
      <c r="B525" s="129" t="s">
        <v>323</v>
      </c>
      <c r="C525" s="129" t="s">
        <v>1307</v>
      </c>
      <c r="D525" s="130" t="s">
        <v>1308</v>
      </c>
      <c r="E525" s="129" t="s">
        <v>137</v>
      </c>
      <c r="F525" s="129" t="s">
        <v>1066</v>
      </c>
    </row>
    <row r="526" spans="1:6" x14ac:dyDescent="0.25">
      <c r="A526" s="130" t="s">
        <v>1331</v>
      </c>
      <c r="B526" s="129" t="s">
        <v>142</v>
      </c>
      <c r="C526" s="129" t="s">
        <v>1307</v>
      </c>
      <c r="D526" s="130" t="s">
        <v>1308</v>
      </c>
      <c r="E526" s="129" t="s">
        <v>137</v>
      </c>
      <c r="F526" s="129" t="s">
        <v>1330</v>
      </c>
    </row>
    <row r="527" spans="1:6" x14ac:dyDescent="0.25">
      <c r="A527" s="130" t="s">
        <v>1334</v>
      </c>
      <c r="B527" s="129" t="s">
        <v>203</v>
      </c>
      <c r="C527" s="129" t="s">
        <v>1332</v>
      </c>
      <c r="D527" s="130" t="s">
        <v>1333</v>
      </c>
      <c r="E527" s="129" t="s">
        <v>596</v>
      </c>
      <c r="F527" s="129" t="s">
        <v>596</v>
      </c>
    </row>
    <row r="528" spans="1:6" x14ac:dyDescent="0.25">
      <c r="A528" s="130" t="s">
        <v>1336</v>
      </c>
      <c r="B528" s="129" t="s">
        <v>1337</v>
      </c>
      <c r="C528" s="129" t="s">
        <v>1332</v>
      </c>
      <c r="D528" s="130" t="s">
        <v>1333</v>
      </c>
      <c r="E528" s="129" t="s">
        <v>596</v>
      </c>
      <c r="F528" s="129" t="s">
        <v>1335</v>
      </c>
    </row>
    <row r="529" spans="1:6" x14ac:dyDescent="0.25">
      <c r="A529" s="130" t="s">
        <v>1339</v>
      </c>
      <c r="B529" s="129" t="s">
        <v>450</v>
      </c>
      <c r="C529" s="129" t="s">
        <v>1332</v>
      </c>
      <c r="D529" s="130" t="s">
        <v>1333</v>
      </c>
      <c r="E529" s="129" t="s">
        <v>596</v>
      </c>
      <c r="F529" s="129" t="s">
        <v>1338</v>
      </c>
    </row>
    <row r="530" spans="1:6" x14ac:dyDescent="0.25">
      <c r="A530" s="130" t="s">
        <v>1341</v>
      </c>
      <c r="B530" s="129" t="s">
        <v>373</v>
      </c>
      <c r="C530" s="129" t="s">
        <v>1332</v>
      </c>
      <c r="D530" s="130" t="s">
        <v>1333</v>
      </c>
      <c r="E530" s="129" t="s">
        <v>596</v>
      </c>
      <c r="F530" s="129" t="s">
        <v>1340</v>
      </c>
    </row>
    <row r="531" spans="1:6" x14ac:dyDescent="0.25">
      <c r="A531" s="130" t="s">
        <v>1343</v>
      </c>
      <c r="B531" s="129" t="s">
        <v>1344</v>
      </c>
      <c r="C531" s="129" t="s">
        <v>1332</v>
      </c>
      <c r="D531" s="130" t="s">
        <v>1333</v>
      </c>
      <c r="E531" s="129" t="s">
        <v>596</v>
      </c>
      <c r="F531" s="129" t="s">
        <v>1342</v>
      </c>
    </row>
    <row r="532" spans="1:6" x14ac:dyDescent="0.25">
      <c r="A532" s="130" t="s">
        <v>1346</v>
      </c>
      <c r="B532" s="129" t="s">
        <v>521</v>
      </c>
      <c r="C532" s="129" t="s">
        <v>1332</v>
      </c>
      <c r="D532" s="130" t="s">
        <v>1333</v>
      </c>
      <c r="E532" s="129" t="s">
        <v>600</v>
      </c>
      <c r="F532" s="129" t="s">
        <v>1345</v>
      </c>
    </row>
    <row r="533" spans="1:6" x14ac:dyDescent="0.25">
      <c r="A533" s="130" t="s">
        <v>1348</v>
      </c>
      <c r="B533" s="129" t="s">
        <v>323</v>
      </c>
      <c r="C533" s="129" t="s">
        <v>1332</v>
      </c>
      <c r="D533" s="130" t="s">
        <v>1333</v>
      </c>
      <c r="E533" s="129" t="s">
        <v>600</v>
      </c>
      <c r="F533" s="129" t="s">
        <v>1347</v>
      </c>
    </row>
    <row r="534" spans="1:6" x14ac:dyDescent="0.25">
      <c r="A534" s="130" t="s">
        <v>1350</v>
      </c>
      <c r="B534" s="129" t="s">
        <v>215</v>
      </c>
      <c r="C534" s="129" t="s">
        <v>1332</v>
      </c>
      <c r="D534" s="130" t="s">
        <v>1333</v>
      </c>
      <c r="E534" s="129" t="s">
        <v>600</v>
      </c>
      <c r="F534" s="129" t="s">
        <v>1349</v>
      </c>
    </row>
    <row r="535" spans="1:6" x14ac:dyDescent="0.25">
      <c r="A535" s="130" t="s">
        <v>1352</v>
      </c>
      <c r="B535" s="129" t="s">
        <v>171</v>
      </c>
      <c r="C535" s="129" t="s">
        <v>1332</v>
      </c>
      <c r="D535" s="130" t="s">
        <v>1333</v>
      </c>
      <c r="E535" s="129" t="s">
        <v>600</v>
      </c>
      <c r="F535" s="129" t="s">
        <v>1351</v>
      </c>
    </row>
    <row r="536" spans="1:6" x14ac:dyDescent="0.25">
      <c r="A536" s="130" t="s">
        <v>1354</v>
      </c>
      <c r="B536" s="129" t="s">
        <v>85</v>
      </c>
      <c r="C536" s="129" t="s">
        <v>1332</v>
      </c>
      <c r="D536" s="130" t="s">
        <v>1333</v>
      </c>
      <c r="E536" s="129" t="s">
        <v>600</v>
      </c>
      <c r="F536" s="129" t="s">
        <v>1353</v>
      </c>
    </row>
    <row r="537" spans="1:6" x14ac:dyDescent="0.25">
      <c r="A537" s="130" t="s">
        <v>1355</v>
      </c>
      <c r="B537" s="129" t="s">
        <v>109</v>
      </c>
      <c r="C537" s="129" t="s">
        <v>1332</v>
      </c>
      <c r="D537" s="130" t="s">
        <v>1333</v>
      </c>
      <c r="E537" s="129" t="s">
        <v>132</v>
      </c>
      <c r="F537" s="129" t="s">
        <v>132</v>
      </c>
    </row>
    <row r="538" spans="1:6" x14ac:dyDescent="0.25">
      <c r="A538" s="130" t="s">
        <v>1356</v>
      </c>
      <c r="B538" s="129" t="s">
        <v>123</v>
      </c>
      <c r="C538" s="129" t="s">
        <v>1332</v>
      </c>
      <c r="D538" s="130" t="s">
        <v>1333</v>
      </c>
      <c r="E538" s="129" t="s">
        <v>132</v>
      </c>
      <c r="F538" s="129" t="s">
        <v>132</v>
      </c>
    </row>
    <row r="539" spans="1:6" x14ac:dyDescent="0.25">
      <c r="A539" s="130" t="s">
        <v>1357</v>
      </c>
      <c r="B539" s="129" t="s">
        <v>200</v>
      </c>
      <c r="C539" s="129" t="s">
        <v>1332</v>
      </c>
      <c r="D539" s="130" t="s">
        <v>1333</v>
      </c>
      <c r="E539" s="129" t="s">
        <v>132</v>
      </c>
      <c r="F539" s="129" t="s">
        <v>132</v>
      </c>
    </row>
    <row r="540" spans="1:6" x14ac:dyDescent="0.25">
      <c r="A540" s="130" t="s">
        <v>1361</v>
      </c>
      <c r="B540" s="129" t="s">
        <v>117</v>
      </c>
      <c r="C540" s="129" t="s">
        <v>1358</v>
      </c>
      <c r="D540" s="130" t="s">
        <v>610</v>
      </c>
      <c r="E540" s="129" t="s">
        <v>1359</v>
      </c>
      <c r="F540" s="129" t="s">
        <v>1360</v>
      </c>
    </row>
    <row r="541" spans="1:6" x14ac:dyDescent="0.25">
      <c r="A541" s="130" t="s">
        <v>1362</v>
      </c>
      <c r="B541" s="129" t="s">
        <v>225</v>
      </c>
      <c r="C541" s="129" t="s">
        <v>1358</v>
      </c>
      <c r="D541" s="130" t="s">
        <v>610</v>
      </c>
      <c r="E541" s="129" t="s">
        <v>1359</v>
      </c>
      <c r="F541" s="129" t="s">
        <v>1359</v>
      </c>
    </row>
    <row r="542" spans="1:6" x14ac:dyDescent="0.25">
      <c r="A542" s="130" t="s">
        <v>1364</v>
      </c>
      <c r="B542" s="129" t="s">
        <v>1365</v>
      </c>
      <c r="C542" s="129" t="s">
        <v>1358</v>
      </c>
      <c r="D542" s="130" t="s">
        <v>610</v>
      </c>
      <c r="E542" s="129" t="s">
        <v>1359</v>
      </c>
      <c r="F542" s="129" t="s">
        <v>1363</v>
      </c>
    </row>
    <row r="543" spans="1:6" x14ac:dyDescent="0.25">
      <c r="A543" s="130" t="s">
        <v>1367</v>
      </c>
      <c r="B543" s="129" t="s">
        <v>262</v>
      </c>
      <c r="C543" s="129" t="s">
        <v>1358</v>
      </c>
      <c r="D543" s="130" t="s">
        <v>610</v>
      </c>
      <c r="E543" s="129" t="s">
        <v>611</v>
      </c>
      <c r="F543" s="129" t="s">
        <v>1366</v>
      </c>
    </row>
    <row r="544" spans="1:6" x14ac:dyDescent="0.25">
      <c r="A544" s="130" t="s">
        <v>1369</v>
      </c>
      <c r="B544" s="129" t="s">
        <v>200</v>
      </c>
      <c r="C544" s="129" t="s">
        <v>1358</v>
      </c>
      <c r="D544" s="130" t="s">
        <v>610</v>
      </c>
      <c r="E544" s="129" t="s">
        <v>1368</v>
      </c>
      <c r="F544" s="129" t="s">
        <v>1368</v>
      </c>
    </row>
    <row r="545" spans="1:6" x14ac:dyDescent="0.25">
      <c r="A545" s="130" t="s">
        <v>1371</v>
      </c>
      <c r="B545" s="129" t="s">
        <v>1372</v>
      </c>
      <c r="C545" s="129" t="s">
        <v>1358</v>
      </c>
      <c r="D545" s="130" t="s">
        <v>610</v>
      </c>
      <c r="E545" s="129" t="s">
        <v>1368</v>
      </c>
      <c r="F545" s="129" t="s">
        <v>1370</v>
      </c>
    </row>
    <row r="546" spans="1:6" x14ac:dyDescent="0.25">
      <c r="A546" s="130" t="s">
        <v>1374</v>
      </c>
      <c r="B546" s="129" t="s">
        <v>94</v>
      </c>
      <c r="C546" s="129" t="s">
        <v>1358</v>
      </c>
      <c r="D546" s="130" t="s">
        <v>610</v>
      </c>
      <c r="E546" s="129" t="s">
        <v>1368</v>
      </c>
      <c r="F546" s="129" t="s">
        <v>1373</v>
      </c>
    </row>
    <row r="547" spans="1:6" x14ac:dyDescent="0.25">
      <c r="A547" s="130" t="s">
        <v>1375</v>
      </c>
      <c r="B547" s="129" t="s">
        <v>546</v>
      </c>
      <c r="C547" s="129" t="s">
        <v>1358</v>
      </c>
      <c r="D547" s="130" t="s">
        <v>610</v>
      </c>
      <c r="E547" s="129" t="s">
        <v>1368</v>
      </c>
      <c r="F547" s="129" t="s">
        <v>712</v>
      </c>
    </row>
    <row r="548" spans="1:6" x14ac:dyDescent="0.25">
      <c r="A548" s="130" t="s">
        <v>1377</v>
      </c>
      <c r="B548" s="129" t="s">
        <v>134</v>
      </c>
      <c r="C548" s="129" t="s">
        <v>1358</v>
      </c>
      <c r="D548" s="130" t="s">
        <v>610</v>
      </c>
      <c r="E548" s="129" t="s">
        <v>1368</v>
      </c>
      <c r="F548" s="129" t="s">
        <v>1376</v>
      </c>
    </row>
    <row r="549" spans="1:6" x14ac:dyDescent="0.25">
      <c r="A549" s="130" t="s">
        <v>1379</v>
      </c>
      <c r="B549" s="129" t="s">
        <v>82</v>
      </c>
      <c r="C549" s="129" t="s">
        <v>1358</v>
      </c>
      <c r="D549" s="130" t="s">
        <v>610</v>
      </c>
      <c r="E549" s="129" t="s">
        <v>1368</v>
      </c>
      <c r="F549" s="129" t="s">
        <v>1378</v>
      </c>
    </row>
    <row r="550" spans="1:6" x14ac:dyDescent="0.25">
      <c r="A550" s="130" t="s">
        <v>1381</v>
      </c>
      <c r="B550" s="129" t="s">
        <v>521</v>
      </c>
      <c r="C550" s="129" t="s">
        <v>1358</v>
      </c>
      <c r="D550" s="130" t="s">
        <v>610</v>
      </c>
      <c r="E550" s="129" t="s">
        <v>1368</v>
      </c>
      <c r="F550" s="129" t="s">
        <v>1380</v>
      </c>
    </row>
    <row r="551" spans="1:6" x14ac:dyDescent="0.25">
      <c r="A551" s="130" t="s">
        <v>1383</v>
      </c>
      <c r="B551" s="129" t="s">
        <v>373</v>
      </c>
      <c r="C551" s="129" t="s">
        <v>1358</v>
      </c>
      <c r="D551" s="130" t="s">
        <v>610</v>
      </c>
      <c r="E551" s="129" t="s">
        <v>631</v>
      </c>
      <c r="F551" s="129" t="s">
        <v>1382</v>
      </c>
    </row>
    <row r="552" spans="1:6" x14ac:dyDescent="0.25">
      <c r="A552" s="130" t="s">
        <v>1385</v>
      </c>
      <c r="B552" s="129" t="s">
        <v>109</v>
      </c>
      <c r="C552" s="129" t="s">
        <v>1358</v>
      </c>
      <c r="D552" s="130" t="s">
        <v>610</v>
      </c>
      <c r="E552" s="129" t="s">
        <v>631</v>
      </c>
      <c r="F552" s="129" t="s">
        <v>1384</v>
      </c>
    </row>
    <row r="553" spans="1:6" x14ac:dyDescent="0.25">
      <c r="A553" s="130" t="s">
        <v>1386</v>
      </c>
      <c r="B553" s="129" t="s">
        <v>1387</v>
      </c>
      <c r="C553" s="129" t="s">
        <v>1358</v>
      </c>
      <c r="D553" s="130" t="s">
        <v>610</v>
      </c>
      <c r="E553" s="129" t="s">
        <v>631</v>
      </c>
      <c r="F553" s="129" t="s">
        <v>304</v>
      </c>
    </row>
    <row r="554" spans="1:6" x14ac:dyDescent="0.25">
      <c r="A554" s="130" t="s">
        <v>1389</v>
      </c>
      <c r="B554" s="129" t="s">
        <v>139</v>
      </c>
      <c r="C554" s="129" t="s">
        <v>1358</v>
      </c>
      <c r="D554" s="130" t="s">
        <v>610</v>
      </c>
      <c r="E554" s="129" t="s">
        <v>631</v>
      </c>
      <c r="F554" s="129" t="s">
        <v>1388</v>
      </c>
    </row>
    <row r="555" spans="1:6" x14ac:dyDescent="0.25">
      <c r="A555" s="130" t="s">
        <v>1391</v>
      </c>
      <c r="B555" s="129" t="s">
        <v>1392</v>
      </c>
      <c r="C555" s="129" t="s">
        <v>1358</v>
      </c>
      <c r="D555" s="130" t="s">
        <v>610</v>
      </c>
      <c r="E555" s="129" t="s">
        <v>631</v>
      </c>
      <c r="F555" s="129" t="s">
        <v>1390</v>
      </c>
    </row>
    <row r="556" spans="1:6" x14ac:dyDescent="0.25">
      <c r="A556" s="130" t="s">
        <v>1393</v>
      </c>
      <c r="B556" s="129" t="s">
        <v>1394</v>
      </c>
      <c r="C556" s="129" t="s">
        <v>1358</v>
      </c>
      <c r="D556" s="130" t="s">
        <v>610</v>
      </c>
      <c r="E556" s="129" t="s">
        <v>631</v>
      </c>
      <c r="F556" s="129" t="s">
        <v>614</v>
      </c>
    </row>
    <row r="557" spans="1:6" x14ac:dyDescent="0.25">
      <c r="A557" s="130" t="s">
        <v>1396</v>
      </c>
      <c r="B557" s="129" t="s">
        <v>1395</v>
      </c>
      <c r="C557" s="129" t="s">
        <v>1358</v>
      </c>
      <c r="D557" s="130" t="s">
        <v>610</v>
      </c>
      <c r="E557" s="129" t="s">
        <v>1395</v>
      </c>
      <c r="F557" s="129" t="s">
        <v>1395</v>
      </c>
    </row>
    <row r="558" spans="1:6" x14ac:dyDescent="0.25">
      <c r="A558" s="130" t="s">
        <v>1397</v>
      </c>
      <c r="B558" s="129" t="s">
        <v>219</v>
      </c>
      <c r="C558" s="129" t="s">
        <v>1358</v>
      </c>
      <c r="D558" s="130" t="s">
        <v>610</v>
      </c>
      <c r="E558" s="129" t="s">
        <v>1395</v>
      </c>
      <c r="F558" s="129" t="s">
        <v>581</v>
      </c>
    </row>
    <row r="559" spans="1:6" x14ac:dyDescent="0.25">
      <c r="A559" s="130" t="s">
        <v>1399</v>
      </c>
      <c r="B559" s="129" t="s">
        <v>85</v>
      </c>
      <c r="C559" s="129" t="s">
        <v>1358</v>
      </c>
      <c r="D559" s="130" t="s">
        <v>610</v>
      </c>
      <c r="E559" s="129" t="s">
        <v>1395</v>
      </c>
      <c r="F559" s="129" t="s">
        <v>1398</v>
      </c>
    </row>
    <row r="560" spans="1:6" x14ac:dyDescent="0.25">
      <c r="A560" s="130" t="s">
        <v>1401</v>
      </c>
      <c r="B560" s="129" t="s">
        <v>1402</v>
      </c>
      <c r="C560" s="129" t="s">
        <v>1358</v>
      </c>
      <c r="D560" s="130" t="s">
        <v>610</v>
      </c>
      <c r="E560" s="129" t="s">
        <v>1395</v>
      </c>
      <c r="F560" s="129" t="s">
        <v>1400</v>
      </c>
    </row>
    <row r="561" spans="1:6" x14ac:dyDescent="0.25">
      <c r="A561" s="130" t="s">
        <v>1404</v>
      </c>
      <c r="B561" s="129" t="s">
        <v>373</v>
      </c>
      <c r="C561" s="129" t="s">
        <v>1358</v>
      </c>
      <c r="D561" s="130" t="s">
        <v>610</v>
      </c>
      <c r="E561" s="129" t="s">
        <v>1403</v>
      </c>
      <c r="F561" s="129" t="s">
        <v>1403</v>
      </c>
    </row>
    <row r="562" spans="1:6" x14ac:dyDescent="0.25">
      <c r="A562" s="130" t="s">
        <v>1406</v>
      </c>
      <c r="B562" s="129" t="s">
        <v>185</v>
      </c>
      <c r="C562" s="129" t="s">
        <v>1358</v>
      </c>
      <c r="D562" s="130" t="s">
        <v>610</v>
      </c>
      <c r="E562" s="129" t="s">
        <v>1403</v>
      </c>
      <c r="F562" s="129" t="s">
        <v>1405</v>
      </c>
    </row>
    <row r="563" spans="1:6" x14ac:dyDescent="0.25">
      <c r="A563" s="130" t="s">
        <v>1407</v>
      </c>
      <c r="B563" s="129" t="s">
        <v>181</v>
      </c>
      <c r="C563" s="129" t="s">
        <v>1358</v>
      </c>
      <c r="D563" s="130" t="s">
        <v>610</v>
      </c>
      <c r="E563" s="129" t="s">
        <v>1403</v>
      </c>
      <c r="F563" s="129" t="s">
        <v>155</v>
      </c>
    </row>
    <row r="564" spans="1:6" ht="22.5" x14ac:dyDescent="0.25">
      <c r="A564" s="130" t="s">
        <v>4034</v>
      </c>
      <c r="B564" s="129" t="s">
        <v>3756</v>
      </c>
      <c r="C564" s="129" t="s">
        <v>1358</v>
      </c>
      <c r="D564" s="130" t="s">
        <v>610</v>
      </c>
      <c r="E564" s="129" t="s">
        <v>1395</v>
      </c>
      <c r="F564" s="129" t="s">
        <v>2625</v>
      </c>
    </row>
    <row r="565" spans="1:6" x14ac:dyDescent="0.25">
      <c r="A565" s="130" t="s">
        <v>4035</v>
      </c>
      <c r="B565" s="129" t="s">
        <v>4036</v>
      </c>
      <c r="C565" s="129" t="s">
        <v>1358</v>
      </c>
      <c r="D565" s="130" t="s">
        <v>610</v>
      </c>
      <c r="E565" s="129" t="s">
        <v>1403</v>
      </c>
      <c r="F565" s="129" t="s">
        <v>4037</v>
      </c>
    </row>
    <row r="566" spans="1:6" x14ac:dyDescent="0.25">
      <c r="A566" s="130" t="s">
        <v>4038</v>
      </c>
      <c r="B566" s="129" t="s">
        <v>159</v>
      </c>
      <c r="C566" s="129" t="s">
        <v>1358</v>
      </c>
      <c r="D566" s="130" t="s">
        <v>610</v>
      </c>
      <c r="E566" s="129" t="s">
        <v>1395</v>
      </c>
      <c r="F566" s="129" t="s">
        <v>1395</v>
      </c>
    </row>
    <row r="567" spans="1:6" x14ac:dyDescent="0.25">
      <c r="A567" s="130" t="s">
        <v>4039</v>
      </c>
      <c r="B567" s="129" t="s">
        <v>4040</v>
      </c>
      <c r="C567" s="129" t="s">
        <v>1358</v>
      </c>
      <c r="D567" s="130" t="s">
        <v>610</v>
      </c>
      <c r="E567" s="129" t="s">
        <v>1403</v>
      </c>
      <c r="F567" s="129" t="s">
        <v>4041</v>
      </c>
    </row>
    <row r="568" spans="1:6" x14ac:dyDescent="0.25">
      <c r="A568" s="130" t="s">
        <v>1409</v>
      </c>
      <c r="B568" s="129" t="s">
        <v>1410</v>
      </c>
      <c r="C568" s="129" t="s">
        <v>1358</v>
      </c>
      <c r="D568" s="130" t="s">
        <v>610</v>
      </c>
      <c r="E568" s="129" t="s">
        <v>1403</v>
      </c>
      <c r="F568" s="129" t="s">
        <v>1408</v>
      </c>
    </row>
    <row r="569" spans="1:6" x14ac:dyDescent="0.25">
      <c r="A569" s="130" t="s">
        <v>1412</v>
      </c>
      <c r="B569" s="129" t="s">
        <v>154</v>
      </c>
      <c r="C569" s="129" t="s">
        <v>1358</v>
      </c>
      <c r="D569" s="130" t="s">
        <v>610</v>
      </c>
      <c r="E569" s="129" t="s">
        <v>1403</v>
      </c>
      <c r="F569" s="129" t="s">
        <v>1411</v>
      </c>
    </row>
    <row r="570" spans="1:6" x14ac:dyDescent="0.25">
      <c r="A570" s="130" t="s">
        <v>1415</v>
      </c>
      <c r="B570" s="129" t="s">
        <v>917</v>
      </c>
      <c r="C570" s="129" t="s">
        <v>1413</v>
      </c>
      <c r="D570" s="130" t="s">
        <v>610</v>
      </c>
      <c r="E570" s="129" t="s">
        <v>600</v>
      </c>
      <c r="F570" s="129" t="s">
        <v>1414</v>
      </c>
    </row>
    <row r="571" spans="1:6" x14ac:dyDescent="0.25">
      <c r="A571" s="130" t="s">
        <v>1416</v>
      </c>
      <c r="B571" s="129" t="s">
        <v>331</v>
      </c>
      <c r="C571" s="129" t="s">
        <v>1413</v>
      </c>
      <c r="D571" s="130" t="s">
        <v>610</v>
      </c>
      <c r="E571" s="129" t="s">
        <v>600</v>
      </c>
      <c r="F571" s="129" t="s">
        <v>1414</v>
      </c>
    </row>
    <row r="572" spans="1:6" x14ac:dyDescent="0.25">
      <c r="A572" s="130" t="s">
        <v>1417</v>
      </c>
      <c r="B572" s="129" t="s">
        <v>1418</v>
      </c>
      <c r="C572" s="129" t="s">
        <v>1413</v>
      </c>
      <c r="D572" s="130" t="s">
        <v>610</v>
      </c>
      <c r="E572" s="129" t="s">
        <v>600</v>
      </c>
      <c r="F572" s="129" t="s">
        <v>225</v>
      </c>
    </row>
    <row r="573" spans="1:6" x14ac:dyDescent="0.25">
      <c r="A573" s="130" t="s">
        <v>1420</v>
      </c>
      <c r="B573" s="129" t="s">
        <v>185</v>
      </c>
      <c r="C573" s="129" t="s">
        <v>1413</v>
      </c>
      <c r="D573" s="130" t="s">
        <v>610</v>
      </c>
      <c r="E573" s="129" t="s">
        <v>600</v>
      </c>
      <c r="F573" s="129" t="s">
        <v>1419</v>
      </c>
    </row>
    <row r="574" spans="1:6" x14ac:dyDescent="0.25">
      <c r="A574" s="130" t="s">
        <v>1422</v>
      </c>
      <c r="B574" s="129" t="s">
        <v>194</v>
      </c>
      <c r="C574" s="129" t="s">
        <v>1413</v>
      </c>
      <c r="D574" s="130" t="s">
        <v>610</v>
      </c>
      <c r="E574" s="129" t="s">
        <v>600</v>
      </c>
      <c r="F574" s="129" t="s">
        <v>1421</v>
      </c>
    </row>
    <row r="575" spans="1:6" x14ac:dyDescent="0.25">
      <c r="A575" s="130" t="s">
        <v>1424</v>
      </c>
      <c r="B575" s="129" t="s">
        <v>231</v>
      </c>
      <c r="C575" s="129" t="s">
        <v>1413</v>
      </c>
      <c r="D575" s="130" t="s">
        <v>610</v>
      </c>
      <c r="E575" s="129" t="s">
        <v>600</v>
      </c>
      <c r="F575" s="129" t="s">
        <v>1423</v>
      </c>
    </row>
    <row r="576" spans="1:6" x14ac:dyDescent="0.25">
      <c r="A576" s="130" t="s">
        <v>1425</v>
      </c>
      <c r="B576" s="129" t="s">
        <v>581</v>
      </c>
      <c r="C576" s="129" t="s">
        <v>1413</v>
      </c>
      <c r="D576" s="130" t="s">
        <v>610</v>
      </c>
      <c r="E576" s="129" t="s">
        <v>600</v>
      </c>
      <c r="F576" s="129" t="s">
        <v>581</v>
      </c>
    </row>
    <row r="577" spans="1:6" x14ac:dyDescent="0.25">
      <c r="A577" s="130" t="s">
        <v>1427</v>
      </c>
      <c r="B577" s="129" t="s">
        <v>450</v>
      </c>
      <c r="C577" s="129" t="s">
        <v>1413</v>
      </c>
      <c r="D577" s="130" t="s">
        <v>610</v>
      </c>
      <c r="E577" s="129" t="s">
        <v>600</v>
      </c>
      <c r="F577" s="129" t="s">
        <v>1426</v>
      </c>
    </row>
    <row r="578" spans="1:6" x14ac:dyDescent="0.25">
      <c r="A578" s="130" t="s">
        <v>1429</v>
      </c>
      <c r="B578" s="129" t="s">
        <v>1430</v>
      </c>
      <c r="C578" s="129" t="s">
        <v>1413</v>
      </c>
      <c r="D578" s="130" t="s">
        <v>610</v>
      </c>
      <c r="E578" s="129" t="s">
        <v>600</v>
      </c>
      <c r="F578" s="129" t="s">
        <v>1428</v>
      </c>
    </row>
    <row r="579" spans="1:6" x14ac:dyDescent="0.25">
      <c r="A579" s="130" t="s">
        <v>1432</v>
      </c>
      <c r="B579" s="129" t="s">
        <v>106</v>
      </c>
      <c r="C579" s="129" t="s">
        <v>1413</v>
      </c>
      <c r="D579" s="130" t="s">
        <v>610</v>
      </c>
      <c r="E579" s="129" t="s">
        <v>600</v>
      </c>
      <c r="F579" s="129" t="s">
        <v>1431</v>
      </c>
    </row>
    <row r="580" spans="1:6" x14ac:dyDescent="0.25">
      <c r="A580" s="130" t="s">
        <v>1433</v>
      </c>
      <c r="B580" s="129" t="s">
        <v>109</v>
      </c>
      <c r="C580" s="129" t="s">
        <v>1413</v>
      </c>
      <c r="D580" s="130" t="s">
        <v>610</v>
      </c>
      <c r="E580" s="129" t="s">
        <v>600</v>
      </c>
      <c r="F580" s="129" t="s">
        <v>527</v>
      </c>
    </row>
    <row r="581" spans="1:6" x14ac:dyDescent="0.25">
      <c r="A581" s="130" t="s">
        <v>1435</v>
      </c>
      <c r="B581" s="129" t="s">
        <v>231</v>
      </c>
      <c r="C581" s="129" t="s">
        <v>1413</v>
      </c>
      <c r="D581" s="130" t="s">
        <v>610</v>
      </c>
      <c r="E581" s="129" t="s">
        <v>600</v>
      </c>
      <c r="F581" s="129" t="s">
        <v>1434</v>
      </c>
    </row>
    <row r="582" spans="1:6" x14ac:dyDescent="0.25">
      <c r="A582" s="130" t="s">
        <v>1437</v>
      </c>
      <c r="B582" s="129" t="s">
        <v>323</v>
      </c>
      <c r="C582" s="129" t="s">
        <v>1413</v>
      </c>
      <c r="D582" s="130" t="s">
        <v>610</v>
      </c>
      <c r="E582" s="129" t="s">
        <v>600</v>
      </c>
      <c r="F582" s="129" t="s">
        <v>1436</v>
      </c>
    </row>
    <row r="583" spans="1:6" x14ac:dyDescent="0.25">
      <c r="A583" s="130" t="s">
        <v>1439</v>
      </c>
      <c r="B583" s="129" t="s">
        <v>1440</v>
      </c>
      <c r="C583" s="129" t="s">
        <v>1438</v>
      </c>
      <c r="D583" s="130" t="s">
        <v>164</v>
      </c>
      <c r="E583" s="129" t="s">
        <v>275</v>
      </c>
      <c r="F583" s="129" t="s">
        <v>275</v>
      </c>
    </row>
    <row r="584" spans="1:6" x14ac:dyDescent="0.25">
      <c r="A584" s="130" t="s">
        <v>1441</v>
      </c>
      <c r="B584" s="129" t="s">
        <v>200</v>
      </c>
      <c r="C584" s="129" t="s">
        <v>1438</v>
      </c>
      <c r="D584" s="130" t="s">
        <v>164</v>
      </c>
      <c r="E584" s="129" t="s">
        <v>275</v>
      </c>
      <c r="F584" s="129" t="s">
        <v>339</v>
      </c>
    </row>
    <row r="585" spans="1:6" x14ac:dyDescent="0.25">
      <c r="A585" s="130" t="s">
        <v>1443</v>
      </c>
      <c r="B585" s="129" t="s">
        <v>1444</v>
      </c>
      <c r="C585" s="129" t="s">
        <v>1438</v>
      </c>
      <c r="D585" s="130" t="s">
        <v>164</v>
      </c>
      <c r="E585" s="129" t="s">
        <v>275</v>
      </c>
      <c r="F585" s="129" t="s">
        <v>1442</v>
      </c>
    </row>
    <row r="586" spans="1:6" x14ac:dyDescent="0.25">
      <c r="A586" s="130" t="s">
        <v>1446</v>
      </c>
      <c r="B586" s="129" t="s">
        <v>85</v>
      </c>
      <c r="C586" s="129" t="s">
        <v>1438</v>
      </c>
      <c r="D586" s="130" t="s">
        <v>164</v>
      </c>
      <c r="E586" s="129" t="s">
        <v>275</v>
      </c>
      <c r="F586" s="129" t="s">
        <v>1445</v>
      </c>
    </row>
    <row r="587" spans="1:6" x14ac:dyDescent="0.25">
      <c r="A587" s="130" t="s">
        <v>1448</v>
      </c>
      <c r="B587" s="129" t="s">
        <v>101</v>
      </c>
      <c r="C587" s="129" t="s">
        <v>1438</v>
      </c>
      <c r="D587" s="130" t="s">
        <v>164</v>
      </c>
      <c r="E587" s="129" t="s">
        <v>275</v>
      </c>
      <c r="F587" s="129" t="s">
        <v>1447</v>
      </c>
    </row>
    <row r="588" spans="1:6" x14ac:dyDescent="0.25">
      <c r="A588" s="130" t="s">
        <v>1450</v>
      </c>
      <c r="B588" s="129" t="s">
        <v>1451</v>
      </c>
      <c r="C588" s="129" t="s">
        <v>1438</v>
      </c>
      <c r="D588" s="130" t="s">
        <v>164</v>
      </c>
      <c r="E588" s="129" t="s">
        <v>677</v>
      </c>
      <c r="F588" s="129" t="s">
        <v>1449</v>
      </c>
    </row>
    <row r="589" spans="1:6" x14ac:dyDescent="0.25">
      <c r="A589" s="130" t="s">
        <v>1452</v>
      </c>
      <c r="B589" s="129" t="s">
        <v>200</v>
      </c>
      <c r="C589" s="129" t="s">
        <v>1438</v>
      </c>
      <c r="D589" s="130" t="s">
        <v>164</v>
      </c>
      <c r="E589" s="129" t="s">
        <v>728</v>
      </c>
      <c r="F589" s="129" t="s">
        <v>728</v>
      </c>
    </row>
    <row r="590" spans="1:6" x14ac:dyDescent="0.25">
      <c r="A590" s="130" t="s">
        <v>1454</v>
      </c>
      <c r="B590" s="129" t="s">
        <v>106</v>
      </c>
      <c r="C590" s="129" t="s">
        <v>1438</v>
      </c>
      <c r="D590" s="130" t="s">
        <v>164</v>
      </c>
      <c r="E590" s="129" t="s">
        <v>728</v>
      </c>
      <c r="F590" s="129" t="s">
        <v>1453</v>
      </c>
    </row>
    <row r="591" spans="1:6" x14ac:dyDescent="0.25">
      <c r="A591" s="130" t="s">
        <v>1455</v>
      </c>
      <c r="B591" s="129" t="s">
        <v>223</v>
      </c>
      <c r="C591" s="129" t="s">
        <v>1438</v>
      </c>
      <c r="D591" s="130" t="s">
        <v>164</v>
      </c>
      <c r="E591" s="129" t="s">
        <v>728</v>
      </c>
      <c r="F591" s="129" t="s">
        <v>1309</v>
      </c>
    </row>
    <row r="592" spans="1:6" x14ac:dyDescent="0.25">
      <c r="A592" s="130" t="s">
        <v>1457</v>
      </c>
      <c r="B592" s="129" t="s">
        <v>1458</v>
      </c>
      <c r="C592" s="129" t="s">
        <v>1438</v>
      </c>
      <c r="D592" s="130" t="s">
        <v>164</v>
      </c>
      <c r="E592" s="129" t="s">
        <v>728</v>
      </c>
      <c r="F592" s="129" t="s">
        <v>1456</v>
      </c>
    </row>
    <row r="593" spans="1:6" ht="22.5" x14ac:dyDescent="0.25">
      <c r="A593" s="130" t="s">
        <v>1462</v>
      </c>
      <c r="B593" s="129" t="s">
        <v>142</v>
      </c>
      <c r="C593" s="129" t="s">
        <v>1459</v>
      </c>
      <c r="D593" s="130" t="s">
        <v>243</v>
      </c>
      <c r="E593" s="129" t="s">
        <v>1460</v>
      </c>
      <c r="F593" s="129" t="s">
        <v>1461</v>
      </c>
    </row>
    <row r="594" spans="1:6" x14ac:dyDescent="0.25">
      <c r="A594" s="130" t="s">
        <v>1464</v>
      </c>
      <c r="B594" s="129" t="s">
        <v>231</v>
      </c>
      <c r="C594" s="129" t="s">
        <v>1459</v>
      </c>
      <c r="D594" s="130" t="s">
        <v>243</v>
      </c>
      <c r="E594" s="129" t="s">
        <v>741</v>
      </c>
      <c r="F594" s="129" t="s">
        <v>1463</v>
      </c>
    </row>
    <row r="595" spans="1:6" x14ac:dyDescent="0.25">
      <c r="A595" s="130" t="s">
        <v>1467</v>
      </c>
      <c r="B595" s="129" t="s">
        <v>231</v>
      </c>
      <c r="C595" s="129" t="s">
        <v>1459</v>
      </c>
      <c r="D595" s="130" t="s">
        <v>243</v>
      </c>
      <c r="E595" s="129" t="s">
        <v>1465</v>
      </c>
      <c r="F595" s="129" t="s">
        <v>1466</v>
      </c>
    </row>
    <row r="596" spans="1:6" x14ac:dyDescent="0.25">
      <c r="A596" s="130" t="s">
        <v>1469</v>
      </c>
      <c r="B596" s="129" t="s">
        <v>231</v>
      </c>
      <c r="C596" s="129" t="s">
        <v>1459</v>
      </c>
      <c r="D596" s="130" t="s">
        <v>243</v>
      </c>
      <c r="E596" s="129" t="s">
        <v>1465</v>
      </c>
      <c r="F596" s="129" t="s">
        <v>1468</v>
      </c>
    </row>
    <row r="597" spans="1:6" x14ac:dyDescent="0.25">
      <c r="A597" s="130" t="s">
        <v>1471</v>
      </c>
      <c r="B597" s="129" t="s">
        <v>231</v>
      </c>
      <c r="C597" s="129" t="s">
        <v>1459</v>
      </c>
      <c r="D597" s="130" t="s">
        <v>243</v>
      </c>
      <c r="E597" s="129" t="s">
        <v>1465</v>
      </c>
      <c r="F597" s="129" t="s">
        <v>1470</v>
      </c>
    </row>
    <row r="598" spans="1:6" x14ac:dyDescent="0.25">
      <c r="A598" s="130" t="s">
        <v>1473</v>
      </c>
      <c r="B598" s="129" t="s">
        <v>231</v>
      </c>
      <c r="C598" s="129" t="s">
        <v>1459</v>
      </c>
      <c r="D598" s="130" t="s">
        <v>243</v>
      </c>
      <c r="E598" s="129" t="s">
        <v>1465</v>
      </c>
      <c r="F598" s="129" t="s">
        <v>1472</v>
      </c>
    </row>
    <row r="599" spans="1:6" x14ac:dyDescent="0.25">
      <c r="A599" s="130" t="s">
        <v>1475</v>
      </c>
      <c r="B599" s="129" t="s">
        <v>521</v>
      </c>
      <c r="C599" s="129" t="s">
        <v>1459</v>
      </c>
      <c r="D599" s="130" t="s">
        <v>243</v>
      </c>
      <c r="E599" s="129" t="s">
        <v>1465</v>
      </c>
      <c r="F599" s="129" t="s">
        <v>1474</v>
      </c>
    </row>
    <row r="600" spans="1:6" x14ac:dyDescent="0.25">
      <c r="A600" s="130" t="s">
        <v>1477</v>
      </c>
      <c r="B600" s="129" t="s">
        <v>213</v>
      </c>
      <c r="C600" s="129" t="s">
        <v>1459</v>
      </c>
      <c r="D600" s="130" t="s">
        <v>243</v>
      </c>
      <c r="E600" s="129" t="s">
        <v>1476</v>
      </c>
      <c r="F600" s="129" t="s">
        <v>1476</v>
      </c>
    </row>
    <row r="601" spans="1:6" x14ac:dyDescent="0.25">
      <c r="A601" s="130" t="s">
        <v>1478</v>
      </c>
      <c r="B601" s="129" t="s">
        <v>231</v>
      </c>
      <c r="C601" s="129" t="s">
        <v>1459</v>
      </c>
      <c r="D601" s="130" t="s">
        <v>243</v>
      </c>
      <c r="E601" s="129" t="s">
        <v>1476</v>
      </c>
      <c r="F601" s="129" t="s">
        <v>1345</v>
      </c>
    </row>
    <row r="602" spans="1:6" x14ac:dyDescent="0.25">
      <c r="A602" s="130" t="s">
        <v>1480</v>
      </c>
      <c r="B602" s="129" t="s">
        <v>546</v>
      </c>
      <c r="C602" s="129" t="s">
        <v>1459</v>
      </c>
      <c r="D602" s="130" t="s">
        <v>243</v>
      </c>
      <c r="E602" s="129" t="s">
        <v>1476</v>
      </c>
      <c r="F602" s="129" t="s">
        <v>1479</v>
      </c>
    </row>
    <row r="603" spans="1:6" x14ac:dyDescent="0.25">
      <c r="A603" s="130" t="s">
        <v>1482</v>
      </c>
      <c r="B603" s="129" t="s">
        <v>200</v>
      </c>
      <c r="C603" s="129" t="s">
        <v>1459</v>
      </c>
      <c r="D603" s="130" t="s">
        <v>243</v>
      </c>
      <c r="E603" s="129" t="s">
        <v>1476</v>
      </c>
      <c r="F603" s="129" t="s">
        <v>1481</v>
      </c>
    </row>
    <row r="604" spans="1:6" x14ac:dyDescent="0.25">
      <c r="A604" s="130" t="s">
        <v>1483</v>
      </c>
      <c r="B604" s="129" t="s">
        <v>1282</v>
      </c>
      <c r="C604" s="129" t="s">
        <v>1459</v>
      </c>
      <c r="D604" s="130" t="s">
        <v>243</v>
      </c>
      <c r="E604" s="129" t="s">
        <v>1476</v>
      </c>
      <c r="F604" s="129" t="s">
        <v>1045</v>
      </c>
    </row>
    <row r="605" spans="1:6" x14ac:dyDescent="0.25">
      <c r="A605" s="130" t="s">
        <v>1485</v>
      </c>
      <c r="B605" s="129" t="s">
        <v>200</v>
      </c>
      <c r="C605" s="129" t="s">
        <v>1459</v>
      </c>
      <c r="D605" s="130" t="s">
        <v>243</v>
      </c>
      <c r="E605" s="129" t="s">
        <v>1476</v>
      </c>
      <c r="F605" s="129" t="s">
        <v>1484</v>
      </c>
    </row>
    <row r="606" spans="1:6" x14ac:dyDescent="0.25">
      <c r="A606" s="130" t="s">
        <v>1487</v>
      </c>
      <c r="B606" s="129" t="s">
        <v>323</v>
      </c>
      <c r="C606" s="129" t="s">
        <v>1459</v>
      </c>
      <c r="D606" s="130" t="s">
        <v>243</v>
      </c>
      <c r="E606" s="129" t="s">
        <v>1476</v>
      </c>
      <c r="F606" s="129" t="s">
        <v>1486</v>
      </c>
    </row>
    <row r="607" spans="1:6" x14ac:dyDescent="0.25">
      <c r="A607" s="130" t="s">
        <v>1489</v>
      </c>
      <c r="B607" s="129" t="s">
        <v>373</v>
      </c>
      <c r="C607" s="129" t="s">
        <v>1459</v>
      </c>
      <c r="D607" s="130" t="s">
        <v>243</v>
      </c>
      <c r="E607" s="129" t="s">
        <v>1476</v>
      </c>
      <c r="F607" s="129" t="s">
        <v>1488</v>
      </c>
    </row>
    <row r="608" spans="1:6" x14ac:dyDescent="0.25">
      <c r="A608" s="130" t="s">
        <v>1491</v>
      </c>
      <c r="B608" s="129" t="s">
        <v>142</v>
      </c>
      <c r="C608" s="129" t="s">
        <v>1459</v>
      </c>
      <c r="D608" s="130" t="s">
        <v>243</v>
      </c>
      <c r="E608" s="129" t="s">
        <v>1476</v>
      </c>
      <c r="F608" s="129" t="s">
        <v>1490</v>
      </c>
    </row>
    <row r="609" spans="1:6" x14ac:dyDescent="0.25">
      <c r="A609" s="130" t="s">
        <v>1493</v>
      </c>
      <c r="B609" s="129" t="s">
        <v>231</v>
      </c>
      <c r="C609" s="129" t="s">
        <v>1459</v>
      </c>
      <c r="D609" s="130" t="s">
        <v>243</v>
      </c>
      <c r="E609" s="129" t="s">
        <v>1476</v>
      </c>
      <c r="F609" s="129" t="s">
        <v>1492</v>
      </c>
    </row>
    <row r="610" spans="1:6" x14ac:dyDescent="0.25">
      <c r="A610" s="130" t="s">
        <v>1495</v>
      </c>
      <c r="B610" s="129" t="s">
        <v>154</v>
      </c>
      <c r="C610" s="129" t="s">
        <v>1459</v>
      </c>
      <c r="D610" s="130" t="s">
        <v>243</v>
      </c>
      <c r="E610" s="129" t="s">
        <v>1476</v>
      </c>
      <c r="F610" s="129" t="s">
        <v>1494</v>
      </c>
    </row>
    <row r="611" spans="1:6" x14ac:dyDescent="0.25">
      <c r="A611" s="130" t="s">
        <v>1498</v>
      </c>
      <c r="B611" s="129" t="s">
        <v>142</v>
      </c>
      <c r="C611" s="129" t="s">
        <v>1459</v>
      </c>
      <c r="D611" s="130" t="s">
        <v>243</v>
      </c>
      <c r="E611" s="129" t="s">
        <v>1496</v>
      </c>
      <c r="F611" s="129" t="s">
        <v>1497</v>
      </c>
    </row>
    <row r="612" spans="1:6" x14ac:dyDescent="0.25">
      <c r="A612" s="130" t="s">
        <v>1500</v>
      </c>
      <c r="B612" s="129" t="s">
        <v>85</v>
      </c>
      <c r="C612" s="129" t="s">
        <v>1459</v>
      </c>
      <c r="D612" s="130" t="s">
        <v>243</v>
      </c>
      <c r="E612" s="129" t="s">
        <v>1496</v>
      </c>
      <c r="F612" s="129" t="s">
        <v>1499</v>
      </c>
    </row>
    <row r="613" spans="1:6" x14ac:dyDescent="0.25">
      <c r="A613" s="130" t="s">
        <v>1502</v>
      </c>
      <c r="B613" s="129" t="s">
        <v>370</v>
      </c>
      <c r="C613" s="129" t="s">
        <v>1459</v>
      </c>
      <c r="D613" s="130" t="s">
        <v>243</v>
      </c>
      <c r="E613" s="129" t="s">
        <v>1496</v>
      </c>
      <c r="F613" s="129" t="s">
        <v>1501</v>
      </c>
    </row>
    <row r="614" spans="1:6" x14ac:dyDescent="0.25">
      <c r="A614" s="130" t="s">
        <v>1503</v>
      </c>
      <c r="B614" s="129" t="s">
        <v>231</v>
      </c>
      <c r="C614" s="129" t="s">
        <v>1459</v>
      </c>
      <c r="D614" s="130" t="s">
        <v>243</v>
      </c>
      <c r="E614" s="129" t="s">
        <v>1496</v>
      </c>
      <c r="F614" s="129" t="s">
        <v>1330</v>
      </c>
    </row>
    <row r="615" spans="1:6" x14ac:dyDescent="0.25">
      <c r="A615" s="130" t="s">
        <v>1505</v>
      </c>
      <c r="B615" s="129" t="s">
        <v>154</v>
      </c>
      <c r="C615" s="129" t="s">
        <v>1504</v>
      </c>
      <c r="D615" s="130" t="s">
        <v>279</v>
      </c>
      <c r="E615" s="129" t="s">
        <v>937</v>
      </c>
      <c r="F615" s="129" t="s">
        <v>1045</v>
      </c>
    </row>
    <row r="616" spans="1:6" x14ac:dyDescent="0.25">
      <c r="A616" s="130" t="s">
        <v>1507</v>
      </c>
      <c r="B616" s="129" t="s">
        <v>1508</v>
      </c>
      <c r="C616" s="129" t="s">
        <v>1504</v>
      </c>
      <c r="D616" s="130" t="s">
        <v>279</v>
      </c>
      <c r="E616" s="129" t="s">
        <v>937</v>
      </c>
      <c r="F616" s="129" t="s">
        <v>1506</v>
      </c>
    </row>
    <row r="617" spans="1:6" x14ac:dyDescent="0.25">
      <c r="A617" s="130" t="s">
        <v>1510</v>
      </c>
      <c r="B617" s="129" t="s">
        <v>215</v>
      </c>
      <c r="C617" s="129" t="s">
        <v>1504</v>
      </c>
      <c r="D617" s="130" t="s">
        <v>279</v>
      </c>
      <c r="E617" s="129" t="s">
        <v>937</v>
      </c>
      <c r="F617" s="129" t="s">
        <v>1509</v>
      </c>
    </row>
    <row r="618" spans="1:6" x14ac:dyDescent="0.25">
      <c r="A618" s="130" t="s">
        <v>1512</v>
      </c>
      <c r="B618" s="129" t="s">
        <v>109</v>
      </c>
      <c r="C618" s="129" t="s">
        <v>1504</v>
      </c>
      <c r="D618" s="130" t="s">
        <v>279</v>
      </c>
      <c r="E618" s="129" t="s">
        <v>937</v>
      </c>
      <c r="F618" s="129" t="s">
        <v>1511</v>
      </c>
    </row>
    <row r="619" spans="1:6" x14ac:dyDescent="0.25">
      <c r="A619" s="130" t="s">
        <v>1514</v>
      </c>
      <c r="B619" s="129" t="s">
        <v>521</v>
      </c>
      <c r="C619" s="129" t="s">
        <v>1504</v>
      </c>
      <c r="D619" s="130" t="s">
        <v>279</v>
      </c>
      <c r="E619" s="129" t="s">
        <v>85</v>
      </c>
      <c r="F619" s="129" t="s">
        <v>1513</v>
      </c>
    </row>
    <row r="620" spans="1:6" x14ac:dyDescent="0.25">
      <c r="A620" s="130" t="s">
        <v>1516</v>
      </c>
      <c r="B620" s="129" t="s">
        <v>213</v>
      </c>
      <c r="C620" s="129" t="s">
        <v>1504</v>
      </c>
      <c r="D620" s="130" t="s">
        <v>279</v>
      </c>
      <c r="E620" s="129" t="s">
        <v>85</v>
      </c>
      <c r="F620" s="129" t="s">
        <v>1515</v>
      </c>
    </row>
    <row r="621" spans="1:6" x14ac:dyDescent="0.25">
      <c r="A621" s="130" t="s">
        <v>1518</v>
      </c>
      <c r="B621" s="129" t="s">
        <v>223</v>
      </c>
      <c r="C621" s="129" t="s">
        <v>1504</v>
      </c>
      <c r="D621" s="130" t="s">
        <v>279</v>
      </c>
      <c r="E621" s="129" t="s">
        <v>85</v>
      </c>
      <c r="F621" s="129" t="s">
        <v>1517</v>
      </c>
    </row>
    <row r="622" spans="1:6" ht="22.5" x14ac:dyDescent="0.25">
      <c r="A622" s="130" t="s">
        <v>1520</v>
      </c>
      <c r="B622" s="129" t="s">
        <v>1521</v>
      </c>
      <c r="C622" s="129" t="s">
        <v>1504</v>
      </c>
      <c r="D622" s="130" t="s">
        <v>279</v>
      </c>
      <c r="E622" s="129" t="s">
        <v>85</v>
      </c>
      <c r="F622" s="129" t="s">
        <v>1519</v>
      </c>
    </row>
    <row r="623" spans="1:6" x14ac:dyDescent="0.25">
      <c r="A623" s="130" t="s">
        <v>1523</v>
      </c>
      <c r="B623" s="129" t="s">
        <v>231</v>
      </c>
      <c r="C623" s="129" t="s">
        <v>1504</v>
      </c>
      <c r="D623" s="130" t="s">
        <v>279</v>
      </c>
      <c r="E623" s="129" t="s">
        <v>85</v>
      </c>
      <c r="F623" s="129" t="s">
        <v>1522</v>
      </c>
    </row>
    <row r="624" spans="1:6" x14ac:dyDescent="0.25">
      <c r="A624" s="130" t="s">
        <v>1525</v>
      </c>
      <c r="B624" s="129" t="s">
        <v>546</v>
      </c>
      <c r="C624" s="129" t="s">
        <v>1504</v>
      </c>
      <c r="D624" s="130" t="s">
        <v>279</v>
      </c>
      <c r="E624" s="129" t="s">
        <v>85</v>
      </c>
      <c r="F624" s="129" t="s">
        <v>1524</v>
      </c>
    </row>
    <row r="625" spans="1:6" x14ac:dyDescent="0.25">
      <c r="A625" s="130" t="s">
        <v>1527</v>
      </c>
      <c r="B625" s="129" t="s">
        <v>200</v>
      </c>
      <c r="C625" s="129" t="s">
        <v>1504</v>
      </c>
      <c r="D625" s="130" t="s">
        <v>279</v>
      </c>
      <c r="E625" s="129" t="s">
        <v>85</v>
      </c>
      <c r="F625" s="129" t="s">
        <v>1526</v>
      </c>
    </row>
    <row r="626" spans="1:6" x14ac:dyDescent="0.25">
      <c r="A626" s="130" t="s">
        <v>1529</v>
      </c>
      <c r="B626" s="129" t="s">
        <v>373</v>
      </c>
      <c r="C626" s="129" t="s">
        <v>1504</v>
      </c>
      <c r="D626" s="130" t="s">
        <v>279</v>
      </c>
      <c r="E626" s="129" t="s">
        <v>85</v>
      </c>
      <c r="F626" s="129" t="s">
        <v>1528</v>
      </c>
    </row>
    <row r="627" spans="1:6" x14ac:dyDescent="0.25">
      <c r="A627" s="130" t="s">
        <v>1531</v>
      </c>
      <c r="B627" s="129" t="s">
        <v>106</v>
      </c>
      <c r="C627" s="129" t="s">
        <v>1504</v>
      </c>
      <c r="D627" s="130" t="s">
        <v>279</v>
      </c>
      <c r="E627" s="129" t="s">
        <v>85</v>
      </c>
      <c r="F627" s="129" t="s">
        <v>1530</v>
      </c>
    </row>
    <row r="628" spans="1:6" x14ac:dyDescent="0.25">
      <c r="A628" s="130" t="s">
        <v>1533</v>
      </c>
      <c r="B628" s="129" t="s">
        <v>85</v>
      </c>
      <c r="C628" s="129" t="s">
        <v>1504</v>
      </c>
      <c r="D628" s="130" t="s">
        <v>279</v>
      </c>
      <c r="E628" s="129" t="s">
        <v>85</v>
      </c>
      <c r="F628" s="129" t="s">
        <v>1532</v>
      </c>
    </row>
    <row r="629" spans="1:6" x14ac:dyDescent="0.25">
      <c r="A629" s="130" t="s">
        <v>1534</v>
      </c>
      <c r="B629" s="129" t="s">
        <v>1066</v>
      </c>
      <c r="C629" s="129" t="s">
        <v>1504</v>
      </c>
      <c r="D629" s="130" t="s">
        <v>279</v>
      </c>
      <c r="E629" s="129" t="s">
        <v>291</v>
      </c>
      <c r="F629" s="129" t="s">
        <v>292</v>
      </c>
    </row>
    <row r="630" spans="1:6" ht="22.5" x14ac:dyDescent="0.25">
      <c r="A630" s="130" t="s">
        <v>1538</v>
      </c>
      <c r="B630" s="129" t="s">
        <v>323</v>
      </c>
      <c r="C630" s="129" t="s">
        <v>1535</v>
      </c>
      <c r="D630" s="130" t="s">
        <v>1536</v>
      </c>
      <c r="E630" s="129" t="s">
        <v>1460</v>
      </c>
      <c r="F630" s="129" t="s">
        <v>1537</v>
      </c>
    </row>
    <row r="631" spans="1:6" ht="22.5" x14ac:dyDescent="0.25">
      <c r="A631" s="130" t="s">
        <v>1540</v>
      </c>
      <c r="B631" s="129" t="s">
        <v>142</v>
      </c>
      <c r="C631" s="129" t="s">
        <v>1535</v>
      </c>
      <c r="D631" s="130" t="s">
        <v>1536</v>
      </c>
      <c r="E631" s="129" t="s">
        <v>1460</v>
      </c>
      <c r="F631" s="129" t="s">
        <v>1539</v>
      </c>
    </row>
    <row r="632" spans="1:6" ht="22.5" x14ac:dyDescent="0.25">
      <c r="A632" s="130" t="s">
        <v>1542</v>
      </c>
      <c r="B632" s="129" t="s">
        <v>203</v>
      </c>
      <c r="C632" s="129" t="s">
        <v>1535</v>
      </c>
      <c r="D632" s="130" t="s">
        <v>1536</v>
      </c>
      <c r="E632" s="129" t="s">
        <v>1460</v>
      </c>
      <c r="F632" s="129" t="s">
        <v>1541</v>
      </c>
    </row>
    <row r="633" spans="1:6" ht="22.5" x14ac:dyDescent="0.25">
      <c r="A633" s="130" t="s">
        <v>1544</v>
      </c>
      <c r="B633" s="129" t="s">
        <v>560</v>
      </c>
      <c r="C633" s="129" t="s">
        <v>1535</v>
      </c>
      <c r="D633" s="130" t="s">
        <v>1536</v>
      </c>
      <c r="E633" s="129" t="s">
        <v>1460</v>
      </c>
      <c r="F633" s="129" t="s">
        <v>1543</v>
      </c>
    </row>
    <row r="634" spans="1:6" ht="22.5" x14ac:dyDescent="0.25">
      <c r="A634" s="130" t="s">
        <v>1545</v>
      </c>
      <c r="B634" s="129" t="s">
        <v>1546</v>
      </c>
      <c r="C634" s="129" t="s">
        <v>1535</v>
      </c>
      <c r="D634" s="130" t="s">
        <v>1536</v>
      </c>
      <c r="E634" s="129" t="s">
        <v>1460</v>
      </c>
      <c r="F634" s="129" t="s">
        <v>594</v>
      </c>
    </row>
    <row r="635" spans="1:6" ht="22.5" x14ac:dyDescent="0.25">
      <c r="A635" s="130" t="s">
        <v>1547</v>
      </c>
      <c r="B635" s="129" t="s">
        <v>154</v>
      </c>
      <c r="C635" s="129" t="s">
        <v>1535</v>
      </c>
      <c r="D635" s="130" t="s">
        <v>1536</v>
      </c>
      <c r="E635" s="129" t="s">
        <v>1460</v>
      </c>
      <c r="F635" s="129" t="s">
        <v>118</v>
      </c>
    </row>
    <row r="636" spans="1:6" ht="22.5" x14ac:dyDescent="0.25">
      <c r="A636" s="130" t="s">
        <v>1549</v>
      </c>
      <c r="B636" s="129" t="s">
        <v>367</v>
      </c>
      <c r="C636" s="129" t="s">
        <v>1535</v>
      </c>
      <c r="D636" s="130" t="s">
        <v>1536</v>
      </c>
      <c r="E636" s="129" t="s">
        <v>1460</v>
      </c>
      <c r="F636" s="129" t="s">
        <v>1548</v>
      </c>
    </row>
    <row r="637" spans="1:6" x14ac:dyDescent="0.25">
      <c r="A637" s="130" t="s">
        <v>1550</v>
      </c>
      <c r="B637" s="129" t="s">
        <v>1551</v>
      </c>
      <c r="C637" s="129" t="s">
        <v>1535</v>
      </c>
      <c r="D637" s="130" t="s">
        <v>1536</v>
      </c>
      <c r="E637" s="129" t="s">
        <v>291</v>
      </c>
      <c r="F637" s="129" t="s">
        <v>292</v>
      </c>
    </row>
    <row r="638" spans="1:6" x14ac:dyDescent="0.25">
      <c r="A638" s="130" t="s">
        <v>1552</v>
      </c>
      <c r="B638" s="129" t="s">
        <v>1553</v>
      </c>
      <c r="C638" s="129" t="s">
        <v>1535</v>
      </c>
      <c r="D638" s="130" t="s">
        <v>1536</v>
      </c>
      <c r="E638" s="129" t="s">
        <v>291</v>
      </c>
      <c r="F638" s="129" t="s">
        <v>292</v>
      </c>
    </row>
    <row r="639" spans="1:6" x14ac:dyDescent="0.25">
      <c r="A639" s="130" t="s">
        <v>1554</v>
      </c>
      <c r="B639" s="129" t="s">
        <v>123</v>
      </c>
      <c r="C639" s="129" t="s">
        <v>1535</v>
      </c>
      <c r="D639" s="130" t="s">
        <v>1536</v>
      </c>
      <c r="E639" s="129" t="s">
        <v>291</v>
      </c>
      <c r="F639" s="129" t="s">
        <v>292</v>
      </c>
    </row>
    <row r="640" spans="1:6" x14ac:dyDescent="0.25">
      <c r="A640" s="130" t="s">
        <v>1556</v>
      </c>
      <c r="B640" s="129" t="s">
        <v>616</v>
      </c>
      <c r="C640" s="129" t="s">
        <v>1535</v>
      </c>
      <c r="D640" s="130" t="s">
        <v>1536</v>
      </c>
      <c r="E640" s="129" t="s">
        <v>291</v>
      </c>
      <c r="F640" s="129" t="s">
        <v>1555</v>
      </c>
    </row>
    <row r="641" spans="1:6" x14ac:dyDescent="0.25">
      <c r="A641" s="130" t="s">
        <v>1558</v>
      </c>
      <c r="B641" s="129" t="s">
        <v>154</v>
      </c>
      <c r="C641" s="129" t="s">
        <v>1535</v>
      </c>
      <c r="D641" s="130" t="s">
        <v>1536</v>
      </c>
      <c r="E641" s="129" t="s">
        <v>295</v>
      </c>
      <c r="F641" s="129" t="s">
        <v>1557</v>
      </c>
    </row>
    <row r="642" spans="1:6" x14ac:dyDescent="0.25">
      <c r="A642" s="130" t="s">
        <v>1560</v>
      </c>
      <c r="B642" s="129" t="s">
        <v>323</v>
      </c>
      <c r="C642" s="129" t="s">
        <v>1535</v>
      </c>
      <c r="D642" s="130" t="s">
        <v>1536</v>
      </c>
      <c r="E642" s="129" t="s">
        <v>301</v>
      </c>
      <c r="F642" s="129" t="s">
        <v>1559</v>
      </c>
    </row>
    <row r="643" spans="1:6" x14ac:dyDescent="0.25">
      <c r="A643" s="130" t="s">
        <v>1563</v>
      </c>
      <c r="B643" s="129" t="s">
        <v>557</v>
      </c>
      <c r="C643" s="129" t="s">
        <v>1535</v>
      </c>
      <c r="D643" s="130" t="s">
        <v>1536</v>
      </c>
      <c r="E643" s="129" t="s">
        <v>1561</v>
      </c>
      <c r="F643" s="129" t="s">
        <v>1562</v>
      </c>
    </row>
    <row r="644" spans="1:6" x14ac:dyDescent="0.25">
      <c r="A644" s="130" t="s">
        <v>1566</v>
      </c>
      <c r="B644" s="129" t="s">
        <v>101</v>
      </c>
      <c r="C644" s="129" t="s">
        <v>1535</v>
      </c>
      <c r="D644" s="130" t="s">
        <v>1536</v>
      </c>
      <c r="E644" s="129" t="s">
        <v>1564</v>
      </c>
      <c r="F644" s="129" t="s">
        <v>1565</v>
      </c>
    </row>
    <row r="645" spans="1:6" x14ac:dyDescent="0.25">
      <c r="A645" s="130" t="s">
        <v>1569</v>
      </c>
      <c r="B645" s="129" t="s">
        <v>1570</v>
      </c>
      <c r="C645" s="129" t="s">
        <v>1567</v>
      </c>
      <c r="D645" s="130" t="s">
        <v>358</v>
      </c>
      <c r="E645" s="129" t="s">
        <v>1568</v>
      </c>
      <c r="F645" s="129" t="s">
        <v>1568</v>
      </c>
    </row>
    <row r="646" spans="1:6" x14ac:dyDescent="0.25">
      <c r="A646" s="130" t="s">
        <v>1572</v>
      </c>
      <c r="B646" s="129" t="s">
        <v>231</v>
      </c>
      <c r="C646" s="129" t="s">
        <v>1567</v>
      </c>
      <c r="D646" s="130" t="s">
        <v>358</v>
      </c>
      <c r="E646" s="129" t="s">
        <v>1568</v>
      </c>
      <c r="F646" s="129" t="s">
        <v>1571</v>
      </c>
    </row>
    <row r="647" spans="1:6" x14ac:dyDescent="0.25">
      <c r="A647" s="130" t="s">
        <v>1574</v>
      </c>
      <c r="B647" s="129" t="s">
        <v>1575</v>
      </c>
      <c r="C647" s="129" t="s">
        <v>1567</v>
      </c>
      <c r="D647" s="130" t="s">
        <v>358</v>
      </c>
      <c r="E647" s="129" t="s">
        <v>1568</v>
      </c>
      <c r="F647" s="129" t="s">
        <v>1573</v>
      </c>
    </row>
    <row r="648" spans="1:6" x14ac:dyDescent="0.25">
      <c r="A648" s="130" t="s">
        <v>1577</v>
      </c>
      <c r="B648" s="129" t="s">
        <v>154</v>
      </c>
      <c r="C648" s="129" t="s">
        <v>1567</v>
      </c>
      <c r="D648" s="130" t="s">
        <v>358</v>
      </c>
      <c r="E648" s="129" t="s">
        <v>1568</v>
      </c>
      <c r="F648" s="129" t="s">
        <v>1576</v>
      </c>
    </row>
    <row r="649" spans="1:6" x14ac:dyDescent="0.25">
      <c r="A649" s="130" t="s">
        <v>1579</v>
      </c>
      <c r="B649" s="129" t="s">
        <v>85</v>
      </c>
      <c r="C649" s="129" t="s">
        <v>1567</v>
      </c>
      <c r="D649" s="130" t="s">
        <v>358</v>
      </c>
      <c r="E649" s="129" t="s">
        <v>1568</v>
      </c>
      <c r="F649" s="129" t="s">
        <v>1578</v>
      </c>
    </row>
    <row r="650" spans="1:6" ht="22.5" x14ac:dyDescent="0.25">
      <c r="A650" s="130" t="s">
        <v>1581</v>
      </c>
      <c r="B650" s="129" t="s">
        <v>1582</v>
      </c>
      <c r="C650" s="129" t="s">
        <v>1567</v>
      </c>
      <c r="D650" s="130" t="s">
        <v>358</v>
      </c>
      <c r="E650" s="129" t="s">
        <v>1568</v>
      </c>
      <c r="F650" s="129" t="s">
        <v>1580</v>
      </c>
    </row>
    <row r="651" spans="1:6" x14ac:dyDescent="0.25">
      <c r="A651" s="130" t="s">
        <v>1584</v>
      </c>
      <c r="B651" s="129" t="s">
        <v>323</v>
      </c>
      <c r="C651" s="129" t="s">
        <v>1567</v>
      </c>
      <c r="D651" s="130" t="s">
        <v>358</v>
      </c>
      <c r="E651" s="129" t="s">
        <v>1568</v>
      </c>
      <c r="F651" s="129" t="s">
        <v>1583</v>
      </c>
    </row>
    <row r="652" spans="1:6" x14ac:dyDescent="0.25">
      <c r="A652" s="130" t="s">
        <v>1586</v>
      </c>
      <c r="B652" s="129" t="s">
        <v>203</v>
      </c>
      <c r="C652" s="129" t="s">
        <v>1567</v>
      </c>
      <c r="D652" s="130" t="s">
        <v>358</v>
      </c>
      <c r="E652" s="129" t="s">
        <v>1568</v>
      </c>
      <c r="F652" s="129" t="s">
        <v>1585</v>
      </c>
    </row>
    <row r="653" spans="1:6" x14ac:dyDescent="0.25">
      <c r="A653" s="130" t="s">
        <v>1588</v>
      </c>
      <c r="B653" s="129" t="s">
        <v>215</v>
      </c>
      <c r="C653" s="129" t="s">
        <v>1567</v>
      </c>
      <c r="D653" s="130" t="s">
        <v>358</v>
      </c>
      <c r="E653" s="129" t="s">
        <v>1568</v>
      </c>
      <c r="F653" s="129" t="s">
        <v>1587</v>
      </c>
    </row>
    <row r="654" spans="1:6" x14ac:dyDescent="0.25">
      <c r="A654" s="130" t="s">
        <v>1589</v>
      </c>
      <c r="B654" s="129" t="s">
        <v>1590</v>
      </c>
      <c r="C654" s="129" t="s">
        <v>1567</v>
      </c>
      <c r="D654" s="130" t="s">
        <v>358</v>
      </c>
      <c r="E654" s="129" t="s">
        <v>977</v>
      </c>
      <c r="F654" s="129" t="s">
        <v>977</v>
      </c>
    </row>
    <row r="655" spans="1:6" x14ac:dyDescent="0.25">
      <c r="A655" s="130" t="s">
        <v>1591</v>
      </c>
      <c r="B655" s="129" t="s">
        <v>231</v>
      </c>
      <c r="C655" s="129" t="s">
        <v>1567</v>
      </c>
      <c r="D655" s="130" t="s">
        <v>358</v>
      </c>
      <c r="E655" s="129" t="s">
        <v>977</v>
      </c>
      <c r="F655" s="129" t="s">
        <v>977</v>
      </c>
    </row>
    <row r="656" spans="1:6" x14ac:dyDescent="0.25">
      <c r="A656" s="130" t="s">
        <v>1594</v>
      </c>
      <c r="B656" s="129" t="s">
        <v>1595</v>
      </c>
      <c r="C656" s="129" t="s">
        <v>1567</v>
      </c>
      <c r="D656" s="130" t="s">
        <v>358</v>
      </c>
      <c r="E656" s="129" t="s">
        <v>1592</v>
      </c>
      <c r="F656" s="129" t="s">
        <v>1593</v>
      </c>
    </row>
    <row r="657" spans="1:6" x14ac:dyDescent="0.25">
      <c r="A657" s="130" t="s">
        <v>1597</v>
      </c>
      <c r="B657" s="129" t="s">
        <v>106</v>
      </c>
      <c r="C657" s="129" t="s">
        <v>1567</v>
      </c>
      <c r="D657" s="130" t="s">
        <v>358</v>
      </c>
      <c r="E657" s="129" t="s">
        <v>388</v>
      </c>
      <c r="F657" s="129" t="s">
        <v>1596</v>
      </c>
    </row>
    <row r="658" spans="1:6" x14ac:dyDescent="0.25">
      <c r="A658" s="130" t="s">
        <v>1599</v>
      </c>
      <c r="B658" s="129" t="s">
        <v>228</v>
      </c>
      <c r="C658" s="129" t="s">
        <v>1598</v>
      </c>
      <c r="D658" s="130" t="s">
        <v>936</v>
      </c>
      <c r="E658" s="129" t="s">
        <v>948</v>
      </c>
      <c r="F658" s="129" t="s">
        <v>948</v>
      </c>
    </row>
    <row r="659" spans="1:6" x14ac:dyDescent="0.25">
      <c r="A659" s="130" t="s">
        <v>1601</v>
      </c>
      <c r="B659" s="129" t="s">
        <v>1394</v>
      </c>
      <c r="C659" s="129" t="s">
        <v>1598</v>
      </c>
      <c r="D659" s="130" t="s">
        <v>936</v>
      </c>
      <c r="E659" s="129" t="s">
        <v>948</v>
      </c>
      <c r="F659" s="129" t="s">
        <v>1600</v>
      </c>
    </row>
    <row r="660" spans="1:6" ht="22.5" x14ac:dyDescent="0.25">
      <c r="A660" s="130" t="s">
        <v>1603</v>
      </c>
      <c r="B660" s="129" t="s">
        <v>342</v>
      </c>
      <c r="C660" s="129" t="s">
        <v>1598</v>
      </c>
      <c r="D660" s="130" t="s">
        <v>936</v>
      </c>
      <c r="E660" s="129" t="s">
        <v>979</v>
      </c>
      <c r="F660" s="129" t="s">
        <v>1602</v>
      </c>
    </row>
    <row r="661" spans="1:6" x14ac:dyDescent="0.25">
      <c r="A661" s="130" t="s">
        <v>1605</v>
      </c>
      <c r="B661" s="129" t="s">
        <v>109</v>
      </c>
      <c r="C661" s="129" t="s">
        <v>1598</v>
      </c>
      <c r="D661" s="130" t="s">
        <v>936</v>
      </c>
      <c r="E661" s="129" t="s">
        <v>954</v>
      </c>
      <c r="F661" s="129" t="s">
        <v>1604</v>
      </c>
    </row>
    <row r="662" spans="1:6" x14ac:dyDescent="0.25">
      <c r="A662" s="130" t="s">
        <v>1607</v>
      </c>
      <c r="B662" s="129" t="s">
        <v>225</v>
      </c>
      <c r="C662" s="129" t="s">
        <v>1598</v>
      </c>
      <c r="D662" s="130" t="s">
        <v>936</v>
      </c>
      <c r="E662" s="129" t="s">
        <v>954</v>
      </c>
      <c r="F662" s="129" t="s">
        <v>1606</v>
      </c>
    </row>
    <row r="663" spans="1:6" x14ac:dyDescent="0.25">
      <c r="A663" s="130" t="s">
        <v>1609</v>
      </c>
      <c r="B663" s="129" t="s">
        <v>142</v>
      </c>
      <c r="C663" s="129" t="s">
        <v>1598</v>
      </c>
      <c r="D663" s="130" t="s">
        <v>936</v>
      </c>
      <c r="E663" s="129" t="s">
        <v>954</v>
      </c>
      <c r="F663" s="129" t="s">
        <v>1608</v>
      </c>
    </row>
    <row r="664" spans="1:6" x14ac:dyDescent="0.25">
      <c r="A664" s="130" t="s">
        <v>1610</v>
      </c>
      <c r="B664" s="129" t="s">
        <v>1611</v>
      </c>
      <c r="C664" s="129" t="s">
        <v>1598</v>
      </c>
      <c r="D664" s="130" t="s">
        <v>936</v>
      </c>
      <c r="E664" s="129" t="s">
        <v>954</v>
      </c>
      <c r="F664" s="129" t="s">
        <v>731</v>
      </c>
    </row>
    <row r="665" spans="1:6" x14ac:dyDescent="0.25">
      <c r="A665" s="130" t="s">
        <v>1613</v>
      </c>
      <c r="B665" s="129" t="s">
        <v>213</v>
      </c>
      <c r="C665" s="129" t="s">
        <v>1598</v>
      </c>
      <c r="D665" s="130" t="s">
        <v>936</v>
      </c>
      <c r="E665" s="129" t="s">
        <v>954</v>
      </c>
      <c r="F665" s="129" t="s">
        <v>1612</v>
      </c>
    </row>
    <row r="666" spans="1:6" x14ac:dyDescent="0.25">
      <c r="A666" s="130" t="s">
        <v>1614</v>
      </c>
      <c r="B666" s="129" t="s">
        <v>231</v>
      </c>
      <c r="C666" s="129" t="s">
        <v>1598</v>
      </c>
      <c r="D666" s="130" t="s">
        <v>936</v>
      </c>
      <c r="E666" s="129" t="s">
        <v>954</v>
      </c>
      <c r="F666" s="129" t="s">
        <v>594</v>
      </c>
    </row>
    <row r="667" spans="1:6" x14ac:dyDescent="0.25">
      <c r="A667" s="130" t="s">
        <v>1616</v>
      </c>
      <c r="B667" s="129" t="s">
        <v>1617</v>
      </c>
      <c r="C667" s="129" t="s">
        <v>1598</v>
      </c>
      <c r="D667" s="130" t="s">
        <v>936</v>
      </c>
      <c r="E667" s="129" t="s">
        <v>954</v>
      </c>
      <c r="F667" s="129" t="s">
        <v>1615</v>
      </c>
    </row>
    <row r="668" spans="1:6" x14ac:dyDescent="0.25">
      <c r="A668" s="130" t="s">
        <v>1619</v>
      </c>
      <c r="B668" s="129" t="s">
        <v>764</v>
      </c>
      <c r="C668" s="129" t="s">
        <v>1598</v>
      </c>
      <c r="D668" s="130" t="s">
        <v>936</v>
      </c>
      <c r="E668" s="129" t="s">
        <v>986</v>
      </c>
      <c r="F668" s="129" t="s">
        <v>1618</v>
      </c>
    </row>
    <row r="669" spans="1:6" x14ac:dyDescent="0.25">
      <c r="A669" s="130" t="s">
        <v>1620</v>
      </c>
      <c r="B669" s="129" t="s">
        <v>109</v>
      </c>
      <c r="C669" s="129" t="s">
        <v>1598</v>
      </c>
      <c r="D669" s="130" t="s">
        <v>936</v>
      </c>
      <c r="E669" s="129" t="s">
        <v>388</v>
      </c>
      <c r="F669" s="129" t="s">
        <v>388</v>
      </c>
    </row>
    <row r="670" spans="1:6" x14ac:dyDescent="0.25">
      <c r="A670" s="130" t="s">
        <v>1621</v>
      </c>
      <c r="B670" s="129" t="s">
        <v>200</v>
      </c>
      <c r="C670" s="129" t="s">
        <v>1598</v>
      </c>
      <c r="D670" s="130" t="s">
        <v>936</v>
      </c>
      <c r="E670" s="129" t="s">
        <v>388</v>
      </c>
      <c r="F670" s="129" t="s">
        <v>388</v>
      </c>
    </row>
    <row r="671" spans="1:6" x14ac:dyDescent="0.25">
      <c r="A671" s="130" t="s">
        <v>1623</v>
      </c>
      <c r="B671" s="129" t="s">
        <v>1624</v>
      </c>
      <c r="C671" s="129" t="s">
        <v>1598</v>
      </c>
      <c r="D671" s="130" t="s">
        <v>936</v>
      </c>
      <c r="E671" s="129" t="s">
        <v>388</v>
      </c>
      <c r="F671" s="129" t="s">
        <v>1622</v>
      </c>
    </row>
    <row r="672" spans="1:6" x14ac:dyDescent="0.25">
      <c r="A672" s="130" t="s">
        <v>1626</v>
      </c>
      <c r="B672" s="129" t="s">
        <v>1627</v>
      </c>
      <c r="C672" s="129" t="s">
        <v>1598</v>
      </c>
      <c r="D672" s="130" t="s">
        <v>936</v>
      </c>
      <c r="E672" s="129" t="s">
        <v>388</v>
      </c>
      <c r="F672" s="129" t="s">
        <v>1625</v>
      </c>
    </row>
    <row r="673" spans="1:6" x14ac:dyDescent="0.25">
      <c r="A673" s="130" t="s">
        <v>1629</v>
      </c>
      <c r="B673" s="129" t="s">
        <v>185</v>
      </c>
      <c r="C673" s="129" t="s">
        <v>1598</v>
      </c>
      <c r="D673" s="130" t="s">
        <v>936</v>
      </c>
      <c r="E673" s="129" t="s">
        <v>388</v>
      </c>
      <c r="F673" s="129" t="s">
        <v>1628</v>
      </c>
    </row>
    <row r="674" spans="1:6" x14ac:dyDescent="0.25">
      <c r="A674" s="130" t="s">
        <v>1632</v>
      </c>
      <c r="B674" s="129" t="s">
        <v>323</v>
      </c>
      <c r="C674" s="129" t="s">
        <v>1630</v>
      </c>
      <c r="D674" s="130" t="s">
        <v>493</v>
      </c>
      <c r="E674" s="129" t="s">
        <v>1040</v>
      </c>
      <c r="F674" s="129" t="s">
        <v>1631</v>
      </c>
    </row>
    <row r="675" spans="1:6" x14ac:dyDescent="0.25">
      <c r="A675" s="130" t="s">
        <v>1634</v>
      </c>
      <c r="B675" s="129" t="s">
        <v>200</v>
      </c>
      <c r="C675" s="129" t="s">
        <v>1630</v>
      </c>
      <c r="D675" s="130" t="s">
        <v>493</v>
      </c>
      <c r="E675" s="129" t="s">
        <v>1040</v>
      </c>
      <c r="F675" s="129" t="s">
        <v>1633</v>
      </c>
    </row>
    <row r="676" spans="1:6" x14ac:dyDescent="0.25">
      <c r="A676" s="130" t="s">
        <v>1636</v>
      </c>
      <c r="B676" s="129" t="s">
        <v>117</v>
      </c>
      <c r="C676" s="129" t="s">
        <v>1630</v>
      </c>
      <c r="D676" s="130" t="s">
        <v>493</v>
      </c>
      <c r="E676" s="129" t="s">
        <v>1040</v>
      </c>
      <c r="F676" s="129" t="s">
        <v>1635</v>
      </c>
    </row>
    <row r="677" spans="1:6" x14ac:dyDescent="0.25">
      <c r="A677" s="130" t="s">
        <v>1638</v>
      </c>
      <c r="B677" s="129" t="s">
        <v>181</v>
      </c>
      <c r="C677" s="129" t="s">
        <v>1630</v>
      </c>
      <c r="D677" s="130" t="s">
        <v>493</v>
      </c>
      <c r="E677" s="129" t="s">
        <v>510</v>
      </c>
      <c r="F677" s="129" t="s">
        <v>1637</v>
      </c>
    </row>
    <row r="678" spans="1:6" x14ac:dyDescent="0.25">
      <c r="A678" s="130" t="s">
        <v>1640</v>
      </c>
      <c r="B678" s="129" t="s">
        <v>145</v>
      </c>
      <c r="C678" s="129" t="s">
        <v>1630</v>
      </c>
      <c r="D678" s="130" t="s">
        <v>493</v>
      </c>
      <c r="E678" s="129" t="s">
        <v>510</v>
      </c>
      <c r="F678" s="129" t="s">
        <v>1639</v>
      </c>
    </row>
    <row r="679" spans="1:6" ht="22.5" x14ac:dyDescent="0.25">
      <c r="A679" s="130" t="s">
        <v>1642</v>
      </c>
      <c r="B679" s="129" t="s">
        <v>109</v>
      </c>
      <c r="C679" s="129" t="s">
        <v>1630</v>
      </c>
      <c r="D679" s="130" t="s">
        <v>493</v>
      </c>
      <c r="E679" s="129" t="s">
        <v>510</v>
      </c>
      <c r="F679" s="129" t="s">
        <v>1641</v>
      </c>
    </row>
    <row r="680" spans="1:6" x14ac:dyDescent="0.25">
      <c r="A680" s="130" t="s">
        <v>1644</v>
      </c>
      <c r="B680" s="129" t="s">
        <v>1066</v>
      </c>
      <c r="C680" s="129" t="s">
        <v>1630</v>
      </c>
      <c r="D680" s="130" t="s">
        <v>493</v>
      </c>
      <c r="E680" s="129" t="s">
        <v>510</v>
      </c>
      <c r="F680" s="129" t="s">
        <v>1643</v>
      </c>
    </row>
    <row r="681" spans="1:6" x14ac:dyDescent="0.25">
      <c r="A681" s="130" t="s">
        <v>1646</v>
      </c>
      <c r="B681" s="129" t="s">
        <v>1647</v>
      </c>
      <c r="C681" s="129" t="s">
        <v>1630</v>
      </c>
      <c r="D681" s="130" t="s">
        <v>493</v>
      </c>
      <c r="E681" s="129" t="s">
        <v>510</v>
      </c>
      <c r="F681" s="129" t="s">
        <v>1645</v>
      </c>
    </row>
    <row r="682" spans="1:6" x14ac:dyDescent="0.25">
      <c r="A682" s="130" t="s">
        <v>1649</v>
      </c>
      <c r="B682" s="129" t="s">
        <v>203</v>
      </c>
      <c r="C682" s="129" t="s">
        <v>1630</v>
      </c>
      <c r="D682" s="130" t="s">
        <v>493</v>
      </c>
      <c r="E682" s="129" t="s">
        <v>510</v>
      </c>
      <c r="F682" s="129" t="s">
        <v>1648</v>
      </c>
    </row>
    <row r="683" spans="1:6" x14ac:dyDescent="0.25">
      <c r="A683" s="130" t="s">
        <v>1651</v>
      </c>
      <c r="B683" s="129" t="s">
        <v>1652</v>
      </c>
      <c r="C683" s="129" t="s">
        <v>1630</v>
      </c>
      <c r="D683" s="130" t="s">
        <v>493</v>
      </c>
      <c r="E683" s="129" t="s">
        <v>1650</v>
      </c>
      <c r="F683" s="129" t="s">
        <v>1650</v>
      </c>
    </row>
    <row r="684" spans="1:6" x14ac:dyDescent="0.25">
      <c r="A684" s="130" t="s">
        <v>1654</v>
      </c>
      <c r="B684" s="129" t="s">
        <v>1655</v>
      </c>
      <c r="C684" s="129" t="s">
        <v>1630</v>
      </c>
      <c r="D684" s="130" t="s">
        <v>493</v>
      </c>
      <c r="E684" s="129" t="s">
        <v>1650</v>
      </c>
      <c r="F684" s="129" t="s">
        <v>1653</v>
      </c>
    </row>
    <row r="685" spans="1:6" x14ac:dyDescent="0.25">
      <c r="A685" s="130" t="s">
        <v>1657</v>
      </c>
      <c r="B685" s="129" t="s">
        <v>1658</v>
      </c>
      <c r="C685" s="129" t="s">
        <v>1630</v>
      </c>
      <c r="D685" s="130" t="s">
        <v>493</v>
      </c>
      <c r="E685" s="129" t="s">
        <v>1650</v>
      </c>
      <c r="F685" s="129" t="s">
        <v>1656</v>
      </c>
    </row>
    <row r="686" spans="1:6" x14ac:dyDescent="0.25">
      <c r="A686" s="130" t="s">
        <v>1659</v>
      </c>
      <c r="B686" s="129" t="s">
        <v>85</v>
      </c>
      <c r="C686" s="129" t="s">
        <v>1630</v>
      </c>
      <c r="D686" s="130" t="s">
        <v>493</v>
      </c>
      <c r="E686" s="129" t="s">
        <v>1650</v>
      </c>
      <c r="F686" s="129" t="s">
        <v>139</v>
      </c>
    </row>
    <row r="687" spans="1:6" x14ac:dyDescent="0.25">
      <c r="A687" s="130" t="s">
        <v>1661</v>
      </c>
      <c r="B687" s="129" t="s">
        <v>1546</v>
      </c>
      <c r="C687" s="129" t="s">
        <v>1630</v>
      </c>
      <c r="D687" s="130" t="s">
        <v>493</v>
      </c>
      <c r="E687" s="129" t="s">
        <v>1650</v>
      </c>
      <c r="F687" s="129" t="s">
        <v>1660</v>
      </c>
    </row>
    <row r="688" spans="1:6" x14ac:dyDescent="0.25">
      <c r="A688" s="130" t="s">
        <v>1662</v>
      </c>
      <c r="B688" s="129" t="s">
        <v>331</v>
      </c>
      <c r="C688" s="129" t="s">
        <v>1630</v>
      </c>
      <c r="D688" s="130" t="s">
        <v>493</v>
      </c>
      <c r="E688" s="129" t="s">
        <v>1650</v>
      </c>
      <c r="F688" s="129" t="s">
        <v>371</v>
      </c>
    </row>
    <row r="689" spans="1:6" x14ac:dyDescent="0.25">
      <c r="A689" s="130" t="s">
        <v>1664</v>
      </c>
      <c r="B689" s="129" t="s">
        <v>1419</v>
      </c>
      <c r="C689" s="129" t="s">
        <v>1630</v>
      </c>
      <c r="D689" s="130" t="s">
        <v>493</v>
      </c>
      <c r="E689" s="129" t="s">
        <v>1650</v>
      </c>
      <c r="F689" s="129" t="s">
        <v>1663</v>
      </c>
    </row>
    <row r="690" spans="1:6" x14ac:dyDescent="0.25">
      <c r="A690" s="130" t="s">
        <v>1665</v>
      </c>
      <c r="B690" s="129" t="s">
        <v>1666</v>
      </c>
      <c r="C690" s="129" t="s">
        <v>1630</v>
      </c>
      <c r="D690" s="130" t="s">
        <v>493</v>
      </c>
      <c r="E690" s="129" t="s">
        <v>1650</v>
      </c>
      <c r="F690" s="129" t="s">
        <v>1165</v>
      </c>
    </row>
    <row r="691" spans="1:6" x14ac:dyDescent="0.25">
      <c r="A691" s="130" t="s">
        <v>1668</v>
      </c>
      <c r="B691" s="129" t="s">
        <v>237</v>
      </c>
      <c r="C691" s="129" t="s">
        <v>1630</v>
      </c>
      <c r="D691" s="130" t="s">
        <v>493</v>
      </c>
      <c r="E691" s="129" t="s">
        <v>1650</v>
      </c>
      <c r="F691" s="129" t="s">
        <v>1667</v>
      </c>
    </row>
    <row r="692" spans="1:6" x14ac:dyDescent="0.25">
      <c r="A692" s="130" t="s">
        <v>1670</v>
      </c>
      <c r="B692" s="129" t="s">
        <v>120</v>
      </c>
      <c r="C692" s="129" t="s">
        <v>1630</v>
      </c>
      <c r="D692" s="130" t="s">
        <v>493</v>
      </c>
      <c r="E692" s="129" t="s">
        <v>1650</v>
      </c>
      <c r="F692" s="129" t="s">
        <v>1669</v>
      </c>
    </row>
    <row r="693" spans="1:6" x14ac:dyDescent="0.25">
      <c r="A693" s="130" t="s">
        <v>1672</v>
      </c>
      <c r="B693" s="129" t="s">
        <v>304</v>
      </c>
      <c r="C693" s="129" t="s">
        <v>1630</v>
      </c>
      <c r="D693" s="130" t="s">
        <v>493</v>
      </c>
      <c r="E693" s="129" t="s">
        <v>1650</v>
      </c>
      <c r="F693" s="129" t="s">
        <v>1671</v>
      </c>
    </row>
    <row r="694" spans="1:6" x14ac:dyDescent="0.25">
      <c r="A694" s="130" t="s">
        <v>1674</v>
      </c>
      <c r="B694" s="129" t="s">
        <v>1419</v>
      </c>
      <c r="C694" s="129" t="s">
        <v>1630</v>
      </c>
      <c r="D694" s="130" t="s">
        <v>493</v>
      </c>
      <c r="E694" s="129" t="s">
        <v>1650</v>
      </c>
      <c r="F694" s="129" t="s">
        <v>1673</v>
      </c>
    </row>
    <row r="695" spans="1:6" x14ac:dyDescent="0.25">
      <c r="A695" s="130" t="s">
        <v>1676</v>
      </c>
      <c r="B695" s="129" t="s">
        <v>1677</v>
      </c>
      <c r="C695" s="129" t="s">
        <v>1630</v>
      </c>
      <c r="D695" s="130" t="s">
        <v>493</v>
      </c>
      <c r="E695" s="129" t="s">
        <v>1650</v>
      </c>
      <c r="F695" s="129" t="s">
        <v>1675</v>
      </c>
    </row>
    <row r="696" spans="1:6" x14ac:dyDescent="0.25">
      <c r="A696" s="130" t="s">
        <v>1678</v>
      </c>
      <c r="B696" s="129" t="s">
        <v>917</v>
      </c>
      <c r="C696" s="129" t="s">
        <v>1630</v>
      </c>
      <c r="D696" s="130" t="s">
        <v>493</v>
      </c>
      <c r="E696" s="129" t="s">
        <v>1650</v>
      </c>
      <c r="F696" s="129" t="s">
        <v>1303</v>
      </c>
    </row>
    <row r="697" spans="1:6" x14ac:dyDescent="0.25">
      <c r="A697" s="130" t="s">
        <v>1680</v>
      </c>
      <c r="B697" s="129" t="s">
        <v>191</v>
      </c>
      <c r="C697" s="129" t="s">
        <v>1630</v>
      </c>
      <c r="D697" s="130" t="s">
        <v>493</v>
      </c>
      <c r="E697" s="129" t="s">
        <v>1650</v>
      </c>
      <c r="F697" s="129" t="s">
        <v>1679</v>
      </c>
    </row>
    <row r="698" spans="1:6" x14ac:dyDescent="0.25">
      <c r="A698" s="130" t="s">
        <v>1682</v>
      </c>
      <c r="B698" s="129" t="s">
        <v>168</v>
      </c>
      <c r="C698" s="129" t="s">
        <v>1630</v>
      </c>
      <c r="D698" s="130" t="s">
        <v>493</v>
      </c>
      <c r="E698" s="129" t="s">
        <v>1650</v>
      </c>
      <c r="F698" s="129" t="s">
        <v>1681</v>
      </c>
    </row>
    <row r="699" spans="1:6" x14ac:dyDescent="0.25">
      <c r="A699" s="130" t="s">
        <v>1685</v>
      </c>
      <c r="B699" s="129" t="s">
        <v>123</v>
      </c>
      <c r="C699" s="129" t="s">
        <v>1630</v>
      </c>
      <c r="D699" s="130" t="s">
        <v>493</v>
      </c>
      <c r="E699" s="129" t="s">
        <v>1683</v>
      </c>
      <c r="F699" s="129" t="s">
        <v>1684</v>
      </c>
    </row>
    <row r="700" spans="1:6" ht="22.5" x14ac:dyDescent="0.25">
      <c r="A700" s="130" t="s">
        <v>1687</v>
      </c>
      <c r="B700" s="129" t="s">
        <v>109</v>
      </c>
      <c r="C700" s="129" t="s">
        <v>1686</v>
      </c>
      <c r="D700" s="130" t="s">
        <v>1076</v>
      </c>
      <c r="E700" s="129" t="s">
        <v>1147</v>
      </c>
      <c r="F700" s="129" t="s">
        <v>1147</v>
      </c>
    </row>
    <row r="701" spans="1:6" ht="22.5" x14ac:dyDescent="0.25">
      <c r="A701" s="130" t="s">
        <v>1689</v>
      </c>
      <c r="B701" s="129" t="s">
        <v>521</v>
      </c>
      <c r="C701" s="129" t="s">
        <v>1686</v>
      </c>
      <c r="D701" s="130" t="s">
        <v>1076</v>
      </c>
      <c r="E701" s="129" t="s">
        <v>1147</v>
      </c>
      <c r="F701" s="129" t="s">
        <v>1688</v>
      </c>
    </row>
    <row r="702" spans="1:6" ht="22.5" x14ac:dyDescent="0.25">
      <c r="A702" s="130" t="s">
        <v>1691</v>
      </c>
      <c r="B702" s="129" t="s">
        <v>213</v>
      </c>
      <c r="C702" s="129" t="s">
        <v>1686</v>
      </c>
      <c r="D702" s="130" t="s">
        <v>1076</v>
      </c>
      <c r="E702" s="129" t="s">
        <v>1147</v>
      </c>
      <c r="F702" s="129" t="s">
        <v>1690</v>
      </c>
    </row>
    <row r="703" spans="1:6" ht="22.5" x14ac:dyDescent="0.25">
      <c r="A703" s="130" t="s">
        <v>1693</v>
      </c>
      <c r="B703" s="129" t="s">
        <v>155</v>
      </c>
      <c r="C703" s="129" t="s">
        <v>1686</v>
      </c>
      <c r="D703" s="130" t="s">
        <v>1076</v>
      </c>
      <c r="E703" s="129" t="s">
        <v>1147</v>
      </c>
      <c r="F703" s="129" t="s">
        <v>1692</v>
      </c>
    </row>
    <row r="704" spans="1:6" ht="22.5" x14ac:dyDescent="0.25">
      <c r="A704" s="130" t="s">
        <v>1695</v>
      </c>
      <c r="B704" s="129" t="s">
        <v>85</v>
      </c>
      <c r="C704" s="129" t="s">
        <v>1686</v>
      </c>
      <c r="D704" s="130" t="s">
        <v>1076</v>
      </c>
      <c r="E704" s="129" t="s">
        <v>1147</v>
      </c>
      <c r="F704" s="129" t="s">
        <v>1694</v>
      </c>
    </row>
    <row r="705" spans="1:6" ht="22.5" x14ac:dyDescent="0.25">
      <c r="A705" s="130" t="s">
        <v>1697</v>
      </c>
      <c r="B705" s="129" t="s">
        <v>134</v>
      </c>
      <c r="C705" s="129" t="s">
        <v>1686</v>
      </c>
      <c r="D705" s="130" t="s">
        <v>1076</v>
      </c>
      <c r="E705" s="129" t="s">
        <v>1147</v>
      </c>
      <c r="F705" s="129" t="s">
        <v>1696</v>
      </c>
    </row>
    <row r="706" spans="1:6" ht="22.5" x14ac:dyDescent="0.25">
      <c r="A706" s="130" t="s">
        <v>1699</v>
      </c>
      <c r="B706" s="129" t="s">
        <v>581</v>
      </c>
      <c r="C706" s="129" t="s">
        <v>1686</v>
      </c>
      <c r="D706" s="130" t="s">
        <v>1076</v>
      </c>
      <c r="E706" s="129" t="s">
        <v>1147</v>
      </c>
      <c r="F706" s="129" t="s">
        <v>1698</v>
      </c>
    </row>
    <row r="707" spans="1:6" ht="22.5" x14ac:dyDescent="0.25">
      <c r="A707" s="130" t="s">
        <v>1701</v>
      </c>
      <c r="B707" s="129" t="s">
        <v>194</v>
      </c>
      <c r="C707" s="129" t="s">
        <v>1686</v>
      </c>
      <c r="D707" s="130" t="s">
        <v>1076</v>
      </c>
      <c r="E707" s="129" t="s">
        <v>1147</v>
      </c>
      <c r="F707" s="129" t="s">
        <v>1700</v>
      </c>
    </row>
    <row r="708" spans="1:6" ht="22.5" x14ac:dyDescent="0.25">
      <c r="A708" s="130" t="s">
        <v>1703</v>
      </c>
      <c r="B708" s="129" t="s">
        <v>200</v>
      </c>
      <c r="C708" s="129" t="s">
        <v>1686</v>
      </c>
      <c r="D708" s="130" t="s">
        <v>1076</v>
      </c>
      <c r="E708" s="129" t="s">
        <v>1147</v>
      </c>
      <c r="F708" s="129" t="s">
        <v>1702</v>
      </c>
    </row>
    <row r="709" spans="1:6" ht="22.5" x14ac:dyDescent="0.25">
      <c r="A709" s="130" t="s">
        <v>1705</v>
      </c>
      <c r="B709" s="129" t="s">
        <v>223</v>
      </c>
      <c r="C709" s="129" t="s">
        <v>1686</v>
      </c>
      <c r="D709" s="130" t="s">
        <v>1076</v>
      </c>
      <c r="E709" s="129" t="s">
        <v>1147</v>
      </c>
      <c r="F709" s="129" t="s">
        <v>1704</v>
      </c>
    </row>
    <row r="710" spans="1:6" ht="22.5" x14ac:dyDescent="0.25">
      <c r="A710" s="130" t="s">
        <v>1707</v>
      </c>
      <c r="B710" s="129" t="s">
        <v>197</v>
      </c>
      <c r="C710" s="129" t="s">
        <v>1686</v>
      </c>
      <c r="D710" s="130" t="s">
        <v>1076</v>
      </c>
      <c r="E710" s="129" t="s">
        <v>1147</v>
      </c>
      <c r="F710" s="129" t="s">
        <v>1706</v>
      </c>
    </row>
    <row r="711" spans="1:6" ht="22.5" x14ac:dyDescent="0.25">
      <c r="A711" s="130" t="s">
        <v>1709</v>
      </c>
      <c r="B711" s="129" t="s">
        <v>171</v>
      </c>
      <c r="C711" s="129" t="s">
        <v>1686</v>
      </c>
      <c r="D711" s="130" t="s">
        <v>1076</v>
      </c>
      <c r="E711" s="129" t="s">
        <v>1147</v>
      </c>
      <c r="F711" s="129" t="s">
        <v>1708</v>
      </c>
    </row>
    <row r="712" spans="1:6" ht="22.5" x14ac:dyDescent="0.25">
      <c r="A712" s="130" t="s">
        <v>1711</v>
      </c>
      <c r="B712" s="129" t="s">
        <v>526</v>
      </c>
      <c r="C712" s="129" t="s">
        <v>1686</v>
      </c>
      <c r="D712" s="130" t="s">
        <v>1076</v>
      </c>
      <c r="E712" s="129" t="s">
        <v>1147</v>
      </c>
      <c r="F712" s="129" t="s">
        <v>1710</v>
      </c>
    </row>
    <row r="713" spans="1:6" ht="22.5" x14ac:dyDescent="0.25">
      <c r="A713" s="130" t="s">
        <v>1713</v>
      </c>
      <c r="B713" s="129" t="s">
        <v>101</v>
      </c>
      <c r="C713" s="129" t="s">
        <v>1686</v>
      </c>
      <c r="D713" s="130" t="s">
        <v>1076</v>
      </c>
      <c r="E713" s="129" t="s">
        <v>1147</v>
      </c>
      <c r="F713" s="129" t="s">
        <v>1712</v>
      </c>
    </row>
    <row r="714" spans="1:6" ht="22.5" x14ac:dyDescent="0.25">
      <c r="A714" s="130" t="s">
        <v>1714</v>
      </c>
      <c r="B714" s="129" t="s">
        <v>194</v>
      </c>
      <c r="C714" s="129" t="s">
        <v>1686</v>
      </c>
      <c r="D714" s="130" t="s">
        <v>1076</v>
      </c>
      <c r="E714" s="129" t="s">
        <v>1147</v>
      </c>
      <c r="F714" s="129" t="s">
        <v>1330</v>
      </c>
    </row>
    <row r="715" spans="1:6" ht="22.5" x14ac:dyDescent="0.25">
      <c r="A715" s="130" t="s">
        <v>1716</v>
      </c>
      <c r="B715" s="129" t="s">
        <v>139</v>
      </c>
      <c r="C715" s="129" t="s">
        <v>1686</v>
      </c>
      <c r="D715" s="130" t="s">
        <v>1076</v>
      </c>
      <c r="E715" s="129" t="s">
        <v>1147</v>
      </c>
      <c r="F715" s="129" t="s">
        <v>1715</v>
      </c>
    </row>
    <row r="716" spans="1:6" x14ac:dyDescent="0.25">
      <c r="A716" s="130" t="s">
        <v>1718</v>
      </c>
      <c r="B716" s="129" t="s">
        <v>1066</v>
      </c>
      <c r="C716" s="129" t="s">
        <v>1717</v>
      </c>
      <c r="D716" s="130" t="s">
        <v>1168</v>
      </c>
      <c r="E716" s="129" t="s">
        <v>1178</v>
      </c>
      <c r="F716" s="129" t="s">
        <v>1178</v>
      </c>
    </row>
    <row r="717" spans="1:6" x14ac:dyDescent="0.25">
      <c r="A717" s="130" t="s">
        <v>1719</v>
      </c>
      <c r="B717" s="129" t="s">
        <v>154</v>
      </c>
      <c r="C717" s="129" t="s">
        <v>1717</v>
      </c>
      <c r="D717" s="130" t="s">
        <v>1168</v>
      </c>
      <c r="E717" s="129" t="s">
        <v>1178</v>
      </c>
      <c r="F717" s="129" t="s">
        <v>1178</v>
      </c>
    </row>
    <row r="718" spans="1:6" x14ac:dyDescent="0.25">
      <c r="A718" s="130" t="s">
        <v>1721</v>
      </c>
      <c r="B718" s="129" t="s">
        <v>142</v>
      </c>
      <c r="C718" s="129" t="s">
        <v>1717</v>
      </c>
      <c r="D718" s="130" t="s">
        <v>1168</v>
      </c>
      <c r="E718" s="129" t="s">
        <v>1178</v>
      </c>
      <c r="F718" s="129" t="s">
        <v>1720</v>
      </c>
    </row>
    <row r="719" spans="1:6" x14ac:dyDescent="0.25">
      <c r="A719" s="130" t="s">
        <v>1723</v>
      </c>
      <c r="B719" s="129" t="s">
        <v>262</v>
      </c>
      <c r="C719" s="129" t="s">
        <v>1717</v>
      </c>
      <c r="D719" s="130" t="s">
        <v>1168</v>
      </c>
      <c r="E719" s="129" t="s">
        <v>1178</v>
      </c>
      <c r="F719" s="129" t="s">
        <v>1722</v>
      </c>
    </row>
    <row r="720" spans="1:6" x14ac:dyDescent="0.25">
      <c r="A720" s="130" t="s">
        <v>1725</v>
      </c>
      <c r="B720" s="129" t="s">
        <v>203</v>
      </c>
      <c r="C720" s="129" t="s">
        <v>1717</v>
      </c>
      <c r="D720" s="130" t="s">
        <v>1168</v>
      </c>
      <c r="E720" s="129" t="s">
        <v>1178</v>
      </c>
      <c r="F720" s="129" t="s">
        <v>1724</v>
      </c>
    </row>
    <row r="721" spans="1:6" x14ac:dyDescent="0.25">
      <c r="A721" s="130" t="s">
        <v>1727</v>
      </c>
      <c r="B721" s="129" t="s">
        <v>139</v>
      </c>
      <c r="C721" s="129" t="s">
        <v>1717</v>
      </c>
      <c r="D721" s="130" t="s">
        <v>1168</v>
      </c>
      <c r="E721" s="129" t="s">
        <v>1178</v>
      </c>
      <c r="F721" s="129" t="s">
        <v>1726</v>
      </c>
    </row>
    <row r="722" spans="1:6" x14ac:dyDescent="0.25">
      <c r="A722" s="130" t="s">
        <v>1729</v>
      </c>
      <c r="B722" s="129" t="s">
        <v>1418</v>
      </c>
      <c r="C722" s="129" t="s">
        <v>1717</v>
      </c>
      <c r="D722" s="130" t="s">
        <v>1168</v>
      </c>
      <c r="E722" s="129" t="s">
        <v>1188</v>
      </c>
      <c r="F722" s="129" t="s">
        <v>1728</v>
      </c>
    </row>
    <row r="723" spans="1:6" x14ac:dyDescent="0.25">
      <c r="A723" s="130" t="s">
        <v>1732</v>
      </c>
      <c r="B723" s="129" t="s">
        <v>225</v>
      </c>
      <c r="C723" s="129" t="s">
        <v>1717</v>
      </c>
      <c r="D723" s="130" t="s">
        <v>1168</v>
      </c>
      <c r="E723" s="129" t="s">
        <v>1730</v>
      </c>
      <c r="F723" s="129" t="s">
        <v>1731</v>
      </c>
    </row>
    <row r="724" spans="1:6" x14ac:dyDescent="0.25">
      <c r="A724" s="130" t="s">
        <v>1734</v>
      </c>
      <c r="B724" s="129" t="s">
        <v>1735</v>
      </c>
      <c r="C724" s="129" t="s">
        <v>1717</v>
      </c>
      <c r="D724" s="130" t="s">
        <v>1168</v>
      </c>
      <c r="E724" s="129" t="s">
        <v>1730</v>
      </c>
      <c r="F724" s="129" t="s">
        <v>1733</v>
      </c>
    </row>
    <row r="725" spans="1:6" x14ac:dyDescent="0.25">
      <c r="A725" s="130" t="s">
        <v>1736</v>
      </c>
      <c r="B725" s="129" t="s">
        <v>200</v>
      </c>
      <c r="C725" s="129" t="s">
        <v>1717</v>
      </c>
      <c r="D725" s="130" t="s">
        <v>1168</v>
      </c>
      <c r="E725" s="129" t="s">
        <v>1144</v>
      </c>
      <c r="F725" s="129" t="s">
        <v>176</v>
      </c>
    </row>
    <row r="726" spans="1:6" x14ac:dyDescent="0.25">
      <c r="A726" s="130" t="s">
        <v>1739</v>
      </c>
      <c r="B726" s="129" t="s">
        <v>1740</v>
      </c>
      <c r="C726" s="129" t="s">
        <v>1717</v>
      </c>
      <c r="D726" s="130" t="s">
        <v>1168</v>
      </c>
      <c r="E726" s="129" t="s">
        <v>1737</v>
      </c>
      <c r="F726" s="129" t="s">
        <v>1738</v>
      </c>
    </row>
    <row r="727" spans="1:6" x14ac:dyDescent="0.25">
      <c r="A727" s="130" t="s">
        <v>1742</v>
      </c>
      <c r="B727" s="129" t="s">
        <v>1044</v>
      </c>
      <c r="C727" s="129" t="s">
        <v>1717</v>
      </c>
      <c r="D727" s="130" t="s">
        <v>1168</v>
      </c>
      <c r="E727" s="129" t="s">
        <v>1737</v>
      </c>
      <c r="F727" s="129" t="s">
        <v>1741</v>
      </c>
    </row>
    <row r="728" spans="1:6" x14ac:dyDescent="0.25">
      <c r="A728" s="130" t="s">
        <v>1745</v>
      </c>
      <c r="B728" s="129" t="s">
        <v>521</v>
      </c>
      <c r="C728" s="129" t="s">
        <v>1717</v>
      </c>
      <c r="D728" s="130" t="s">
        <v>1168</v>
      </c>
      <c r="E728" s="129" t="s">
        <v>1743</v>
      </c>
      <c r="F728" s="129" t="s">
        <v>1744</v>
      </c>
    </row>
    <row r="729" spans="1:6" x14ac:dyDescent="0.25">
      <c r="A729" s="130" t="s">
        <v>1747</v>
      </c>
      <c r="B729" s="129" t="s">
        <v>215</v>
      </c>
      <c r="C729" s="129" t="s">
        <v>1717</v>
      </c>
      <c r="D729" s="130" t="s">
        <v>1168</v>
      </c>
      <c r="E729" s="129" t="s">
        <v>1743</v>
      </c>
      <c r="F729" s="129" t="s">
        <v>1746</v>
      </c>
    </row>
    <row r="730" spans="1:6" ht="22.5" x14ac:dyDescent="0.25">
      <c r="A730" s="130" t="s">
        <v>1749</v>
      </c>
      <c r="B730" s="129" t="s">
        <v>560</v>
      </c>
      <c r="C730" s="129" t="s">
        <v>1717</v>
      </c>
      <c r="D730" s="130" t="s">
        <v>1168</v>
      </c>
      <c r="E730" s="129" t="s">
        <v>1743</v>
      </c>
      <c r="F730" s="129" t="s">
        <v>1748</v>
      </c>
    </row>
    <row r="731" spans="1:6" x14ac:dyDescent="0.25">
      <c r="A731" s="130" t="s">
        <v>1751</v>
      </c>
      <c r="B731" s="129" t="s">
        <v>1129</v>
      </c>
      <c r="C731" s="129" t="s">
        <v>1717</v>
      </c>
      <c r="D731" s="130" t="s">
        <v>1168</v>
      </c>
      <c r="E731" s="129" t="s">
        <v>1743</v>
      </c>
      <c r="F731" s="129" t="s">
        <v>1750</v>
      </c>
    </row>
    <row r="732" spans="1:6" x14ac:dyDescent="0.25">
      <c r="A732" s="130" t="s">
        <v>1753</v>
      </c>
      <c r="B732" s="129" t="s">
        <v>106</v>
      </c>
      <c r="C732" s="129" t="s">
        <v>1717</v>
      </c>
      <c r="D732" s="130" t="s">
        <v>1168</v>
      </c>
      <c r="E732" s="129" t="s">
        <v>1743</v>
      </c>
      <c r="F732" s="129" t="s">
        <v>1752</v>
      </c>
    </row>
    <row r="733" spans="1:6" x14ac:dyDescent="0.25">
      <c r="A733" s="130" t="s">
        <v>1754</v>
      </c>
      <c r="B733" s="129" t="s">
        <v>342</v>
      </c>
      <c r="C733" s="129" t="s">
        <v>1717</v>
      </c>
      <c r="D733" s="130" t="s">
        <v>1168</v>
      </c>
      <c r="E733" s="129" t="s">
        <v>1743</v>
      </c>
      <c r="F733" s="129" t="s">
        <v>960</v>
      </c>
    </row>
    <row r="734" spans="1:6" x14ac:dyDescent="0.25">
      <c r="A734" s="130" t="s">
        <v>1757</v>
      </c>
      <c r="B734" s="129" t="s">
        <v>85</v>
      </c>
      <c r="C734" s="129" t="s">
        <v>1717</v>
      </c>
      <c r="D734" s="130" t="s">
        <v>1168</v>
      </c>
      <c r="E734" s="129" t="s">
        <v>1755</v>
      </c>
      <c r="F734" s="129" t="s">
        <v>1756</v>
      </c>
    </row>
    <row r="735" spans="1:6" x14ac:dyDescent="0.25">
      <c r="A735" s="130" t="s">
        <v>1759</v>
      </c>
      <c r="B735" s="129" t="s">
        <v>101</v>
      </c>
      <c r="C735" s="129" t="s">
        <v>1717</v>
      </c>
      <c r="D735" s="130" t="s">
        <v>1168</v>
      </c>
      <c r="E735" s="129" t="s">
        <v>1755</v>
      </c>
      <c r="F735" s="129" t="s">
        <v>1758</v>
      </c>
    </row>
    <row r="736" spans="1:6" x14ac:dyDescent="0.25">
      <c r="A736" s="130" t="s">
        <v>1761</v>
      </c>
      <c r="B736" s="129" t="s">
        <v>373</v>
      </c>
      <c r="C736" s="129" t="s">
        <v>1717</v>
      </c>
      <c r="D736" s="130" t="s">
        <v>1168</v>
      </c>
      <c r="E736" s="129" t="s">
        <v>1755</v>
      </c>
      <c r="F736" s="129" t="s">
        <v>1760</v>
      </c>
    </row>
    <row r="737" spans="1:6" x14ac:dyDescent="0.25">
      <c r="A737" s="130" t="s">
        <v>1763</v>
      </c>
      <c r="B737" s="129" t="s">
        <v>654</v>
      </c>
      <c r="C737" s="129" t="s">
        <v>1717</v>
      </c>
      <c r="D737" s="130" t="s">
        <v>1168</v>
      </c>
      <c r="E737" s="129" t="s">
        <v>1683</v>
      </c>
      <c r="F737" s="129" t="s">
        <v>1762</v>
      </c>
    </row>
    <row r="738" spans="1:6" x14ac:dyDescent="0.25">
      <c r="A738" s="130" t="s">
        <v>1764</v>
      </c>
      <c r="B738" s="129" t="s">
        <v>591</v>
      </c>
      <c r="C738" s="129" t="s">
        <v>1717</v>
      </c>
      <c r="D738" s="130" t="s">
        <v>1168</v>
      </c>
      <c r="E738" s="129" t="s">
        <v>1683</v>
      </c>
      <c r="F738" s="129" t="s">
        <v>1517</v>
      </c>
    </row>
    <row r="739" spans="1:6" x14ac:dyDescent="0.25">
      <c r="A739" s="130" t="s">
        <v>1766</v>
      </c>
      <c r="B739" s="129" t="s">
        <v>142</v>
      </c>
      <c r="C739" s="129" t="s">
        <v>1717</v>
      </c>
      <c r="D739" s="130" t="s">
        <v>1168</v>
      </c>
      <c r="E739" s="129" t="s">
        <v>1683</v>
      </c>
      <c r="F739" s="129" t="s">
        <v>1765</v>
      </c>
    </row>
    <row r="740" spans="1:6" x14ac:dyDescent="0.25">
      <c r="A740" s="130" t="s">
        <v>1768</v>
      </c>
      <c r="B740" s="129" t="s">
        <v>1769</v>
      </c>
      <c r="C740" s="129" t="s">
        <v>1717</v>
      </c>
      <c r="D740" s="130" t="s">
        <v>1168</v>
      </c>
      <c r="E740" s="129" t="s">
        <v>1683</v>
      </c>
      <c r="F740" s="129" t="s">
        <v>1767</v>
      </c>
    </row>
    <row r="741" spans="1:6" x14ac:dyDescent="0.25">
      <c r="A741" s="130" t="s">
        <v>1771</v>
      </c>
      <c r="B741" s="129" t="s">
        <v>1772</v>
      </c>
      <c r="C741" s="129" t="s">
        <v>1717</v>
      </c>
      <c r="D741" s="130" t="s">
        <v>1168</v>
      </c>
      <c r="E741" s="129" t="s">
        <v>1683</v>
      </c>
      <c r="F741" s="129" t="s">
        <v>1770</v>
      </c>
    </row>
    <row r="742" spans="1:6" x14ac:dyDescent="0.25">
      <c r="A742" s="130" t="s">
        <v>1774</v>
      </c>
      <c r="B742" s="129" t="s">
        <v>200</v>
      </c>
      <c r="C742" s="129" t="s">
        <v>1717</v>
      </c>
      <c r="D742" s="130" t="s">
        <v>1168</v>
      </c>
      <c r="E742" s="129" t="s">
        <v>1683</v>
      </c>
      <c r="F742" s="129" t="s">
        <v>1773</v>
      </c>
    </row>
    <row r="743" spans="1:6" x14ac:dyDescent="0.25">
      <c r="A743" s="130" t="s">
        <v>1776</v>
      </c>
      <c r="B743" s="129" t="s">
        <v>598</v>
      </c>
      <c r="C743" s="129" t="s">
        <v>1717</v>
      </c>
      <c r="D743" s="130" t="s">
        <v>1168</v>
      </c>
      <c r="E743" s="129" t="s">
        <v>1683</v>
      </c>
      <c r="F743" s="129" t="s">
        <v>1775</v>
      </c>
    </row>
    <row r="744" spans="1:6" x14ac:dyDescent="0.25">
      <c r="A744" s="130" t="s">
        <v>1778</v>
      </c>
      <c r="B744" s="129" t="s">
        <v>178</v>
      </c>
      <c r="C744" s="129" t="s">
        <v>1717</v>
      </c>
      <c r="D744" s="130" t="s">
        <v>1168</v>
      </c>
      <c r="E744" s="129" t="s">
        <v>1683</v>
      </c>
      <c r="F744" s="129" t="s">
        <v>1777</v>
      </c>
    </row>
    <row r="745" spans="1:6" x14ac:dyDescent="0.25">
      <c r="A745" s="130" t="s">
        <v>1780</v>
      </c>
      <c r="B745" s="129" t="s">
        <v>134</v>
      </c>
      <c r="C745" s="129" t="s">
        <v>1717</v>
      </c>
      <c r="D745" s="130" t="s">
        <v>1168</v>
      </c>
      <c r="E745" s="129" t="s">
        <v>1683</v>
      </c>
      <c r="F745" s="129" t="s">
        <v>1779</v>
      </c>
    </row>
    <row r="746" spans="1:6" x14ac:dyDescent="0.25">
      <c r="A746" s="130" t="s">
        <v>1782</v>
      </c>
      <c r="B746" s="129" t="s">
        <v>440</v>
      </c>
      <c r="C746" s="129" t="s">
        <v>1717</v>
      </c>
      <c r="D746" s="130" t="s">
        <v>1168</v>
      </c>
      <c r="E746" s="129" t="s">
        <v>1683</v>
      </c>
      <c r="F746" s="129" t="s">
        <v>1781</v>
      </c>
    </row>
    <row r="747" spans="1:6" x14ac:dyDescent="0.25">
      <c r="A747" s="130" t="s">
        <v>1784</v>
      </c>
      <c r="B747" s="129" t="s">
        <v>145</v>
      </c>
      <c r="C747" s="129" t="s">
        <v>1717</v>
      </c>
      <c r="D747" s="130" t="s">
        <v>1168</v>
      </c>
      <c r="E747" s="129" t="s">
        <v>1683</v>
      </c>
      <c r="F747" s="129" t="s">
        <v>1783</v>
      </c>
    </row>
    <row r="748" spans="1:6" ht="22.5" x14ac:dyDescent="0.25">
      <c r="A748" s="130" t="s">
        <v>1786</v>
      </c>
      <c r="B748" s="129" t="s">
        <v>560</v>
      </c>
      <c r="C748" s="129" t="s">
        <v>1717</v>
      </c>
      <c r="D748" s="130" t="s">
        <v>1168</v>
      </c>
      <c r="E748" s="129" t="s">
        <v>1683</v>
      </c>
      <c r="F748" s="129" t="s">
        <v>1785</v>
      </c>
    </row>
    <row r="749" spans="1:6" ht="22.5" x14ac:dyDescent="0.25">
      <c r="A749" s="130" t="s">
        <v>1789</v>
      </c>
      <c r="B749" s="129" t="s">
        <v>231</v>
      </c>
      <c r="C749" s="129" t="s">
        <v>1717</v>
      </c>
      <c r="D749" s="130" t="s">
        <v>1168</v>
      </c>
      <c r="E749" s="129" t="s">
        <v>1787</v>
      </c>
      <c r="F749" s="129" t="s">
        <v>1788</v>
      </c>
    </row>
    <row r="750" spans="1:6" ht="22.5" x14ac:dyDescent="0.25">
      <c r="A750" s="130" t="s">
        <v>1791</v>
      </c>
      <c r="B750" s="129" t="s">
        <v>1792</v>
      </c>
      <c r="C750" s="129" t="s">
        <v>1717</v>
      </c>
      <c r="D750" s="130" t="s">
        <v>1168</v>
      </c>
      <c r="E750" s="129" t="s">
        <v>1787</v>
      </c>
      <c r="F750" s="129" t="s">
        <v>1790</v>
      </c>
    </row>
    <row r="751" spans="1:6" ht="22.5" x14ac:dyDescent="0.25">
      <c r="A751" s="130" t="s">
        <v>1794</v>
      </c>
      <c r="B751" s="129" t="s">
        <v>482</v>
      </c>
      <c r="C751" s="129" t="s">
        <v>1717</v>
      </c>
      <c r="D751" s="130" t="s">
        <v>1168</v>
      </c>
      <c r="E751" s="129" t="s">
        <v>1787</v>
      </c>
      <c r="F751" s="129" t="s">
        <v>1793</v>
      </c>
    </row>
    <row r="752" spans="1:6" ht="22.5" x14ac:dyDescent="0.25">
      <c r="A752" s="130" t="s">
        <v>1796</v>
      </c>
      <c r="B752" s="129" t="s">
        <v>546</v>
      </c>
      <c r="C752" s="129" t="s">
        <v>1717</v>
      </c>
      <c r="D752" s="130" t="s">
        <v>1168</v>
      </c>
      <c r="E752" s="129" t="s">
        <v>1787</v>
      </c>
      <c r="F752" s="129" t="s">
        <v>1795</v>
      </c>
    </row>
    <row r="753" spans="1:6" ht="22.5" x14ac:dyDescent="0.25">
      <c r="A753" s="130" t="s">
        <v>1798</v>
      </c>
      <c r="B753" s="129" t="s">
        <v>1410</v>
      </c>
      <c r="C753" s="129" t="s">
        <v>1717</v>
      </c>
      <c r="D753" s="130" t="s">
        <v>1168</v>
      </c>
      <c r="E753" s="129" t="s">
        <v>1787</v>
      </c>
      <c r="F753" s="129" t="s">
        <v>1797</v>
      </c>
    </row>
    <row r="754" spans="1:6" x14ac:dyDescent="0.25">
      <c r="A754" s="130" t="s">
        <v>1801</v>
      </c>
      <c r="B754" s="129" t="s">
        <v>1802</v>
      </c>
      <c r="C754" s="129" t="s">
        <v>1799</v>
      </c>
      <c r="D754" s="130" t="s">
        <v>397</v>
      </c>
      <c r="E754" s="129" t="s">
        <v>402</v>
      </c>
      <c r="F754" s="129" t="s">
        <v>1800</v>
      </c>
    </row>
    <row r="755" spans="1:6" x14ac:dyDescent="0.25">
      <c r="A755" s="130" t="s">
        <v>1804</v>
      </c>
      <c r="B755" s="129" t="s">
        <v>450</v>
      </c>
      <c r="C755" s="129" t="s">
        <v>1799</v>
      </c>
      <c r="D755" s="130" t="s">
        <v>397</v>
      </c>
      <c r="E755" s="129" t="s">
        <v>908</v>
      </c>
      <c r="F755" s="129" t="s">
        <v>1803</v>
      </c>
    </row>
    <row r="756" spans="1:6" x14ac:dyDescent="0.25">
      <c r="A756" s="130" t="s">
        <v>1806</v>
      </c>
      <c r="B756" s="129" t="s">
        <v>695</v>
      </c>
      <c r="C756" s="129" t="s">
        <v>1799</v>
      </c>
      <c r="D756" s="130" t="s">
        <v>397</v>
      </c>
      <c r="E756" s="129" t="s">
        <v>1805</v>
      </c>
      <c r="F756" s="129" t="s">
        <v>1805</v>
      </c>
    </row>
    <row r="757" spans="1:6" x14ac:dyDescent="0.25">
      <c r="A757" s="130" t="s">
        <v>1807</v>
      </c>
      <c r="B757" s="129" t="s">
        <v>1808</v>
      </c>
      <c r="C757" s="129" t="s">
        <v>1799</v>
      </c>
      <c r="D757" s="130" t="s">
        <v>397</v>
      </c>
      <c r="E757" s="129" t="s">
        <v>1805</v>
      </c>
      <c r="F757" s="129" t="s">
        <v>1805</v>
      </c>
    </row>
    <row r="758" spans="1:6" x14ac:dyDescent="0.25">
      <c r="A758" s="130" t="s">
        <v>1810</v>
      </c>
      <c r="B758" s="129" t="s">
        <v>231</v>
      </c>
      <c r="C758" s="129" t="s">
        <v>1799</v>
      </c>
      <c r="D758" s="130" t="s">
        <v>397</v>
      </c>
      <c r="E758" s="129" t="s">
        <v>1805</v>
      </c>
      <c r="F758" s="129" t="s">
        <v>1809</v>
      </c>
    </row>
    <row r="759" spans="1:6" x14ac:dyDescent="0.25">
      <c r="A759" s="130" t="s">
        <v>1812</v>
      </c>
      <c r="B759" s="129" t="s">
        <v>194</v>
      </c>
      <c r="C759" s="129" t="s">
        <v>1799</v>
      </c>
      <c r="D759" s="130" t="s">
        <v>397</v>
      </c>
      <c r="E759" s="129" t="s">
        <v>1805</v>
      </c>
      <c r="F759" s="129" t="s">
        <v>1811</v>
      </c>
    </row>
    <row r="760" spans="1:6" x14ac:dyDescent="0.25">
      <c r="A760" s="130" t="s">
        <v>1815</v>
      </c>
      <c r="B760" s="129" t="s">
        <v>231</v>
      </c>
      <c r="C760" s="129" t="s">
        <v>1799</v>
      </c>
      <c r="D760" s="130" t="s">
        <v>397</v>
      </c>
      <c r="E760" s="129" t="s">
        <v>1813</v>
      </c>
      <c r="F760" s="129" t="s">
        <v>1814</v>
      </c>
    </row>
    <row r="761" spans="1:6" x14ac:dyDescent="0.25">
      <c r="A761" s="130" t="s">
        <v>1817</v>
      </c>
      <c r="B761" s="129" t="s">
        <v>1818</v>
      </c>
      <c r="C761" s="129" t="s">
        <v>1799</v>
      </c>
      <c r="D761" s="130" t="s">
        <v>397</v>
      </c>
      <c r="E761" s="129" t="s">
        <v>1813</v>
      </c>
      <c r="F761" s="129" t="s">
        <v>1816</v>
      </c>
    </row>
    <row r="762" spans="1:6" x14ac:dyDescent="0.25">
      <c r="A762" s="130" t="s">
        <v>1820</v>
      </c>
      <c r="B762" s="129" t="s">
        <v>1821</v>
      </c>
      <c r="C762" s="129" t="s">
        <v>1799</v>
      </c>
      <c r="D762" s="130" t="s">
        <v>397</v>
      </c>
      <c r="E762" s="129" t="s">
        <v>409</v>
      </c>
      <c r="F762" s="129" t="s">
        <v>1819</v>
      </c>
    </row>
    <row r="763" spans="1:6" x14ac:dyDescent="0.25">
      <c r="A763" s="130" t="s">
        <v>1823</v>
      </c>
      <c r="B763" s="129" t="s">
        <v>1824</v>
      </c>
      <c r="C763" s="129" t="s">
        <v>1799</v>
      </c>
      <c r="D763" s="130" t="s">
        <v>397</v>
      </c>
      <c r="E763" s="129" t="s">
        <v>409</v>
      </c>
      <c r="F763" s="129" t="s">
        <v>1822</v>
      </c>
    </row>
    <row r="764" spans="1:6" x14ac:dyDescent="0.25">
      <c r="A764" s="130" t="s">
        <v>1825</v>
      </c>
      <c r="B764" s="129" t="s">
        <v>1826</v>
      </c>
      <c r="C764" s="129" t="s">
        <v>1799</v>
      </c>
      <c r="D764" s="130" t="s">
        <v>397</v>
      </c>
      <c r="E764" s="129" t="s">
        <v>409</v>
      </c>
      <c r="F764" s="129" t="s">
        <v>1795</v>
      </c>
    </row>
    <row r="765" spans="1:6" x14ac:dyDescent="0.25">
      <c r="A765" s="130" t="s">
        <v>1828</v>
      </c>
      <c r="B765" s="129" t="s">
        <v>154</v>
      </c>
      <c r="C765" s="129" t="s">
        <v>1799</v>
      </c>
      <c r="D765" s="130" t="s">
        <v>397</v>
      </c>
      <c r="E765" s="129" t="s">
        <v>1827</v>
      </c>
      <c r="F765" s="129" t="s">
        <v>1827</v>
      </c>
    </row>
    <row r="766" spans="1:6" x14ac:dyDescent="0.25">
      <c r="A766" s="130" t="s">
        <v>1830</v>
      </c>
      <c r="B766" s="129" t="s">
        <v>215</v>
      </c>
      <c r="C766" s="129" t="s">
        <v>1799</v>
      </c>
      <c r="D766" s="130" t="s">
        <v>397</v>
      </c>
      <c r="E766" s="129" t="s">
        <v>1827</v>
      </c>
      <c r="F766" s="129" t="s">
        <v>1829</v>
      </c>
    </row>
    <row r="767" spans="1:6" x14ac:dyDescent="0.25">
      <c r="A767" s="130" t="s">
        <v>1835</v>
      </c>
      <c r="B767" s="129" t="s">
        <v>1836</v>
      </c>
      <c r="C767" s="129" t="s">
        <v>1831</v>
      </c>
      <c r="D767" s="130" t="s">
        <v>1832</v>
      </c>
      <c r="E767" s="129" t="s">
        <v>1833</v>
      </c>
      <c r="F767" s="129" t="s">
        <v>1834</v>
      </c>
    </row>
    <row r="768" spans="1:6" x14ac:dyDescent="0.25">
      <c r="A768" s="130" t="s">
        <v>1838</v>
      </c>
      <c r="B768" s="129" t="s">
        <v>155</v>
      </c>
      <c r="C768" s="129" t="s">
        <v>1831</v>
      </c>
      <c r="D768" s="130" t="s">
        <v>1832</v>
      </c>
      <c r="E768" s="129" t="s">
        <v>1833</v>
      </c>
      <c r="F768" s="129" t="s">
        <v>1837</v>
      </c>
    </row>
    <row r="769" spans="1:6" x14ac:dyDescent="0.25">
      <c r="A769" s="130" t="s">
        <v>1840</v>
      </c>
      <c r="B769" s="129" t="s">
        <v>142</v>
      </c>
      <c r="C769" s="129" t="s">
        <v>1831</v>
      </c>
      <c r="D769" s="130" t="s">
        <v>1832</v>
      </c>
      <c r="E769" s="129" t="s">
        <v>1833</v>
      </c>
      <c r="F769" s="129" t="s">
        <v>1839</v>
      </c>
    </row>
    <row r="770" spans="1:6" x14ac:dyDescent="0.25">
      <c r="A770" s="130" t="s">
        <v>1841</v>
      </c>
      <c r="B770" s="129" t="s">
        <v>331</v>
      </c>
      <c r="C770" s="129" t="s">
        <v>1831</v>
      </c>
      <c r="D770" s="130" t="s">
        <v>1832</v>
      </c>
      <c r="E770" s="129" t="s">
        <v>1833</v>
      </c>
      <c r="F770" s="129" t="s">
        <v>561</v>
      </c>
    </row>
    <row r="771" spans="1:6" x14ac:dyDescent="0.25">
      <c r="A771" s="130" t="s">
        <v>1843</v>
      </c>
      <c r="B771" s="129" t="s">
        <v>323</v>
      </c>
      <c r="C771" s="129" t="s">
        <v>1831</v>
      </c>
      <c r="D771" s="130" t="s">
        <v>1832</v>
      </c>
      <c r="E771" s="129" t="s">
        <v>1833</v>
      </c>
      <c r="F771" s="129" t="s">
        <v>1842</v>
      </c>
    </row>
    <row r="772" spans="1:6" ht="22.5" x14ac:dyDescent="0.25">
      <c r="A772" s="130" t="s">
        <v>1845</v>
      </c>
      <c r="B772" s="129" t="s">
        <v>200</v>
      </c>
      <c r="C772" s="129" t="s">
        <v>1831</v>
      </c>
      <c r="D772" s="130" t="s">
        <v>1832</v>
      </c>
      <c r="E772" s="129" t="s">
        <v>1833</v>
      </c>
      <c r="F772" s="129" t="s">
        <v>1844</v>
      </c>
    </row>
    <row r="773" spans="1:6" x14ac:dyDescent="0.25">
      <c r="A773" s="130" t="s">
        <v>1847</v>
      </c>
      <c r="B773" s="129" t="s">
        <v>747</v>
      </c>
      <c r="C773" s="129" t="s">
        <v>1831</v>
      </c>
      <c r="D773" s="130" t="s">
        <v>1832</v>
      </c>
      <c r="E773" s="129" t="s">
        <v>1833</v>
      </c>
      <c r="F773" s="129" t="s">
        <v>1846</v>
      </c>
    </row>
    <row r="774" spans="1:6" x14ac:dyDescent="0.25">
      <c r="A774" s="130" t="s">
        <v>1849</v>
      </c>
      <c r="B774" s="129" t="s">
        <v>521</v>
      </c>
      <c r="C774" s="129" t="s">
        <v>1831</v>
      </c>
      <c r="D774" s="130" t="s">
        <v>1832</v>
      </c>
      <c r="E774" s="129" t="s">
        <v>1833</v>
      </c>
      <c r="F774" s="129" t="s">
        <v>1848</v>
      </c>
    </row>
    <row r="775" spans="1:6" x14ac:dyDescent="0.25">
      <c r="A775" s="130" t="s">
        <v>1850</v>
      </c>
      <c r="B775" s="129" t="s">
        <v>215</v>
      </c>
      <c r="C775" s="129" t="s">
        <v>1831</v>
      </c>
      <c r="D775" s="130" t="s">
        <v>1832</v>
      </c>
      <c r="E775" s="129" t="s">
        <v>1833</v>
      </c>
      <c r="F775" s="129" t="s">
        <v>630</v>
      </c>
    </row>
    <row r="776" spans="1:6" x14ac:dyDescent="0.25">
      <c r="A776" s="130" t="s">
        <v>1852</v>
      </c>
      <c r="B776" s="129" t="s">
        <v>1853</v>
      </c>
      <c r="C776" s="129" t="s">
        <v>1831</v>
      </c>
      <c r="D776" s="130" t="s">
        <v>1832</v>
      </c>
      <c r="E776" s="129" t="s">
        <v>1833</v>
      </c>
      <c r="F776" s="129" t="s">
        <v>1851</v>
      </c>
    </row>
    <row r="777" spans="1:6" x14ac:dyDescent="0.25">
      <c r="A777" s="130" t="s">
        <v>1855</v>
      </c>
      <c r="B777" s="129" t="s">
        <v>188</v>
      </c>
      <c r="C777" s="129" t="s">
        <v>1831</v>
      </c>
      <c r="D777" s="130" t="s">
        <v>1832</v>
      </c>
      <c r="E777" s="129" t="s">
        <v>1833</v>
      </c>
      <c r="F777" s="129" t="s">
        <v>1854</v>
      </c>
    </row>
    <row r="778" spans="1:6" x14ac:dyDescent="0.25">
      <c r="A778" s="130" t="s">
        <v>1857</v>
      </c>
      <c r="B778" s="129" t="s">
        <v>197</v>
      </c>
      <c r="C778" s="129" t="s">
        <v>1831</v>
      </c>
      <c r="D778" s="130" t="s">
        <v>1832</v>
      </c>
      <c r="E778" s="129" t="s">
        <v>1833</v>
      </c>
      <c r="F778" s="129" t="s">
        <v>1856</v>
      </c>
    </row>
    <row r="779" spans="1:6" x14ac:dyDescent="0.25">
      <c r="A779" s="130" t="s">
        <v>1859</v>
      </c>
      <c r="B779" s="129" t="s">
        <v>378</v>
      </c>
      <c r="C779" s="129" t="s">
        <v>1831</v>
      </c>
      <c r="D779" s="130" t="s">
        <v>1832</v>
      </c>
      <c r="E779" s="129" t="s">
        <v>1833</v>
      </c>
      <c r="F779" s="129" t="s">
        <v>1858</v>
      </c>
    </row>
    <row r="780" spans="1:6" x14ac:dyDescent="0.25">
      <c r="A780" s="130" t="s">
        <v>1860</v>
      </c>
      <c r="B780" s="129" t="s">
        <v>213</v>
      </c>
      <c r="C780" s="129" t="s">
        <v>1831</v>
      </c>
      <c r="D780" s="130" t="s">
        <v>1832</v>
      </c>
      <c r="E780" s="129" t="s">
        <v>1833</v>
      </c>
      <c r="F780" s="129" t="s">
        <v>471</v>
      </c>
    </row>
    <row r="781" spans="1:6" ht="22.5" x14ac:dyDescent="0.25">
      <c r="A781" s="130" t="s">
        <v>1862</v>
      </c>
      <c r="B781" s="129" t="s">
        <v>101</v>
      </c>
      <c r="C781" s="129" t="s">
        <v>1831</v>
      </c>
      <c r="D781" s="130" t="s">
        <v>1832</v>
      </c>
      <c r="E781" s="129" t="s">
        <v>1833</v>
      </c>
      <c r="F781" s="129" t="s">
        <v>1861</v>
      </c>
    </row>
    <row r="782" spans="1:6" x14ac:dyDescent="0.25">
      <c r="A782" s="130" t="s">
        <v>1865</v>
      </c>
      <c r="B782" s="129" t="s">
        <v>231</v>
      </c>
      <c r="C782" s="129" t="s">
        <v>1863</v>
      </c>
      <c r="D782" s="130" t="s">
        <v>533</v>
      </c>
      <c r="E782" s="129" t="s">
        <v>464</v>
      </c>
      <c r="F782" s="129" t="s">
        <v>1864</v>
      </c>
    </row>
    <row r="783" spans="1:6" x14ac:dyDescent="0.25">
      <c r="A783" s="130" t="s">
        <v>1867</v>
      </c>
      <c r="B783" s="129" t="s">
        <v>123</v>
      </c>
      <c r="C783" s="129" t="s">
        <v>1863</v>
      </c>
      <c r="D783" s="130" t="s">
        <v>533</v>
      </c>
      <c r="E783" s="129" t="s">
        <v>464</v>
      </c>
      <c r="F783" s="129" t="s">
        <v>1866</v>
      </c>
    </row>
    <row r="784" spans="1:6" x14ac:dyDescent="0.25">
      <c r="A784" s="130" t="s">
        <v>1869</v>
      </c>
      <c r="B784" s="129" t="s">
        <v>185</v>
      </c>
      <c r="C784" s="129" t="s">
        <v>1863</v>
      </c>
      <c r="D784" s="130" t="s">
        <v>533</v>
      </c>
      <c r="E784" s="129" t="s">
        <v>464</v>
      </c>
      <c r="F784" s="129" t="s">
        <v>1868</v>
      </c>
    </row>
    <row r="785" spans="1:6" x14ac:dyDescent="0.25">
      <c r="A785" s="130" t="s">
        <v>1871</v>
      </c>
      <c r="B785" s="129" t="s">
        <v>109</v>
      </c>
      <c r="C785" s="129" t="s">
        <v>1863</v>
      </c>
      <c r="D785" s="130" t="s">
        <v>533</v>
      </c>
      <c r="E785" s="129" t="s">
        <v>464</v>
      </c>
      <c r="F785" s="129" t="s">
        <v>1870</v>
      </c>
    </row>
    <row r="786" spans="1:6" x14ac:dyDescent="0.25">
      <c r="A786" s="130" t="s">
        <v>1873</v>
      </c>
      <c r="B786" s="129" t="s">
        <v>145</v>
      </c>
      <c r="C786" s="129" t="s">
        <v>1863</v>
      </c>
      <c r="D786" s="130" t="s">
        <v>533</v>
      </c>
      <c r="E786" s="129" t="s">
        <v>464</v>
      </c>
      <c r="F786" s="129" t="s">
        <v>1872</v>
      </c>
    </row>
    <row r="787" spans="1:6" x14ac:dyDescent="0.25">
      <c r="A787" s="130" t="s">
        <v>1875</v>
      </c>
      <c r="B787" s="129" t="s">
        <v>215</v>
      </c>
      <c r="C787" s="129" t="s">
        <v>1863</v>
      </c>
      <c r="D787" s="130" t="s">
        <v>533</v>
      </c>
      <c r="E787" s="129" t="s">
        <v>464</v>
      </c>
      <c r="F787" s="129" t="s">
        <v>1874</v>
      </c>
    </row>
    <row r="788" spans="1:6" x14ac:dyDescent="0.25">
      <c r="A788" s="130" t="s">
        <v>1877</v>
      </c>
      <c r="B788" s="129" t="s">
        <v>213</v>
      </c>
      <c r="C788" s="129" t="s">
        <v>1863</v>
      </c>
      <c r="D788" s="130" t="s">
        <v>533</v>
      </c>
      <c r="E788" s="129" t="s">
        <v>464</v>
      </c>
      <c r="F788" s="129" t="s">
        <v>1876</v>
      </c>
    </row>
    <row r="789" spans="1:6" x14ac:dyDescent="0.25">
      <c r="A789" s="130" t="s">
        <v>1879</v>
      </c>
      <c r="B789" s="129" t="s">
        <v>231</v>
      </c>
      <c r="C789" s="129" t="s">
        <v>1863</v>
      </c>
      <c r="D789" s="130" t="s">
        <v>533</v>
      </c>
      <c r="E789" s="129" t="s">
        <v>464</v>
      </c>
      <c r="F789" s="129" t="s">
        <v>1878</v>
      </c>
    </row>
    <row r="790" spans="1:6" x14ac:dyDescent="0.25">
      <c r="A790" s="130" t="s">
        <v>1880</v>
      </c>
      <c r="B790" s="129" t="s">
        <v>1881</v>
      </c>
      <c r="C790" s="129" t="s">
        <v>1863</v>
      </c>
      <c r="D790" s="130" t="s">
        <v>533</v>
      </c>
      <c r="E790" s="129" t="s">
        <v>464</v>
      </c>
      <c r="F790" s="129" t="s">
        <v>266</v>
      </c>
    </row>
    <row r="791" spans="1:6" x14ac:dyDescent="0.25">
      <c r="A791" s="130" t="s">
        <v>1883</v>
      </c>
      <c r="B791" s="129" t="s">
        <v>231</v>
      </c>
      <c r="C791" s="129" t="s">
        <v>1863</v>
      </c>
      <c r="D791" s="130" t="s">
        <v>533</v>
      </c>
      <c r="E791" s="129" t="s">
        <v>464</v>
      </c>
      <c r="F791" s="129" t="s">
        <v>1882</v>
      </c>
    </row>
    <row r="792" spans="1:6" x14ac:dyDescent="0.25">
      <c r="A792" s="130" t="s">
        <v>1885</v>
      </c>
      <c r="B792" s="129" t="s">
        <v>1419</v>
      </c>
      <c r="C792" s="129" t="s">
        <v>1863</v>
      </c>
      <c r="D792" s="130" t="s">
        <v>533</v>
      </c>
      <c r="E792" s="129" t="s">
        <v>1884</v>
      </c>
      <c r="F792" s="129" t="s">
        <v>173</v>
      </c>
    </row>
    <row r="793" spans="1:6" x14ac:dyDescent="0.25">
      <c r="A793" s="130" t="s">
        <v>1887</v>
      </c>
      <c r="B793" s="129" t="s">
        <v>1888</v>
      </c>
      <c r="C793" s="129" t="s">
        <v>1863</v>
      </c>
      <c r="D793" s="130" t="s">
        <v>533</v>
      </c>
      <c r="E793" s="129" t="s">
        <v>1884</v>
      </c>
      <c r="F793" s="129" t="s">
        <v>1886</v>
      </c>
    </row>
    <row r="794" spans="1:6" x14ac:dyDescent="0.25">
      <c r="A794" s="130" t="s">
        <v>1890</v>
      </c>
      <c r="B794" s="129" t="s">
        <v>976</v>
      </c>
      <c r="C794" s="129" t="s">
        <v>1863</v>
      </c>
      <c r="D794" s="130" t="s">
        <v>533</v>
      </c>
      <c r="E794" s="129" t="s">
        <v>1884</v>
      </c>
      <c r="F794" s="129" t="s">
        <v>1889</v>
      </c>
    </row>
    <row r="795" spans="1:6" x14ac:dyDescent="0.25">
      <c r="A795" s="130" t="s">
        <v>1892</v>
      </c>
      <c r="B795" s="129" t="s">
        <v>1611</v>
      </c>
      <c r="C795" s="129" t="s">
        <v>1863</v>
      </c>
      <c r="D795" s="130" t="s">
        <v>533</v>
      </c>
      <c r="E795" s="129" t="s">
        <v>1884</v>
      </c>
      <c r="F795" s="129" t="s">
        <v>1891</v>
      </c>
    </row>
    <row r="796" spans="1:6" ht="22.5" x14ac:dyDescent="0.25">
      <c r="A796" s="130" t="s">
        <v>1894</v>
      </c>
      <c r="B796" s="129" t="s">
        <v>560</v>
      </c>
      <c r="C796" s="129" t="s">
        <v>1863</v>
      </c>
      <c r="D796" s="130" t="s">
        <v>533</v>
      </c>
      <c r="E796" s="129" t="s">
        <v>1884</v>
      </c>
      <c r="F796" s="129" t="s">
        <v>1893</v>
      </c>
    </row>
    <row r="797" spans="1:6" x14ac:dyDescent="0.25">
      <c r="A797" s="130" t="s">
        <v>1896</v>
      </c>
      <c r="B797" s="129" t="s">
        <v>1897</v>
      </c>
      <c r="C797" s="129" t="s">
        <v>1863</v>
      </c>
      <c r="D797" s="130" t="s">
        <v>533</v>
      </c>
      <c r="E797" s="129" t="s">
        <v>1884</v>
      </c>
      <c r="F797" s="129" t="s">
        <v>1895</v>
      </c>
    </row>
    <row r="798" spans="1:6" x14ac:dyDescent="0.25">
      <c r="A798" s="130" t="s">
        <v>1899</v>
      </c>
      <c r="B798" s="129" t="s">
        <v>200</v>
      </c>
      <c r="C798" s="129" t="s">
        <v>1863</v>
      </c>
      <c r="D798" s="130" t="s">
        <v>533</v>
      </c>
      <c r="E798" s="129" t="s">
        <v>1884</v>
      </c>
      <c r="F798" s="129" t="s">
        <v>1898</v>
      </c>
    </row>
    <row r="799" spans="1:6" x14ac:dyDescent="0.25">
      <c r="A799" s="130" t="s">
        <v>1901</v>
      </c>
      <c r="B799" s="129" t="s">
        <v>168</v>
      </c>
      <c r="C799" s="129" t="s">
        <v>1863</v>
      </c>
      <c r="D799" s="130" t="s">
        <v>533</v>
      </c>
      <c r="E799" s="129" t="s">
        <v>1884</v>
      </c>
      <c r="F799" s="129" t="s">
        <v>1900</v>
      </c>
    </row>
    <row r="800" spans="1:6" x14ac:dyDescent="0.25">
      <c r="A800" s="130" t="s">
        <v>1903</v>
      </c>
      <c r="B800" s="129" t="s">
        <v>200</v>
      </c>
      <c r="C800" s="129" t="s">
        <v>1863</v>
      </c>
      <c r="D800" s="130" t="s">
        <v>533</v>
      </c>
      <c r="E800" s="129" t="s">
        <v>1884</v>
      </c>
      <c r="F800" s="129" t="s">
        <v>1902</v>
      </c>
    </row>
    <row r="801" spans="1:6" x14ac:dyDescent="0.25">
      <c r="A801" s="130" t="s">
        <v>1905</v>
      </c>
      <c r="B801" s="129" t="s">
        <v>591</v>
      </c>
      <c r="C801" s="129" t="s">
        <v>1863</v>
      </c>
      <c r="D801" s="130" t="s">
        <v>533</v>
      </c>
      <c r="E801" s="129" t="s">
        <v>1884</v>
      </c>
      <c r="F801" s="129" t="s">
        <v>1904</v>
      </c>
    </row>
    <row r="802" spans="1:6" x14ac:dyDescent="0.25">
      <c r="A802" s="130" t="s">
        <v>1907</v>
      </c>
      <c r="B802" s="129" t="s">
        <v>1908</v>
      </c>
      <c r="C802" s="129" t="s">
        <v>1863</v>
      </c>
      <c r="D802" s="130" t="s">
        <v>533</v>
      </c>
      <c r="E802" s="129" t="s">
        <v>1884</v>
      </c>
      <c r="F802" s="129" t="s">
        <v>1906</v>
      </c>
    </row>
    <row r="803" spans="1:6" x14ac:dyDescent="0.25">
      <c r="A803" s="130" t="s">
        <v>1910</v>
      </c>
      <c r="B803" s="129" t="s">
        <v>378</v>
      </c>
      <c r="C803" s="129" t="s">
        <v>1863</v>
      </c>
      <c r="D803" s="130" t="s">
        <v>533</v>
      </c>
      <c r="E803" s="129" t="s">
        <v>1884</v>
      </c>
      <c r="F803" s="129" t="s">
        <v>1909</v>
      </c>
    </row>
    <row r="804" spans="1:6" x14ac:dyDescent="0.25">
      <c r="A804" s="130" t="s">
        <v>1912</v>
      </c>
      <c r="B804" s="129" t="s">
        <v>171</v>
      </c>
      <c r="C804" s="129" t="s">
        <v>1863</v>
      </c>
      <c r="D804" s="130" t="s">
        <v>533</v>
      </c>
      <c r="E804" s="129" t="s">
        <v>1884</v>
      </c>
      <c r="F804" s="129" t="s">
        <v>1911</v>
      </c>
    </row>
    <row r="805" spans="1:6" x14ac:dyDescent="0.25">
      <c r="A805" s="130" t="s">
        <v>1914</v>
      </c>
      <c r="B805" s="129" t="s">
        <v>440</v>
      </c>
      <c r="C805" s="129" t="s">
        <v>1863</v>
      </c>
      <c r="D805" s="130" t="s">
        <v>533</v>
      </c>
      <c r="E805" s="129" t="s">
        <v>1884</v>
      </c>
      <c r="F805" s="129" t="s">
        <v>1913</v>
      </c>
    </row>
    <row r="806" spans="1:6" x14ac:dyDescent="0.25">
      <c r="A806" s="130" t="s">
        <v>1916</v>
      </c>
      <c r="B806" s="129" t="s">
        <v>521</v>
      </c>
      <c r="C806" s="129" t="s">
        <v>1863</v>
      </c>
      <c r="D806" s="130" t="s">
        <v>533</v>
      </c>
      <c r="E806" s="129" t="s">
        <v>1884</v>
      </c>
      <c r="F806" s="129" t="s">
        <v>1915</v>
      </c>
    </row>
    <row r="807" spans="1:6" x14ac:dyDescent="0.25">
      <c r="A807" s="130" t="s">
        <v>1918</v>
      </c>
      <c r="B807" s="129" t="s">
        <v>223</v>
      </c>
      <c r="C807" s="129" t="s">
        <v>1863</v>
      </c>
      <c r="D807" s="130" t="s">
        <v>533</v>
      </c>
      <c r="E807" s="129" t="s">
        <v>1884</v>
      </c>
      <c r="F807" s="129" t="s">
        <v>1917</v>
      </c>
    </row>
    <row r="808" spans="1:6" x14ac:dyDescent="0.25">
      <c r="A808" s="130" t="s">
        <v>1920</v>
      </c>
      <c r="B808" s="129" t="s">
        <v>1921</v>
      </c>
      <c r="C808" s="129" t="s">
        <v>1863</v>
      </c>
      <c r="D808" s="130" t="s">
        <v>533</v>
      </c>
      <c r="E808" s="129" t="s">
        <v>1884</v>
      </c>
      <c r="F808" s="129" t="s">
        <v>1919</v>
      </c>
    </row>
    <row r="809" spans="1:6" x14ac:dyDescent="0.25">
      <c r="A809" s="130" t="s">
        <v>1923</v>
      </c>
      <c r="B809" s="129" t="s">
        <v>231</v>
      </c>
      <c r="C809" s="129" t="s">
        <v>1863</v>
      </c>
      <c r="D809" s="130" t="s">
        <v>533</v>
      </c>
      <c r="E809" s="129" t="s">
        <v>1884</v>
      </c>
      <c r="F809" s="129" t="s">
        <v>1922</v>
      </c>
    </row>
    <row r="810" spans="1:6" x14ac:dyDescent="0.25">
      <c r="A810" s="130" t="s">
        <v>1927</v>
      </c>
      <c r="B810" s="129" t="s">
        <v>1928</v>
      </c>
      <c r="C810" s="129" t="s">
        <v>1924</v>
      </c>
      <c r="D810" s="130" t="s">
        <v>76</v>
      </c>
      <c r="E810" s="129" t="s">
        <v>1925</v>
      </c>
      <c r="F810" s="129" t="s">
        <v>1926</v>
      </c>
    </row>
    <row r="811" spans="1:6" x14ac:dyDescent="0.25">
      <c r="A811" s="130" t="s">
        <v>1930</v>
      </c>
      <c r="B811" s="129" t="s">
        <v>231</v>
      </c>
      <c r="C811" s="129" t="s">
        <v>1924</v>
      </c>
      <c r="D811" s="130" t="s">
        <v>76</v>
      </c>
      <c r="E811" s="129" t="s">
        <v>1925</v>
      </c>
      <c r="F811" s="129" t="s">
        <v>1929</v>
      </c>
    </row>
    <row r="812" spans="1:6" x14ac:dyDescent="0.25">
      <c r="A812" s="130" t="s">
        <v>1932</v>
      </c>
      <c r="B812" s="129" t="s">
        <v>142</v>
      </c>
      <c r="C812" s="129" t="s">
        <v>1924</v>
      </c>
      <c r="D812" s="130" t="s">
        <v>76</v>
      </c>
      <c r="E812" s="129" t="s">
        <v>1925</v>
      </c>
      <c r="F812" s="129" t="s">
        <v>1931</v>
      </c>
    </row>
    <row r="813" spans="1:6" x14ac:dyDescent="0.25">
      <c r="A813" s="130" t="s">
        <v>1934</v>
      </c>
      <c r="B813" s="129" t="s">
        <v>85</v>
      </c>
      <c r="C813" s="129" t="s">
        <v>1924</v>
      </c>
      <c r="D813" s="130" t="s">
        <v>76</v>
      </c>
      <c r="E813" s="129" t="s">
        <v>1925</v>
      </c>
      <c r="F813" s="129" t="s">
        <v>1933</v>
      </c>
    </row>
    <row r="814" spans="1:6" x14ac:dyDescent="0.25">
      <c r="A814" s="130" t="s">
        <v>1936</v>
      </c>
      <c r="B814" s="129" t="s">
        <v>200</v>
      </c>
      <c r="C814" s="129" t="s">
        <v>1924</v>
      </c>
      <c r="D814" s="130" t="s">
        <v>76</v>
      </c>
      <c r="E814" s="129" t="s">
        <v>1925</v>
      </c>
      <c r="F814" s="129" t="s">
        <v>1935</v>
      </c>
    </row>
    <row r="815" spans="1:6" x14ac:dyDescent="0.25">
      <c r="A815" s="130" t="s">
        <v>1938</v>
      </c>
      <c r="B815" s="129" t="s">
        <v>373</v>
      </c>
      <c r="C815" s="129" t="s">
        <v>1924</v>
      </c>
      <c r="D815" s="130" t="s">
        <v>76</v>
      </c>
      <c r="E815" s="129" t="s">
        <v>1925</v>
      </c>
      <c r="F815" s="129" t="s">
        <v>1937</v>
      </c>
    </row>
    <row r="816" spans="1:6" x14ac:dyDescent="0.25">
      <c r="A816" s="130" t="s">
        <v>1940</v>
      </c>
      <c r="B816" s="129" t="s">
        <v>1941</v>
      </c>
      <c r="C816" s="129" t="s">
        <v>1924</v>
      </c>
      <c r="D816" s="130" t="s">
        <v>76</v>
      </c>
      <c r="E816" s="129" t="s">
        <v>1925</v>
      </c>
      <c r="F816" s="129" t="s">
        <v>1939</v>
      </c>
    </row>
    <row r="817" spans="1:6" x14ac:dyDescent="0.25">
      <c r="A817" s="130" t="s">
        <v>1943</v>
      </c>
      <c r="B817" s="129" t="s">
        <v>194</v>
      </c>
      <c r="C817" s="129" t="s">
        <v>1924</v>
      </c>
      <c r="D817" s="130" t="s">
        <v>76</v>
      </c>
      <c r="E817" s="129" t="s">
        <v>1925</v>
      </c>
      <c r="F817" s="129" t="s">
        <v>1942</v>
      </c>
    </row>
    <row r="818" spans="1:6" x14ac:dyDescent="0.25">
      <c r="A818" s="130" t="s">
        <v>1944</v>
      </c>
      <c r="B818" s="129" t="s">
        <v>155</v>
      </c>
      <c r="C818" s="129" t="s">
        <v>1924</v>
      </c>
      <c r="D818" s="130" t="s">
        <v>76</v>
      </c>
      <c r="E818" s="129" t="s">
        <v>1925</v>
      </c>
      <c r="F818" s="129" t="s">
        <v>546</v>
      </c>
    </row>
    <row r="819" spans="1:6" x14ac:dyDescent="0.25">
      <c r="A819" s="130" t="s">
        <v>1945</v>
      </c>
      <c r="B819" s="129" t="s">
        <v>964</v>
      </c>
      <c r="C819" s="129" t="s">
        <v>1924</v>
      </c>
      <c r="D819" s="130" t="s">
        <v>76</v>
      </c>
      <c r="E819" s="129" t="s">
        <v>77</v>
      </c>
      <c r="F819" s="129" t="s">
        <v>78</v>
      </c>
    </row>
    <row r="820" spans="1:6" x14ac:dyDescent="0.25">
      <c r="A820" s="130" t="s">
        <v>1946</v>
      </c>
      <c r="B820" s="129" t="s">
        <v>1921</v>
      </c>
      <c r="C820" s="129" t="s">
        <v>1924</v>
      </c>
      <c r="D820" s="130" t="s">
        <v>76</v>
      </c>
      <c r="E820" s="129" t="s">
        <v>77</v>
      </c>
      <c r="F820" s="129" t="s">
        <v>78</v>
      </c>
    </row>
    <row r="821" spans="1:6" x14ac:dyDescent="0.25">
      <c r="A821" s="130" t="s">
        <v>1947</v>
      </c>
      <c r="B821" s="129" t="s">
        <v>1419</v>
      </c>
      <c r="C821" s="129" t="s">
        <v>1924</v>
      </c>
      <c r="D821" s="130" t="s">
        <v>76</v>
      </c>
      <c r="E821" s="129" t="s">
        <v>77</v>
      </c>
      <c r="F821" s="129" t="s">
        <v>78</v>
      </c>
    </row>
    <row r="822" spans="1:6" x14ac:dyDescent="0.25">
      <c r="A822" s="130" t="s">
        <v>1949</v>
      </c>
      <c r="B822" s="129" t="s">
        <v>228</v>
      </c>
      <c r="C822" s="129" t="s">
        <v>1924</v>
      </c>
      <c r="D822" s="130" t="s">
        <v>76</v>
      </c>
      <c r="E822" s="129" t="s">
        <v>77</v>
      </c>
      <c r="F822" s="129" t="s">
        <v>1948</v>
      </c>
    </row>
    <row r="823" spans="1:6" x14ac:dyDescent="0.25">
      <c r="A823" s="130" t="s">
        <v>1951</v>
      </c>
      <c r="B823" s="129" t="s">
        <v>200</v>
      </c>
      <c r="C823" s="129" t="s">
        <v>1924</v>
      </c>
      <c r="D823" s="130" t="s">
        <v>76</v>
      </c>
      <c r="E823" s="129" t="s">
        <v>77</v>
      </c>
      <c r="F823" s="129" t="s">
        <v>1950</v>
      </c>
    </row>
    <row r="824" spans="1:6" x14ac:dyDescent="0.25">
      <c r="A824" s="130" t="s">
        <v>1953</v>
      </c>
      <c r="B824" s="129" t="s">
        <v>502</v>
      </c>
      <c r="C824" s="129" t="s">
        <v>1924</v>
      </c>
      <c r="D824" s="130" t="s">
        <v>76</v>
      </c>
      <c r="E824" s="129" t="s">
        <v>77</v>
      </c>
      <c r="F824" s="129" t="s">
        <v>1952</v>
      </c>
    </row>
    <row r="825" spans="1:6" x14ac:dyDescent="0.25">
      <c r="A825" s="130" t="s">
        <v>1955</v>
      </c>
      <c r="B825" s="129" t="s">
        <v>215</v>
      </c>
      <c r="C825" s="129" t="s">
        <v>1924</v>
      </c>
      <c r="D825" s="130" t="s">
        <v>76</v>
      </c>
      <c r="E825" s="129" t="s">
        <v>77</v>
      </c>
      <c r="F825" s="129" t="s">
        <v>1954</v>
      </c>
    </row>
    <row r="826" spans="1:6" ht="22.5" x14ac:dyDescent="0.25">
      <c r="A826" s="130" t="s">
        <v>1957</v>
      </c>
      <c r="B826" s="129" t="s">
        <v>231</v>
      </c>
      <c r="C826" s="129" t="s">
        <v>1924</v>
      </c>
      <c r="D826" s="130" t="s">
        <v>76</v>
      </c>
      <c r="E826" s="129" t="s">
        <v>77</v>
      </c>
      <c r="F826" s="129" t="s">
        <v>1956</v>
      </c>
    </row>
    <row r="827" spans="1:6" x14ac:dyDescent="0.25">
      <c r="A827" s="130" t="s">
        <v>1960</v>
      </c>
      <c r="B827" s="129" t="s">
        <v>1961</v>
      </c>
      <c r="C827" s="129" t="s">
        <v>1958</v>
      </c>
      <c r="D827" s="130" t="s">
        <v>1333</v>
      </c>
      <c r="E827" s="129" t="s">
        <v>1959</v>
      </c>
      <c r="F827" s="129" t="s">
        <v>1959</v>
      </c>
    </row>
    <row r="828" spans="1:6" x14ac:dyDescent="0.25">
      <c r="A828" s="130" t="s">
        <v>1963</v>
      </c>
      <c r="B828" s="129" t="s">
        <v>231</v>
      </c>
      <c r="C828" s="129" t="s">
        <v>1958</v>
      </c>
      <c r="D828" s="130" t="s">
        <v>1333</v>
      </c>
      <c r="E828" s="129" t="s">
        <v>1959</v>
      </c>
      <c r="F828" s="129" t="s">
        <v>1962</v>
      </c>
    </row>
    <row r="829" spans="1:6" x14ac:dyDescent="0.25">
      <c r="A829" s="130" t="s">
        <v>1965</v>
      </c>
      <c r="B829" s="129" t="s">
        <v>581</v>
      </c>
      <c r="C829" s="129" t="s">
        <v>1958</v>
      </c>
      <c r="D829" s="130" t="s">
        <v>1333</v>
      </c>
      <c r="E829" s="129" t="s">
        <v>1959</v>
      </c>
      <c r="F829" s="129" t="s">
        <v>1964</v>
      </c>
    </row>
    <row r="830" spans="1:6" x14ac:dyDescent="0.25">
      <c r="A830" s="130" t="s">
        <v>1967</v>
      </c>
      <c r="B830" s="129" t="s">
        <v>217</v>
      </c>
      <c r="C830" s="129" t="s">
        <v>1958</v>
      </c>
      <c r="D830" s="130" t="s">
        <v>1333</v>
      </c>
      <c r="E830" s="129" t="s">
        <v>1959</v>
      </c>
      <c r="F830" s="129" t="s">
        <v>1966</v>
      </c>
    </row>
    <row r="831" spans="1:6" x14ac:dyDescent="0.25">
      <c r="A831" s="130" t="s">
        <v>1969</v>
      </c>
      <c r="B831" s="129" t="s">
        <v>231</v>
      </c>
      <c r="C831" s="129" t="s">
        <v>1958</v>
      </c>
      <c r="D831" s="130" t="s">
        <v>1333</v>
      </c>
      <c r="E831" s="129" t="s">
        <v>1959</v>
      </c>
      <c r="F831" s="129" t="s">
        <v>1968</v>
      </c>
    </row>
    <row r="832" spans="1:6" x14ac:dyDescent="0.25">
      <c r="A832" s="130" t="s">
        <v>1971</v>
      </c>
      <c r="B832" s="129" t="s">
        <v>1972</v>
      </c>
      <c r="C832" s="129" t="s">
        <v>1958</v>
      </c>
      <c r="D832" s="130" t="s">
        <v>1333</v>
      </c>
      <c r="E832" s="129" t="s">
        <v>1959</v>
      </c>
      <c r="F832" s="129" t="s">
        <v>1970</v>
      </c>
    </row>
    <row r="833" spans="1:6" x14ac:dyDescent="0.25">
      <c r="A833" s="130" t="s">
        <v>1974</v>
      </c>
      <c r="B833" s="129" t="s">
        <v>231</v>
      </c>
      <c r="C833" s="129" t="s">
        <v>1958</v>
      </c>
      <c r="D833" s="130" t="s">
        <v>1333</v>
      </c>
      <c r="E833" s="129" t="s">
        <v>1959</v>
      </c>
      <c r="F833" s="129" t="s">
        <v>1973</v>
      </c>
    </row>
    <row r="834" spans="1:6" x14ac:dyDescent="0.25">
      <c r="A834" s="130" t="s">
        <v>1976</v>
      </c>
      <c r="B834" s="129" t="s">
        <v>364</v>
      </c>
      <c r="C834" s="129" t="s">
        <v>1958</v>
      </c>
      <c r="D834" s="130" t="s">
        <v>1333</v>
      </c>
      <c r="E834" s="129" t="s">
        <v>1959</v>
      </c>
      <c r="F834" s="129" t="s">
        <v>1975</v>
      </c>
    </row>
    <row r="835" spans="1:6" x14ac:dyDescent="0.25">
      <c r="A835" s="130" t="s">
        <v>1978</v>
      </c>
      <c r="B835" s="129" t="s">
        <v>106</v>
      </c>
      <c r="C835" s="129" t="s">
        <v>1958</v>
      </c>
      <c r="D835" s="130" t="s">
        <v>1333</v>
      </c>
      <c r="E835" s="129" t="s">
        <v>1959</v>
      </c>
      <c r="F835" s="129" t="s">
        <v>1977</v>
      </c>
    </row>
    <row r="836" spans="1:6" x14ac:dyDescent="0.25">
      <c r="A836" s="130" t="s">
        <v>1980</v>
      </c>
      <c r="B836" s="129" t="s">
        <v>117</v>
      </c>
      <c r="C836" s="129" t="s">
        <v>1958</v>
      </c>
      <c r="D836" s="130" t="s">
        <v>1333</v>
      </c>
      <c r="E836" s="129" t="s">
        <v>1979</v>
      </c>
      <c r="F836" s="129" t="s">
        <v>1979</v>
      </c>
    </row>
    <row r="837" spans="1:6" x14ac:dyDescent="0.25">
      <c r="A837" s="130" t="s">
        <v>1982</v>
      </c>
      <c r="B837" s="129" t="s">
        <v>231</v>
      </c>
      <c r="C837" s="129" t="s">
        <v>1958</v>
      </c>
      <c r="D837" s="130" t="s">
        <v>1333</v>
      </c>
      <c r="E837" s="129" t="s">
        <v>1979</v>
      </c>
      <c r="F837" s="129" t="s">
        <v>1981</v>
      </c>
    </row>
    <row r="838" spans="1:6" x14ac:dyDescent="0.25">
      <c r="A838" s="130" t="s">
        <v>1984</v>
      </c>
      <c r="B838" s="129" t="s">
        <v>231</v>
      </c>
      <c r="C838" s="129" t="s">
        <v>1958</v>
      </c>
      <c r="D838" s="130" t="s">
        <v>1333</v>
      </c>
      <c r="E838" s="129" t="s">
        <v>1979</v>
      </c>
      <c r="F838" s="129" t="s">
        <v>1983</v>
      </c>
    </row>
    <row r="839" spans="1:6" x14ac:dyDescent="0.25">
      <c r="A839" s="130" t="s">
        <v>1986</v>
      </c>
      <c r="B839" s="129" t="s">
        <v>323</v>
      </c>
      <c r="C839" s="129" t="s">
        <v>1958</v>
      </c>
      <c r="D839" s="130" t="s">
        <v>1333</v>
      </c>
      <c r="E839" s="129" t="s">
        <v>1979</v>
      </c>
      <c r="F839" s="129" t="s">
        <v>1985</v>
      </c>
    </row>
    <row r="840" spans="1:6" x14ac:dyDescent="0.25">
      <c r="A840" s="130" t="s">
        <v>1988</v>
      </c>
      <c r="B840" s="129" t="s">
        <v>134</v>
      </c>
      <c r="C840" s="129" t="s">
        <v>1958</v>
      </c>
      <c r="D840" s="130" t="s">
        <v>1333</v>
      </c>
      <c r="E840" s="129" t="s">
        <v>1979</v>
      </c>
      <c r="F840" s="129" t="s">
        <v>1987</v>
      </c>
    </row>
    <row r="841" spans="1:6" ht="22.5" x14ac:dyDescent="0.25">
      <c r="A841" s="130" t="s">
        <v>1990</v>
      </c>
      <c r="B841" s="129" t="s">
        <v>560</v>
      </c>
      <c r="C841" s="129" t="s">
        <v>1958</v>
      </c>
      <c r="D841" s="130" t="s">
        <v>1333</v>
      </c>
      <c r="E841" s="129" t="s">
        <v>1979</v>
      </c>
      <c r="F841" s="129" t="s">
        <v>1989</v>
      </c>
    </row>
    <row r="842" spans="1:6" x14ac:dyDescent="0.25">
      <c r="A842" s="130" t="s">
        <v>1992</v>
      </c>
      <c r="B842" s="129" t="s">
        <v>139</v>
      </c>
      <c r="C842" s="129" t="s">
        <v>1958</v>
      </c>
      <c r="D842" s="130" t="s">
        <v>1333</v>
      </c>
      <c r="E842" s="129" t="s">
        <v>1979</v>
      </c>
      <c r="F842" s="129" t="s">
        <v>1991</v>
      </c>
    </row>
    <row r="843" spans="1:6" x14ac:dyDescent="0.25">
      <c r="A843" s="130" t="s">
        <v>1994</v>
      </c>
      <c r="B843" s="129" t="s">
        <v>231</v>
      </c>
      <c r="C843" s="129" t="s">
        <v>1958</v>
      </c>
      <c r="D843" s="130" t="s">
        <v>1333</v>
      </c>
      <c r="E843" s="129" t="s">
        <v>1979</v>
      </c>
      <c r="F843" s="129" t="s">
        <v>1993</v>
      </c>
    </row>
    <row r="844" spans="1:6" x14ac:dyDescent="0.25">
      <c r="A844" s="130" t="s">
        <v>1996</v>
      </c>
      <c r="B844" s="129" t="s">
        <v>200</v>
      </c>
      <c r="C844" s="129" t="s">
        <v>1958</v>
      </c>
      <c r="D844" s="130" t="s">
        <v>1333</v>
      </c>
      <c r="E844" s="129" t="s">
        <v>1979</v>
      </c>
      <c r="F844" s="129" t="s">
        <v>1995</v>
      </c>
    </row>
    <row r="845" spans="1:6" x14ac:dyDescent="0.25">
      <c r="A845" s="130" t="s">
        <v>1998</v>
      </c>
      <c r="B845" s="129" t="s">
        <v>630</v>
      </c>
      <c r="C845" s="129" t="s">
        <v>1958</v>
      </c>
      <c r="D845" s="130" t="s">
        <v>1333</v>
      </c>
      <c r="E845" s="129" t="s">
        <v>1997</v>
      </c>
      <c r="F845" s="129" t="s">
        <v>1997</v>
      </c>
    </row>
    <row r="846" spans="1:6" x14ac:dyDescent="0.25">
      <c r="A846" s="130" t="s">
        <v>2000</v>
      </c>
      <c r="B846" s="129" t="s">
        <v>231</v>
      </c>
      <c r="C846" s="129" t="s">
        <v>1958</v>
      </c>
      <c r="D846" s="130" t="s">
        <v>1333</v>
      </c>
      <c r="E846" s="129" t="s">
        <v>1997</v>
      </c>
      <c r="F846" s="129" t="s">
        <v>1999</v>
      </c>
    </row>
    <row r="847" spans="1:6" x14ac:dyDescent="0.25">
      <c r="A847" s="130" t="s">
        <v>2002</v>
      </c>
      <c r="B847" s="129" t="s">
        <v>223</v>
      </c>
      <c r="C847" s="129" t="s">
        <v>1958</v>
      </c>
      <c r="D847" s="130" t="s">
        <v>1333</v>
      </c>
      <c r="E847" s="129" t="s">
        <v>1997</v>
      </c>
      <c r="F847" s="129" t="s">
        <v>2001</v>
      </c>
    </row>
    <row r="848" spans="1:6" x14ac:dyDescent="0.25">
      <c r="A848" s="130" t="s">
        <v>2004</v>
      </c>
      <c r="B848" s="129" t="s">
        <v>155</v>
      </c>
      <c r="C848" s="129" t="s">
        <v>1958</v>
      </c>
      <c r="D848" s="130" t="s">
        <v>1333</v>
      </c>
      <c r="E848" s="129" t="s">
        <v>1997</v>
      </c>
      <c r="F848" s="129" t="s">
        <v>2003</v>
      </c>
    </row>
    <row r="849" spans="1:6" x14ac:dyDescent="0.25">
      <c r="A849" s="130" t="s">
        <v>2006</v>
      </c>
      <c r="B849" s="129" t="s">
        <v>231</v>
      </c>
      <c r="C849" s="129" t="s">
        <v>1958</v>
      </c>
      <c r="D849" s="130" t="s">
        <v>1333</v>
      </c>
      <c r="E849" s="129" t="s">
        <v>1997</v>
      </c>
      <c r="F849" s="129" t="s">
        <v>2005</v>
      </c>
    </row>
    <row r="850" spans="1:6" x14ac:dyDescent="0.25">
      <c r="A850" s="130" t="s">
        <v>2009</v>
      </c>
      <c r="B850" s="129" t="s">
        <v>2010</v>
      </c>
      <c r="C850" s="129" t="s">
        <v>1958</v>
      </c>
      <c r="D850" s="130" t="s">
        <v>1333</v>
      </c>
      <c r="E850" s="129" t="s">
        <v>2007</v>
      </c>
      <c r="F850" s="129" t="s">
        <v>2008</v>
      </c>
    </row>
    <row r="851" spans="1:6" x14ac:dyDescent="0.25">
      <c r="A851" s="130" t="s">
        <v>2012</v>
      </c>
      <c r="B851" s="129" t="s">
        <v>591</v>
      </c>
      <c r="C851" s="129" t="s">
        <v>1958</v>
      </c>
      <c r="D851" s="130" t="s">
        <v>1333</v>
      </c>
      <c r="E851" s="129" t="s">
        <v>2007</v>
      </c>
      <c r="F851" s="129" t="s">
        <v>2011</v>
      </c>
    </row>
    <row r="852" spans="1:6" x14ac:dyDescent="0.25">
      <c r="A852" s="130" t="s">
        <v>2014</v>
      </c>
      <c r="B852" s="129" t="s">
        <v>231</v>
      </c>
      <c r="C852" s="129" t="s">
        <v>1958</v>
      </c>
      <c r="D852" s="130" t="s">
        <v>1333</v>
      </c>
      <c r="E852" s="129" t="s">
        <v>2007</v>
      </c>
      <c r="F852" s="129" t="s">
        <v>2013</v>
      </c>
    </row>
    <row r="853" spans="1:6" x14ac:dyDescent="0.25">
      <c r="A853" s="130" t="s">
        <v>2016</v>
      </c>
      <c r="B853" s="129" t="s">
        <v>154</v>
      </c>
      <c r="C853" s="129" t="s">
        <v>1958</v>
      </c>
      <c r="D853" s="130" t="s">
        <v>1333</v>
      </c>
      <c r="E853" s="129" t="s">
        <v>2007</v>
      </c>
      <c r="F853" s="129" t="s">
        <v>2015</v>
      </c>
    </row>
    <row r="854" spans="1:6" ht="22.5" x14ac:dyDescent="0.25">
      <c r="A854" s="130" t="s">
        <v>2019</v>
      </c>
      <c r="B854" s="129" t="s">
        <v>200</v>
      </c>
      <c r="C854" s="129" t="s">
        <v>1958</v>
      </c>
      <c r="D854" s="130" t="s">
        <v>1333</v>
      </c>
      <c r="E854" s="129" t="s">
        <v>2017</v>
      </c>
      <c r="F854" s="129" t="s">
        <v>2018</v>
      </c>
    </row>
    <row r="855" spans="1:6" ht="22.5" x14ac:dyDescent="0.25">
      <c r="A855" s="130" t="s">
        <v>2021</v>
      </c>
      <c r="B855" s="129" t="s">
        <v>109</v>
      </c>
      <c r="C855" s="129" t="s">
        <v>1958</v>
      </c>
      <c r="D855" s="130" t="s">
        <v>1333</v>
      </c>
      <c r="E855" s="129" t="s">
        <v>2017</v>
      </c>
      <c r="F855" s="129" t="s">
        <v>2020</v>
      </c>
    </row>
    <row r="856" spans="1:6" ht="22.5" x14ac:dyDescent="0.25">
      <c r="A856" s="130" t="s">
        <v>2023</v>
      </c>
      <c r="B856" s="129" t="s">
        <v>215</v>
      </c>
      <c r="C856" s="129" t="s">
        <v>1958</v>
      </c>
      <c r="D856" s="130" t="s">
        <v>1333</v>
      </c>
      <c r="E856" s="129" t="s">
        <v>2017</v>
      </c>
      <c r="F856" s="129" t="s">
        <v>2022</v>
      </c>
    </row>
    <row r="857" spans="1:6" ht="22.5" x14ac:dyDescent="0.25">
      <c r="A857" s="130" t="s">
        <v>2025</v>
      </c>
      <c r="B857" s="129" t="s">
        <v>231</v>
      </c>
      <c r="C857" s="129" t="s">
        <v>1958</v>
      </c>
      <c r="D857" s="130" t="s">
        <v>1333</v>
      </c>
      <c r="E857" s="129" t="s">
        <v>2017</v>
      </c>
      <c r="F857" s="129" t="s">
        <v>2024</v>
      </c>
    </row>
    <row r="858" spans="1:6" ht="22.5" x14ac:dyDescent="0.25">
      <c r="A858" s="130" t="s">
        <v>2026</v>
      </c>
      <c r="B858" s="129" t="s">
        <v>203</v>
      </c>
      <c r="C858" s="129" t="s">
        <v>1958</v>
      </c>
      <c r="D858" s="130" t="s">
        <v>1333</v>
      </c>
      <c r="E858" s="129" t="s">
        <v>2017</v>
      </c>
      <c r="F858" s="129" t="s">
        <v>696</v>
      </c>
    </row>
    <row r="859" spans="1:6" ht="22.5" x14ac:dyDescent="0.25">
      <c r="A859" s="130" t="s">
        <v>2028</v>
      </c>
      <c r="B859" s="129" t="s">
        <v>2029</v>
      </c>
      <c r="C859" s="129" t="s">
        <v>1958</v>
      </c>
      <c r="D859" s="130" t="s">
        <v>1333</v>
      </c>
      <c r="E859" s="129" t="s">
        <v>2017</v>
      </c>
      <c r="F859" s="129" t="s">
        <v>2027</v>
      </c>
    </row>
    <row r="860" spans="1:6" ht="22.5" x14ac:dyDescent="0.25">
      <c r="A860" s="130" t="s">
        <v>2031</v>
      </c>
      <c r="B860" s="129" t="s">
        <v>168</v>
      </c>
      <c r="C860" s="129" t="s">
        <v>1958</v>
      </c>
      <c r="D860" s="130" t="s">
        <v>1333</v>
      </c>
      <c r="E860" s="129" t="s">
        <v>2017</v>
      </c>
      <c r="F860" s="129" t="s">
        <v>2030</v>
      </c>
    </row>
    <row r="861" spans="1:6" ht="22.5" x14ac:dyDescent="0.25">
      <c r="A861" s="130" t="s">
        <v>2033</v>
      </c>
      <c r="B861" s="129" t="s">
        <v>231</v>
      </c>
      <c r="C861" s="129" t="s">
        <v>1958</v>
      </c>
      <c r="D861" s="130" t="s">
        <v>1333</v>
      </c>
      <c r="E861" s="129" t="s">
        <v>2017</v>
      </c>
      <c r="F861" s="129" t="s">
        <v>2032</v>
      </c>
    </row>
    <row r="862" spans="1:6" ht="22.5" x14ac:dyDescent="0.25">
      <c r="A862" s="130" t="s">
        <v>2035</v>
      </c>
      <c r="B862" s="129" t="s">
        <v>331</v>
      </c>
      <c r="C862" s="129" t="s">
        <v>1958</v>
      </c>
      <c r="D862" s="130" t="s">
        <v>1333</v>
      </c>
      <c r="E862" s="129" t="s">
        <v>2017</v>
      </c>
      <c r="F862" s="129" t="s">
        <v>2034</v>
      </c>
    </row>
    <row r="863" spans="1:6" x14ac:dyDescent="0.25">
      <c r="A863" s="130" t="s">
        <v>2039</v>
      </c>
      <c r="B863" s="129" t="s">
        <v>231</v>
      </c>
      <c r="C863" s="129" t="s">
        <v>2036</v>
      </c>
      <c r="D863" s="130" t="s">
        <v>1333</v>
      </c>
      <c r="E863" s="129" t="s">
        <v>2037</v>
      </c>
      <c r="F863" s="129" t="s">
        <v>2038</v>
      </c>
    </row>
    <row r="864" spans="1:6" x14ac:dyDescent="0.25">
      <c r="A864" s="130" t="s">
        <v>2041</v>
      </c>
      <c r="B864" s="129" t="s">
        <v>2042</v>
      </c>
      <c r="C864" s="129" t="s">
        <v>2036</v>
      </c>
      <c r="D864" s="130" t="s">
        <v>1333</v>
      </c>
      <c r="E864" s="129" t="s">
        <v>2037</v>
      </c>
      <c r="F864" s="129" t="s">
        <v>2040</v>
      </c>
    </row>
    <row r="865" spans="1:6" x14ac:dyDescent="0.25">
      <c r="A865" s="130" t="s">
        <v>2044</v>
      </c>
      <c r="B865" s="129" t="s">
        <v>2045</v>
      </c>
      <c r="C865" s="129" t="s">
        <v>2036</v>
      </c>
      <c r="D865" s="130" t="s">
        <v>1333</v>
      </c>
      <c r="E865" s="129" t="s">
        <v>2037</v>
      </c>
      <c r="F865" s="129" t="s">
        <v>2043</v>
      </c>
    </row>
    <row r="866" spans="1:6" x14ac:dyDescent="0.25">
      <c r="A866" s="130" t="s">
        <v>2047</v>
      </c>
      <c r="B866" s="129" t="s">
        <v>2048</v>
      </c>
      <c r="C866" s="129" t="s">
        <v>2036</v>
      </c>
      <c r="D866" s="130" t="s">
        <v>1333</v>
      </c>
      <c r="E866" s="129" t="s">
        <v>2037</v>
      </c>
      <c r="F866" s="129" t="s">
        <v>2046</v>
      </c>
    </row>
    <row r="867" spans="1:6" x14ac:dyDescent="0.25">
      <c r="A867" s="130" t="s">
        <v>2050</v>
      </c>
      <c r="B867" s="129" t="s">
        <v>159</v>
      </c>
      <c r="C867" s="129" t="s">
        <v>2036</v>
      </c>
      <c r="D867" s="130" t="s">
        <v>1333</v>
      </c>
      <c r="E867" s="129" t="s">
        <v>2037</v>
      </c>
      <c r="F867" s="129" t="s">
        <v>2049</v>
      </c>
    </row>
    <row r="868" spans="1:6" x14ac:dyDescent="0.25">
      <c r="A868" s="130" t="s">
        <v>2051</v>
      </c>
      <c r="B868" s="129" t="s">
        <v>109</v>
      </c>
      <c r="C868" s="129" t="s">
        <v>2036</v>
      </c>
      <c r="D868" s="130" t="s">
        <v>1333</v>
      </c>
      <c r="E868" s="129" t="s">
        <v>2037</v>
      </c>
      <c r="F868" s="129" t="s">
        <v>537</v>
      </c>
    </row>
    <row r="869" spans="1:6" x14ac:dyDescent="0.25">
      <c r="A869" s="130" t="s">
        <v>2052</v>
      </c>
      <c r="B869" s="129" t="s">
        <v>231</v>
      </c>
      <c r="C869" s="129" t="s">
        <v>2036</v>
      </c>
      <c r="D869" s="130" t="s">
        <v>1333</v>
      </c>
      <c r="E869" s="129" t="s">
        <v>2037</v>
      </c>
      <c r="F869" s="129" t="s">
        <v>431</v>
      </c>
    </row>
    <row r="870" spans="1:6" x14ac:dyDescent="0.25">
      <c r="A870" s="130" t="s">
        <v>2054</v>
      </c>
      <c r="B870" s="129" t="s">
        <v>2055</v>
      </c>
      <c r="C870" s="129" t="s">
        <v>2036</v>
      </c>
      <c r="D870" s="130" t="s">
        <v>1333</v>
      </c>
      <c r="E870" s="129" t="s">
        <v>2037</v>
      </c>
      <c r="F870" s="129" t="s">
        <v>2053</v>
      </c>
    </row>
    <row r="871" spans="1:6" x14ac:dyDescent="0.25">
      <c r="A871" s="130" t="s">
        <v>2057</v>
      </c>
      <c r="B871" s="129" t="s">
        <v>323</v>
      </c>
      <c r="C871" s="129" t="s">
        <v>2036</v>
      </c>
      <c r="D871" s="130" t="s">
        <v>1333</v>
      </c>
      <c r="E871" s="129" t="s">
        <v>2037</v>
      </c>
      <c r="F871" s="129" t="s">
        <v>2056</v>
      </c>
    </row>
    <row r="872" spans="1:6" x14ac:dyDescent="0.25">
      <c r="A872" s="130" t="s">
        <v>2059</v>
      </c>
      <c r="B872" s="129" t="s">
        <v>1792</v>
      </c>
      <c r="C872" s="129" t="s">
        <v>2036</v>
      </c>
      <c r="D872" s="130" t="s">
        <v>1333</v>
      </c>
      <c r="E872" s="129" t="s">
        <v>2037</v>
      </c>
      <c r="F872" s="129" t="s">
        <v>2058</v>
      </c>
    </row>
    <row r="873" spans="1:6" x14ac:dyDescent="0.25">
      <c r="A873" s="130" t="s">
        <v>2061</v>
      </c>
      <c r="B873" s="129" t="s">
        <v>203</v>
      </c>
      <c r="C873" s="129" t="s">
        <v>2036</v>
      </c>
      <c r="D873" s="130" t="s">
        <v>1333</v>
      </c>
      <c r="E873" s="129" t="s">
        <v>2037</v>
      </c>
      <c r="F873" s="129" t="s">
        <v>2060</v>
      </c>
    </row>
    <row r="874" spans="1:6" x14ac:dyDescent="0.25">
      <c r="A874" s="130" t="s">
        <v>2063</v>
      </c>
      <c r="B874" s="129" t="s">
        <v>2045</v>
      </c>
      <c r="C874" s="129" t="s">
        <v>2036</v>
      </c>
      <c r="D874" s="130" t="s">
        <v>1333</v>
      </c>
      <c r="E874" s="129" t="s">
        <v>2037</v>
      </c>
      <c r="F874" s="129" t="s">
        <v>2062</v>
      </c>
    </row>
    <row r="875" spans="1:6" x14ac:dyDescent="0.25">
      <c r="A875" s="130" t="s">
        <v>2065</v>
      </c>
      <c r="B875" s="129" t="s">
        <v>231</v>
      </c>
      <c r="C875" s="129" t="s">
        <v>2036</v>
      </c>
      <c r="D875" s="130" t="s">
        <v>1333</v>
      </c>
      <c r="E875" s="129" t="s">
        <v>2037</v>
      </c>
      <c r="F875" s="129" t="s">
        <v>2064</v>
      </c>
    </row>
    <row r="876" spans="1:6" x14ac:dyDescent="0.25">
      <c r="A876" s="130" t="s">
        <v>2067</v>
      </c>
      <c r="B876" s="129" t="s">
        <v>200</v>
      </c>
      <c r="C876" s="129" t="s">
        <v>2036</v>
      </c>
      <c r="D876" s="130" t="s">
        <v>1333</v>
      </c>
      <c r="E876" s="129" t="s">
        <v>2037</v>
      </c>
      <c r="F876" s="129" t="s">
        <v>2066</v>
      </c>
    </row>
    <row r="877" spans="1:6" x14ac:dyDescent="0.25">
      <c r="A877" s="130" t="s">
        <v>2069</v>
      </c>
      <c r="B877" s="129" t="s">
        <v>134</v>
      </c>
      <c r="C877" s="129" t="s">
        <v>2036</v>
      </c>
      <c r="D877" s="130" t="s">
        <v>1333</v>
      </c>
      <c r="E877" s="129" t="s">
        <v>2037</v>
      </c>
      <c r="F877" s="129" t="s">
        <v>2068</v>
      </c>
    </row>
    <row r="878" spans="1:6" x14ac:dyDescent="0.25">
      <c r="A878" s="130" t="s">
        <v>2071</v>
      </c>
      <c r="B878" s="129" t="s">
        <v>85</v>
      </c>
      <c r="C878" s="129" t="s">
        <v>2036</v>
      </c>
      <c r="D878" s="130" t="s">
        <v>1333</v>
      </c>
      <c r="E878" s="129" t="s">
        <v>2037</v>
      </c>
      <c r="F878" s="129" t="s">
        <v>2070</v>
      </c>
    </row>
    <row r="879" spans="1:6" x14ac:dyDescent="0.25">
      <c r="A879" s="130" t="s">
        <v>2073</v>
      </c>
      <c r="B879" s="129" t="s">
        <v>200</v>
      </c>
      <c r="C879" s="129" t="s">
        <v>2036</v>
      </c>
      <c r="D879" s="130" t="s">
        <v>1333</v>
      </c>
      <c r="E879" s="129" t="s">
        <v>2037</v>
      </c>
      <c r="F879" s="129" t="s">
        <v>2072</v>
      </c>
    </row>
    <row r="880" spans="1:6" x14ac:dyDescent="0.25">
      <c r="A880" s="130" t="s">
        <v>2075</v>
      </c>
      <c r="B880" s="129" t="s">
        <v>1624</v>
      </c>
      <c r="C880" s="129" t="s">
        <v>2036</v>
      </c>
      <c r="D880" s="130" t="s">
        <v>1333</v>
      </c>
      <c r="E880" s="129" t="s">
        <v>2037</v>
      </c>
      <c r="F880" s="129" t="s">
        <v>2074</v>
      </c>
    </row>
    <row r="881" spans="1:6" x14ac:dyDescent="0.25">
      <c r="A881" s="130" t="s">
        <v>2077</v>
      </c>
      <c r="B881" s="129" t="s">
        <v>200</v>
      </c>
      <c r="C881" s="129" t="s">
        <v>2036</v>
      </c>
      <c r="D881" s="130" t="s">
        <v>1333</v>
      </c>
      <c r="E881" s="129" t="s">
        <v>2037</v>
      </c>
      <c r="F881" s="129" t="s">
        <v>2076</v>
      </c>
    </row>
    <row r="882" spans="1:6" x14ac:dyDescent="0.25">
      <c r="A882" s="130" t="s">
        <v>2079</v>
      </c>
      <c r="B882" s="129" t="s">
        <v>304</v>
      </c>
      <c r="C882" s="129" t="s">
        <v>2036</v>
      </c>
      <c r="D882" s="130" t="s">
        <v>1333</v>
      </c>
      <c r="E882" s="129" t="s">
        <v>2037</v>
      </c>
      <c r="F882" s="129" t="s">
        <v>2078</v>
      </c>
    </row>
    <row r="883" spans="1:6" x14ac:dyDescent="0.25">
      <c r="A883" s="130" t="s">
        <v>2081</v>
      </c>
      <c r="B883" s="129" t="s">
        <v>598</v>
      </c>
      <c r="C883" s="129" t="s">
        <v>2036</v>
      </c>
      <c r="D883" s="130" t="s">
        <v>1333</v>
      </c>
      <c r="E883" s="129" t="s">
        <v>2037</v>
      </c>
      <c r="F883" s="129" t="s">
        <v>2080</v>
      </c>
    </row>
    <row r="884" spans="1:6" x14ac:dyDescent="0.25">
      <c r="A884" s="130" t="s">
        <v>2083</v>
      </c>
      <c r="B884" s="129" t="s">
        <v>231</v>
      </c>
      <c r="C884" s="129" t="s">
        <v>2036</v>
      </c>
      <c r="D884" s="130" t="s">
        <v>1333</v>
      </c>
      <c r="E884" s="129" t="s">
        <v>2037</v>
      </c>
      <c r="F884" s="129" t="s">
        <v>2082</v>
      </c>
    </row>
    <row r="885" spans="1:6" x14ac:dyDescent="0.25">
      <c r="A885" s="130" t="s">
        <v>2085</v>
      </c>
      <c r="B885" s="129" t="s">
        <v>215</v>
      </c>
      <c r="C885" s="129" t="s">
        <v>2036</v>
      </c>
      <c r="D885" s="130" t="s">
        <v>1333</v>
      </c>
      <c r="E885" s="129" t="s">
        <v>132</v>
      </c>
      <c r="F885" s="129" t="s">
        <v>2084</v>
      </c>
    </row>
    <row r="886" spans="1:6" x14ac:dyDescent="0.25">
      <c r="A886" s="130" t="s">
        <v>2087</v>
      </c>
      <c r="B886" s="129" t="s">
        <v>373</v>
      </c>
      <c r="C886" s="129" t="s">
        <v>2036</v>
      </c>
      <c r="D886" s="130" t="s">
        <v>1333</v>
      </c>
      <c r="E886" s="129" t="s">
        <v>2086</v>
      </c>
      <c r="F886" s="129" t="s">
        <v>2086</v>
      </c>
    </row>
    <row r="887" spans="1:6" x14ac:dyDescent="0.25">
      <c r="A887" s="130" t="s">
        <v>2089</v>
      </c>
      <c r="B887" s="129" t="s">
        <v>521</v>
      </c>
      <c r="C887" s="129" t="s">
        <v>2036</v>
      </c>
      <c r="D887" s="130" t="s">
        <v>1333</v>
      </c>
      <c r="E887" s="129" t="s">
        <v>2086</v>
      </c>
      <c r="F887" s="129" t="s">
        <v>2088</v>
      </c>
    </row>
    <row r="888" spans="1:6" x14ac:dyDescent="0.25">
      <c r="A888" s="130" t="s">
        <v>2090</v>
      </c>
      <c r="B888" s="129" t="s">
        <v>85</v>
      </c>
      <c r="C888" s="129" t="s">
        <v>2036</v>
      </c>
      <c r="D888" s="130" t="s">
        <v>1333</v>
      </c>
      <c r="E888" s="129" t="s">
        <v>2086</v>
      </c>
      <c r="F888" s="129" t="s">
        <v>252</v>
      </c>
    </row>
    <row r="889" spans="1:6" x14ac:dyDescent="0.25">
      <c r="A889" s="130" t="s">
        <v>2091</v>
      </c>
      <c r="B889" s="129" t="s">
        <v>217</v>
      </c>
      <c r="C889" s="129" t="s">
        <v>2036</v>
      </c>
      <c r="D889" s="130" t="s">
        <v>1333</v>
      </c>
      <c r="E889" s="129" t="s">
        <v>2086</v>
      </c>
      <c r="F889" s="129" t="s">
        <v>687</v>
      </c>
    </row>
    <row r="890" spans="1:6" x14ac:dyDescent="0.25">
      <c r="A890" s="130" t="s">
        <v>2093</v>
      </c>
      <c r="B890" s="129" t="s">
        <v>142</v>
      </c>
      <c r="C890" s="129" t="s">
        <v>2036</v>
      </c>
      <c r="D890" s="130" t="s">
        <v>1333</v>
      </c>
      <c r="E890" s="129" t="s">
        <v>2086</v>
      </c>
      <c r="F890" s="129" t="s">
        <v>2092</v>
      </c>
    </row>
    <row r="891" spans="1:6" x14ac:dyDescent="0.25">
      <c r="A891" s="130" t="s">
        <v>2095</v>
      </c>
      <c r="B891" s="129" t="s">
        <v>85</v>
      </c>
      <c r="C891" s="129" t="s">
        <v>2036</v>
      </c>
      <c r="D891" s="130" t="s">
        <v>1333</v>
      </c>
      <c r="E891" s="129" t="s">
        <v>2086</v>
      </c>
      <c r="F891" s="129" t="s">
        <v>2094</v>
      </c>
    </row>
    <row r="892" spans="1:6" x14ac:dyDescent="0.25">
      <c r="A892" s="130" t="s">
        <v>2097</v>
      </c>
      <c r="B892" s="129" t="s">
        <v>482</v>
      </c>
      <c r="C892" s="129" t="s">
        <v>2036</v>
      </c>
      <c r="D892" s="130" t="s">
        <v>1333</v>
      </c>
      <c r="E892" s="129" t="s">
        <v>2086</v>
      </c>
      <c r="F892" s="129" t="s">
        <v>2096</v>
      </c>
    </row>
    <row r="893" spans="1:6" x14ac:dyDescent="0.25">
      <c r="A893" s="130" t="s">
        <v>2099</v>
      </c>
      <c r="B893" s="129" t="s">
        <v>1419</v>
      </c>
      <c r="C893" s="129" t="s">
        <v>2036</v>
      </c>
      <c r="D893" s="130" t="s">
        <v>1333</v>
      </c>
      <c r="E893" s="129" t="s">
        <v>2086</v>
      </c>
      <c r="F893" s="129" t="s">
        <v>2098</v>
      </c>
    </row>
    <row r="894" spans="1:6" x14ac:dyDescent="0.25">
      <c r="A894" s="130" t="s">
        <v>2101</v>
      </c>
      <c r="B894" s="129" t="s">
        <v>1129</v>
      </c>
      <c r="C894" s="129" t="s">
        <v>2036</v>
      </c>
      <c r="D894" s="130" t="s">
        <v>1333</v>
      </c>
      <c r="E894" s="129" t="s">
        <v>2086</v>
      </c>
      <c r="F894" s="129" t="s">
        <v>2100</v>
      </c>
    </row>
    <row r="895" spans="1:6" x14ac:dyDescent="0.25">
      <c r="A895" s="130" t="s">
        <v>2103</v>
      </c>
      <c r="B895" s="129" t="s">
        <v>725</v>
      </c>
      <c r="C895" s="129" t="s">
        <v>2036</v>
      </c>
      <c r="D895" s="130" t="s">
        <v>1333</v>
      </c>
      <c r="E895" s="129" t="s">
        <v>137</v>
      </c>
      <c r="F895" s="129" t="s">
        <v>2102</v>
      </c>
    </row>
    <row r="896" spans="1:6" x14ac:dyDescent="0.25">
      <c r="A896" s="130" t="s">
        <v>2105</v>
      </c>
      <c r="B896" s="129" t="s">
        <v>2106</v>
      </c>
      <c r="C896" s="129" t="s">
        <v>2104</v>
      </c>
      <c r="D896" s="130" t="s">
        <v>661</v>
      </c>
      <c r="E896" s="129" t="s">
        <v>600</v>
      </c>
      <c r="F896" s="129" t="s">
        <v>1414</v>
      </c>
    </row>
    <row r="897" spans="1:6" x14ac:dyDescent="0.25">
      <c r="A897" s="130" t="s">
        <v>2107</v>
      </c>
      <c r="B897" s="129" t="s">
        <v>231</v>
      </c>
      <c r="C897" s="129" t="s">
        <v>2104</v>
      </c>
      <c r="D897" s="130" t="s">
        <v>661</v>
      </c>
      <c r="E897" s="129" t="s">
        <v>600</v>
      </c>
      <c r="F897" s="129" t="s">
        <v>1414</v>
      </c>
    </row>
    <row r="898" spans="1:6" x14ac:dyDescent="0.25">
      <c r="A898" s="130" t="s">
        <v>2108</v>
      </c>
      <c r="B898" s="129" t="s">
        <v>200</v>
      </c>
      <c r="C898" s="129" t="s">
        <v>2104</v>
      </c>
      <c r="D898" s="130" t="s">
        <v>661</v>
      </c>
      <c r="E898" s="129" t="s">
        <v>600</v>
      </c>
      <c r="F898" s="129" t="s">
        <v>1217</v>
      </c>
    </row>
    <row r="899" spans="1:6" x14ac:dyDescent="0.25">
      <c r="A899" s="130" t="s">
        <v>2110</v>
      </c>
      <c r="B899" s="129" t="s">
        <v>1044</v>
      </c>
      <c r="C899" s="129" t="s">
        <v>2104</v>
      </c>
      <c r="D899" s="130" t="s">
        <v>661</v>
      </c>
      <c r="E899" s="129" t="s">
        <v>600</v>
      </c>
      <c r="F899" s="129" t="s">
        <v>2109</v>
      </c>
    </row>
    <row r="900" spans="1:6" x14ac:dyDescent="0.25">
      <c r="A900" s="130" t="s">
        <v>2112</v>
      </c>
      <c r="B900" s="129" t="s">
        <v>213</v>
      </c>
      <c r="C900" s="129" t="s">
        <v>2104</v>
      </c>
      <c r="D900" s="130" t="s">
        <v>661</v>
      </c>
      <c r="E900" s="129" t="s">
        <v>600</v>
      </c>
      <c r="F900" s="129" t="s">
        <v>2111</v>
      </c>
    </row>
    <row r="901" spans="1:6" x14ac:dyDescent="0.25">
      <c r="A901" s="130" t="s">
        <v>2113</v>
      </c>
      <c r="B901" s="129" t="s">
        <v>200</v>
      </c>
      <c r="C901" s="129" t="s">
        <v>2104</v>
      </c>
      <c r="D901" s="130" t="s">
        <v>661</v>
      </c>
      <c r="E901" s="129" t="s">
        <v>600</v>
      </c>
      <c r="F901" s="129" t="s">
        <v>123</v>
      </c>
    </row>
    <row r="902" spans="1:6" x14ac:dyDescent="0.25">
      <c r="A902" s="130" t="s">
        <v>2114</v>
      </c>
      <c r="B902" s="129" t="s">
        <v>123</v>
      </c>
      <c r="C902" s="129" t="s">
        <v>2104</v>
      </c>
      <c r="D902" s="130" t="s">
        <v>661</v>
      </c>
      <c r="E902" s="129" t="s">
        <v>600</v>
      </c>
      <c r="F902" s="129" t="s">
        <v>619</v>
      </c>
    </row>
    <row r="903" spans="1:6" x14ac:dyDescent="0.25">
      <c r="A903" s="130" t="s">
        <v>2116</v>
      </c>
      <c r="B903" s="129" t="s">
        <v>872</v>
      </c>
      <c r="C903" s="129" t="s">
        <v>2104</v>
      </c>
      <c r="D903" s="130" t="s">
        <v>661</v>
      </c>
      <c r="E903" s="129" t="s">
        <v>600</v>
      </c>
      <c r="F903" s="129" t="s">
        <v>2115</v>
      </c>
    </row>
    <row r="904" spans="1:6" x14ac:dyDescent="0.25">
      <c r="A904" s="130" t="s">
        <v>2118</v>
      </c>
      <c r="B904" s="129" t="s">
        <v>591</v>
      </c>
      <c r="C904" s="129" t="s">
        <v>2104</v>
      </c>
      <c r="D904" s="130" t="s">
        <v>661</v>
      </c>
      <c r="E904" s="129" t="s">
        <v>600</v>
      </c>
      <c r="F904" s="129" t="s">
        <v>2117</v>
      </c>
    </row>
    <row r="905" spans="1:6" x14ac:dyDescent="0.25">
      <c r="A905" s="130" t="s">
        <v>2120</v>
      </c>
      <c r="B905" s="129" t="s">
        <v>215</v>
      </c>
      <c r="C905" s="129" t="s">
        <v>2104</v>
      </c>
      <c r="D905" s="130" t="s">
        <v>661</v>
      </c>
      <c r="E905" s="129" t="s">
        <v>600</v>
      </c>
      <c r="F905" s="129" t="s">
        <v>2119</v>
      </c>
    </row>
    <row r="906" spans="1:6" x14ac:dyDescent="0.25">
      <c r="A906" s="130" t="s">
        <v>2122</v>
      </c>
      <c r="B906" s="129" t="s">
        <v>85</v>
      </c>
      <c r="C906" s="129" t="s">
        <v>2104</v>
      </c>
      <c r="D906" s="130" t="s">
        <v>661</v>
      </c>
      <c r="E906" s="129" t="s">
        <v>600</v>
      </c>
      <c r="F906" s="129" t="s">
        <v>2121</v>
      </c>
    </row>
    <row r="907" spans="1:6" x14ac:dyDescent="0.25">
      <c r="A907" s="130" t="s">
        <v>2124</v>
      </c>
      <c r="B907" s="129" t="s">
        <v>2125</v>
      </c>
      <c r="C907" s="129" t="s">
        <v>2104</v>
      </c>
      <c r="D907" s="130" t="s">
        <v>661</v>
      </c>
      <c r="E907" s="129" t="s">
        <v>600</v>
      </c>
      <c r="F907" s="129" t="s">
        <v>2123</v>
      </c>
    </row>
    <row r="908" spans="1:6" x14ac:dyDescent="0.25">
      <c r="A908" s="130" t="s">
        <v>2127</v>
      </c>
      <c r="B908" s="129" t="s">
        <v>200</v>
      </c>
      <c r="C908" s="129" t="s">
        <v>2104</v>
      </c>
      <c r="D908" s="130" t="s">
        <v>661</v>
      </c>
      <c r="E908" s="129" t="s">
        <v>600</v>
      </c>
      <c r="F908" s="129" t="s">
        <v>2126</v>
      </c>
    </row>
    <row r="909" spans="1:6" x14ac:dyDescent="0.25">
      <c r="A909" s="130" t="s">
        <v>2129</v>
      </c>
      <c r="B909" s="129" t="s">
        <v>231</v>
      </c>
      <c r="C909" s="129" t="s">
        <v>2104</v>
      </c>
      <c r="D909" s="130" t="s">
        <v>661</v>
      </c>
      <c r="E909" s="129" t="s">
        <v>600</v>
      </c>
      <c r="F909" s="129" t="s">
        <v>2128</v>
      </c>
    </row>
    <row r="910" spans="1:6" x14ac:dyDescent="0.25">
      <c r="A910" s="130" t="s">
        <v>2130</v>
      </c>
      <c r="B910" s="129" t="s">
        <v>191</v>
      </c>
      <c r="C910" s="129" t="s">
        <v>2104</v>
      </c>
      <c r="D910" s="130" t="s">
        <v>661</v>
      </c>
      <c r="E910" s="129" t="s">
        <v>600</v>
      </c>
      <c r="F910" s="129" t="s">
        <v>1296</v>
      </c>
    </row>
    <row r="911" spans="1:6" x14ac:dyDescent="0.25">
      <c r="A911" s="130" t="s">
        <v>2132</v>
      </c>
      <c r="B911" s="129" t="s">
        <v>964</v>
      </c>
      <c r="C911" s="129" t="s">
        <v>2104</v>
      </c>
      <c r="D911" s="130" t="s">
        <v>661</v>
      </c>
      <c r="E911" s="129" t="s">
        <v>600</v>
      </c>
      <c r="F911" s="129" t="s">
        <v>2131</v>
      </c>
    </row>
    <row r="912" spans="1:6" x14ac:dyDescent="0.25">
      <c r="A912" s="130" t="s">
        <v>2135</v>
      </c>
      <c r="B912" s="129" t="s">
        <v>217</v>
      </c>
      <c r="C912" s="129" t="s">
        <v>2133</v>
      </c>
      <c r="D912" s="130" t="s">
        <v>164</v>
      </c>
      <c r="E912" s="129" t="s">
        <v>172</v>
      </c>
      <c r="F912" s="129" t="s">
        <v>2134</v>
      </c>
    </row>
    <row r="913" spans="1:6" x14ac:dyDescent="0.25">
      <c r="A913" s="130" t="s">
        <v>2137</v>
      </c>
      <c r="B913" s="129" t="s">
        <v>231</v>
      </c>
      <c r="C913" s="129" t="s">
        <v>2133</v>
      </c>
      <c r="D913" s="130" t="s">
        <v>164</v>
      </c>
      <c r="E913" s="129" t="s">
        <v>172</v>
      </c>
      <c r="F913" s="129" t="s">
        <v>2136</v>
      </c>
    </row>
    <row r="914" spans="1:6" x14ac:dyDescent="0.25">
      <c r="A914" s="130" t="s">
        <v>2139</v>
      </c>
      <c r="B914" s="129" t="s">
        <v>231</v>
      </c>
      <c r="C914" s="129" t="s">
        <v>2133</v>
      </c>
      <c r="D914" s="130" t="s">
        <v>164</v>
      </c>
      <c r="E914" s="129" t="s">
        <v>172</v>
      </c>
      <c r="F914" s="129" t="s">
        <v>2138</v>
      </c>
    </row>
    <row r="915" spans="1:6" x14ac:dyDescent="0.25">
      <c r="A915" s="130" t="s">
        <v>2141</v>
      </c>
      <c r="B915" s="129" t="s">
        <v>109</v>
      </c>
      <c r="C915" s="129" t="s">
        <v>2133</v>
      </c>
      <c r="D915" s="130" t="s">
        <v>164</v>
      </c>
      <c r="E915" s="129" t="s">
        <v>172</v>
      </c>
      <c r="F915" s="129" t="s">
        <v>2140</v>
      </c>
    </row>
    <row r="916" spans="1:6" x14ac:dyDescent="0.25">
      <c r="A916" s="130" t="s">
        <v>2143</v>
      </c>
      <c r="B916" s="129" t="s">
        <v>231</v>
      </c>
      <c r="C916" s="129" t="s">
        <v>2133</v>
      </c>
      <c r="D916" s="130" t="s">
        <v>164</v>
      </c>
      <c r="E916" s="129" t="s">
        <v>172</v>
      </c>
      <c r="F916" s="129" t="s">
        <v>2142</v>
      </c>
    </row>
    <row r="917" spans="1:6" x14ac:dyDescent="0.25">
      <c r="A917" s="130" t="s">
        <v>2144</v>
      </c>
      <c r="B917" s="129" t="s">
        <v>231</v>
      </c>
      <c r="C917" s="129" t="s">
        <v>2133</v>
      </c>
      <c r="D917" s="130" t="s">
        <v>164</v>
      </c>
      <c r="E917" s="129" t="s">
        <v>172</v>
      </c>
      <c r="F917" s="129" t="s">
        <v>712</v>
      </c>
    </row>
    <row r="918" spans="1:6" x14ac:dyDescent="0.25">
      <c r="A918" s="130" t="s">
        <v>2146</v>
      </c>
      <c r="B918" s="129" t="s">
        <v>85</v>
      </c>
      <c r="C918" s="129" t="s">
        <v>2133</v>
      </c>
      <c r="D918" s="130" t="s">
        <v>164</v>
      </c>
      <c r="E918" s="129" t="s">
        <v>172</v>
      </c>
      <c r="F918" s="129" t="s">
        <v>2145</v>
      </c>
    </row>
    <row r="919" spans="1:6" x14ac:dyDescent="0.25">
      <c r="A919" s="130" t="s">
        <v>2148</v>
      </c>
      <c r="B919" s="129" t="s">
        <v>213</v>
      </c>
      <c r="C919" s="129" t="s">
        <v>2133</v>
      </c>
      <c r="D919" s="130" t="s">
        <v>164</v>
      </c>
      <c r="E919" s="129" t="s">
        <v>172</v>
      </c>
      <c r="F919" s="129" t="s">
        <v>2147</v>
      </c>
    </row>
    <row r="920" spans="1:6" x14ac:dyDescent="0.25">
      <c r="A920" s="130" t="s">
        <v>2150</v>
      </c>
      <c r="B920" s="129" t="s">
        <v>188</v>
      </c>
      <c r="C920" s="129" t="s">
        <v>2133</v>
      </c>
      <c r="D920" s="130" t="s">
        <v>164</v>
      </c>
      <c r="E920" s="129" t="s">
        <v>172</v>
      </c>
      <c r="F920" s="129" t="s">
        <v>2149</v>
      </c>
    </row>
    <row r="921" spans="1:6" x14ac:dyDescent="0.25">
      <c r="A921" s="130" t="s">
        <v>2152</v>
      </c>
      <c r="B921" s="129" t="s">
        <v>764</v>
      </c>
      <c r="C921" s="129" t="s">
        <v>2133</v>
      </c>
      <c r="D921" s="130" t="s">
        <v>164</v>
      </c>
      <c r="E921" s="129" t="s">
        <v>172</v>
      </c>
      <c r="F921" s="129" t="s">
        <v>2151</v>
      </c>
    </row>
    <row r="922" spans="1:6" x14ac:dyDescent="0.25">
      <c r="A922" s="130" t="s">
        <v>2154</v>
      </c>
      <c r="B922" s="129" t="s">
        <v>197</v>
      </c>
      <c r="C922" s="129" t="s">
        <v>2133</v>
      </c>
      <c r="D922" s="130" t="s">
        <v>164</v>
      </c>
      <c r="E922" s="129" t="s">
        <v>172</v>
      </c>
      <c r="F922" s="129" t="s">
        <v>2153</v>
      </c>
    </row>
    <row r="923" spans="1:6" ht="22.5" x14ac:dyDescent="0.25">
      <c r="A923" s="130" t="s">
        <v>2156</v>
      </c>
      <c r="B923" s="129" t="s">
        <v>323</v>
      </c>
      <c r="C923" s="129" t="s">
        <v>2133</v>
      </c>
      <c r="D923" s="130" t="s">
        <v>164</v>
      </c>
      <c r="E923" s="129" t="s">
        <v>172</v>
      </c>
      <c r="F923" s="129" t="s">
        <v>2155</v>
      </c>
    </row>
    <row r="924" spans="1:6" x14ac:dyDescent="0.25">
      <c r="A924" s="130" t="s">
        <v>2158</v>
      </c>
      <c r="B924" s="129" t="s">
        <v>231</v>
      </c>
      <c r="C924" s="129" t="s">
        <v>2133</v>
      </c>
      <c r="D924" s="130" t="s">
        <v>164</v>
      </c>
      <c r="E924" s="129" t="s">
        <v>172</v>
      </c>
      <c r="F924" s="129" t="s">
        <v>2157</v>
      </c>
    </row>
    <row r="925" spans="1:6" x14ac:dyDescent="0.25">
      <c r="A925" s="130" t="s">
        <v>2160</v>
      </c>
      <c r="B925" s="129" t="s">
        <v>231</v>
      </c>
      <c r="C925" s="129" t="s">
        <v>2133</v>
      </c>
      <c r="D925" s="130" t="s">
        <v>164</v>
      </c>
      <c r="E925" s="129" t="s">
        <v>211</v>
      </c>
      <c r="F925" s="129" t="s">
        <v>2159</v>
      </c>
    </row>
    <row r="926" spans="1:6" x14ac:dyDescent="0.25">
      <c r="A926" s="130" t="s">
        <v>2162</v>
      </c>
      <c r="B926" s="129" t="s">
        <v>482</v>
      </c>
      <c r="C926" s="129" t="s">
        <v>2133</v>
      </c>
      <c r="D926" s="130" t="s">
        <v>164</v>
      </c>
      <c r="E926" s="129" t="s">
        <v>211</v>
      </c>
      <c r="F926" s="129" t="s">
        <v>2161</v>
      </c>
    </row>
    <row r="927" spans="1:6" x14ac:dyDescent="0.25">
      <c r="A927" s="130" t="s">
        <v>2163</v>
      </c>
      <c r="B927" s="129" t="s">
        <v>1113</v>
      </c>
      <c r="C927" s="129" t="s">
        <v>2133</v>
      </c>
      <c r="D927" s="130" t="s">
        <v>164</v>
      </c>
      <c r="E927" s="129" t="s">
        <v>211</v>
      </c>
      <c r="F927" s="129" t="s">
        <v>1113</v>
      </c>
    </row>
    <row r="928" spans="1:6" x14ac:dyDescent="0.25">
      <c r="A928" s="130" t="s">
        <v>2165</v>
      </c>
      <c r="B928" s="129" t="s">
        <v>331</v>
      </c>
      <c r="C928" s="129" t="s">
        <v>2133</v>
      </c>
      <c r="D928" s="130" t="s">
        <v>164</v>
      </c>
      <c r="E928" s="129" t="s">
        <v>211</v>
      </c>
      <c r="F928" s="129" t="s">
        <v>2164</v>
      </c>
    </row>
    <row r="929" spans="1:6" x14ac:dyDescent="0.25">
      <c r="A929" s="130" t="s">
        <v>2167</v>
      </c>
      <c r="B929" s="129" t="s">
        <v>521</v>
      </c>
      <c r="C929" s="129" t="s">
        <v>2133</v>
      </c>
      <c r="D929" s="130" t="s">
        <v>164</v>
      </c>
      <c r="E929" s="129" t="s">
        <v>211</v>
      </c>
      <c r="F929" s="129" t="s">
        <v>2166</v>
      </c>
    </row>
    <row r="930" spans="1:6" x14ac:dyDescent="0.25">
      <c r="A930" s="130" t="s">
        <v>2169</v>
      </c>
      <c r="B930" s="129" t="s">
        <v>736</v>
      </c>
      <c r="C930" s="129" t="s">
        <v>2133</v>
      </c>
      <c r="D930" s="130" t="s">
        <v>164</v>
      </c>
      <c r="E930" s="129" t="s">
        <v>211</v>
      </c>
      <c r="F930" s="129" t="s">
        <v>2168</v>
      </c>
    </row>
    <row r="931" spans="1:6" x14ac:dyDescent="0.25">
      <c r="A931" s="130" t="s">
        <v>2170</v>
      </c>
      <c r="B931" s="129" t="s">
        <v>1302</v>
      </c>
      <c r="C931" s="129" t="s">
        <v>2133</v>
      </c>
      <c r="D931" s="130" t="s">
        <v>164</v>
      </c>
      <c r="E931" s="129" t="s">
        <v>220</v>
      </c>
      <c r="F931" s="129" t="s">
        <v>1733</v>
      </c>
    </row>
    <row r="932" spans="1:6" x14ac:dyDescent="0.25">
      <c r="A932" s="130" t="s">
        <v>2172</v>
      </c>
      <c r="B932" s="129" t="s">
        <v>758</v>
      </c>
      <c r="C932" s="129" t="s">
        <v>2133</v>
      </c>
      <c r="D932" s="130" t="s">
        <v>164</v>
      </c>
      <c r="E932" s="129" t="s">
        <v>220</v>
      </c>
      <c r="F932" s="129" t="s">
        <v>2171</v>
      </c>
    </row>
    <row r="933" spans="1:6" x14ac:dyDescent="0.25">
      <c r="A933" s="130" t="s">
        <v>2175</v>
      </c>
      <c r="B933" s="129" t="s">
        <v>2176</v>
      </c>
      <c r="C933" s="129" t="s">
        <v>2173</v>
      </c>
      <c r="D933" s="130" t="s">
        <v>243</v>
      </c>
      <c r="E933" s="129" t="s">
        <v>165</v>
      </c>
      <c r="F933" s="129" t="s">
        <v>2174</v>
      </c>
    </row>
    <row r="934" spans="1:6" x14ac:dyDescent="0.25">
      <c r="A934" s="130" t="s">
        <v>2177</v>
      </c>
      <c r="B934" s="129" t="s">
        <v>1113</v>
      </c>
      <c r="C934" s="129" t="s">
        <v>2173</v>
      </c>
      <c r="D934" s="130" t="s">
        <v>243</v>
      </c>
      <c r="E934" s="129" t="s">
        <v>1465</v>
      </c>
      <c r="F934" s="129" t="s">
        <v>662</v>
      </c>
    </row>
    <row r="935" spans="1:6" x14ac:dyDescent="0.25">
      <c r="A935" s="130" t="s">
        <v>2179</v>
      </c>
      <c r="B935" s="129" t="s">
        <v>145</v>
      </c>
      <c r="C935" s="129" t="s">
        <v>2173</v>
      </c>
      <c r="D935" s="130" t="s">
        <v>243</v>
      </c>
      <c r="E935" s="129" t="s">
        <v>244</v>
      </c>
      <c r="F935" s="129" t="s">
        <v>2178</v>
      </c>
    </row>
    <row r="936" spans="1:6" x14ac:dyDescent="0.25">
      <c r="A936" s="130" t="s">
        <v>2180</v>
      </c>
      <c r="B936" s="129" t="s">
        <v>872</v>
      </c>
      <c r="C936" s="129" t="s">
        <v>2173</v>
      </c>
      <c r="D936" s="130" t="s">
        <v>243</v>
      </c>
      <c r="E936" s="129" t="s">
        <v>244</v>
      </c>
      <c r="F936" s="129" t="s">
        <v>1506</v>
      </c>
    </row>
    <row r="937" spans="1:6" ht="22.5" x14ac:dyDescent="0.25">
      <c r="A937" s="130" t="s">
        <v>2182</v>
      </c>
      <c r="B937" s="129" t="s">
        <v>440</v>
      </c>
      <c r="C937" s="129" t="s">
        <v>2173</v>
      </c>
      <c r="D937" s="130" t="s">
        <v>243</v>
      </c>
      <c r="E937" s="129" t="s">
        <v>244</v>
      </c>
      <c r="F937" s="129" t="s">
        <v>2181</v>
      </c>
    </row>
    <row r="938" spans="1:6" x14ac:dyDescent="0.25">
      <c r="A938" s="130" t="s">
        <v>2184</v>
      </c>
      <c r="B938" s="129" t="s">
        <v>2185</v>
      </c>
      <c r="C938" s="129" t="s">
        <v>2173</v>
      </c>
      <c r="D938" s="130" t="s">
        <v>243</v>
      </c>
      <c r="E938" s="129" t="s">
        <v>244</v>
      </c>
      <c r="F938" s="129" t="s">
        <v>2183</v>
      </c>
    </row>
    <row r="939" spans="1:6" x14ac:dyDescent="0.25">
      <c r="A939" s="130" t="s">
        <v>2187</v>
      </c>
      <c r="B939" s="129" t="s">
        <v>197</v>
      </c>
      <c r="C939" s="129" t="s">
        <v>2173</v>
      </c>
      <c r="D939" s="130" t="s">
        <v>243</v>
      </c>
      <c r="E939" s="129" t="s">
        <v>244</v>
      </c>
      <c r="F939" s="129" t="s">
        <v>2186</v>
      </c>
    </row>
    <row r="940" spans="1:6" x14ac:dyDescent="0.25">
      <c r="A940" s="130" t="s">
        <v>2188</v>
      </c>
      <c r="B940" s="129" t="s">
        <v>197</v>
      </c>
      <c r="C940" s="129" t="s">
        <v>2173</v>
      </c>
      <c r="D940" s="130" t="s">
        <v>243</v>
      </c>
      <c r="E940" s="129" t="s">
        <v>244</v>
      </c>
      <c r="F940" s="129" t="s">
        <v>98</v>
      </c>
    </row>
    <row r="941" spans="1:6" x14ac:dyDescent="0.25">
      <c r="A941" s="130" t="s">
        <v>2190</v>
      </c>
      <c r="B941" s="129" t="s">
        <v>85</v>
      </c>
      <c r="C941" s="129" t="s">
        <v>2173</v>
      </c>
      <c r="D941" s="130" t="s">
        <v>243</v>
      </c>
      <c r="E941" s="129" t="s">
        <v>244</v>
      </c>
      <c r="F941" s="129" t="s">
        <v>2189</v>
      </c>
    </row>
    <row r="942" spans="1:6" x14ac:dyDescent="0.25">
      <c r="A942" s="130" t="s">
        <v>2191</v>
      </c>
      <c r="B942" s="129" t="s">
        <v>2192</v>
      </c>
      <c r="C942" s="129" t="s">
        <v>2173</v>
      </c>
      <c r="D942" s="130" t="s">
        <v>243</v>
      </c>
      <c r="E942" s="129" t="s">
        <v>244</v>
      </c>
      <c r="F942" s="129" t="s">
        <v>759</v>
      </c>
    </row>
    <row r="943" spans="1:6" x14ac:dyDescent="0.25">
      <c r="A943" s="130" t="s">
        <v>2194</v>
      </c>
      <c r="B943" s="129" t="s">
        <v>197</v>
      </c>
      <c r="C943" s="129" t="s">
        <v>2173</v>
      </c>
      <c r="D943" s="130" t="s">
        <v>243</v>
      </c>
      <c r="E943" s="129" t="s">
        <v>244</v>
      </c>
      <c r="F943" s="129" t="s">
        <v>2193</v>
      </c>
    </row>
    <row r="944" spans="1:6" x14ac:dyDescent="0.25">
      <c r="A944" s="130" t="s">
        <v>2196</v>
      </c>
      <c r="B944" s="129" t="s">
        <v>85</v>
      </c>
      <c r="C944" s="129" t="s">
        <v>2173</v>
      </c>
      <c r="D944" s="130" t="s">
        <v>243</v>
      </c>
      <c r="E944" s="129" t="s">
        <v>244</v>
      </c>
      <c r="F944" s="129" t="s">
        <v>2195</v>
      </c>
    </row>
    <row r="945" spans="1:6" x14ac:dyDescent="0.25">
      <c r="A945" s="130" t="s">
        <v>2197</v>
      </c>
      <c r="B945" s="129" t="s">
        <v>323</v>
      </c>
      <c r="C945" s="129" t="s">
        <v>2173</v>
      </c>
      <c r="D945" s="130" t="s">
        <v>243</v>
      </c>
      <c r="E945" s="129" t="s">
        <v>244</v>
      </c>
      <c r="F945" s="129" t="s">
        <v>117</v>
      </c>
    </row>
    <row r="946" spans="1:6" x14ac:dyDescent="0.25">
      <c r="A946" s="130" t="s">
        <v>2198</v>
      </c>
      <c r="B946" s="129" t="s">
        <v>134</v>
      </c>
      <c r="C946" s="129" t="s">
        <v>2173</v>
      </c>
      <c r="D946" s="130" t="s">
        <v>243</v>
      </c>
      <c r="E946" s="129" t="s">
        <v>244</v>
      </c>
      <c r="F946" s="129" t="s">
        <v>134</v>
      </c>
    </row>
    <row r="947" spans="1:6" x14ac:dyDescent="0.25">
      <c r="A947" s="130" t="s">
        <v>2199</v>
      </c>
      <c r="B947" s="129" t="s">
        <v>171</v>
      </c>
      <c r="C947" s="129" t="s">
        <v>2173</v>
      </c>
      <c r="D947" s="130" t="s">
        <v>243</v>
      </c>
      <c r="E947" s="129" t="s">
        <v>244</v>
      </c>
      <c r="F947" s="129" t="s">
        <v>1511</v>
      </c>
    </row>
    <row r="948" spans="1:6" x14ac:dyDescent="0.25">
      <c r="A948" s="130" t="s">
        <v>2201</v>
      </c>
      <c r="B948" s="129" t="s">
        <v>518</v>
      </c>
      <c r="C948" s="129" t="s">
        <v>2173</v>
      </c>
      <c r="D948" s="130" t="s">
        <v>243</v>
      </c>
      <c r="E948" s="129" t="s">
        <v>244</v>
      </c>
      <c r="F948" s="129" t="s">
        <v>2200</v>
      </c>
    </row>
    <row r="949" spans="1:6" x14ac:dyDescent="0.25">
      <c r="A949" s="130" t="s">
        <v>2202</v>
      </c>
      <c r="B949" s="129" t="s">
        <v>591</v>
      </c>
      <c r="C949" s="129" t="s">
        <v>2173</v>
      </c>
      <c r="D949" s="130" t="s">
        <v>243</v>
      </c>
      <c r="E949" s="129" t="s">
        <v>244</v>
      </c>
      <c r="F949" s="129" t="s">
        <v>333</v>
      </c>
    </row>
    <row r="950" spans="1:6" x14ac:dyDescent="0.25">
      <c r="A950" s="130" t="s">
        <v>2203</v>
      </c>
      <c r="B950" s="129" t="s">
        <v>2204</v>
      </c>
      <c r="C950" s="129" t="s">
        <v>2173</v>
      </c>
      <c r="D950" s="130" t="s">
        <v>243</v>
      </c>
      <c r="E950" s="129" t="s">
        <v>244</v>
      </c>
      <c r="F950" s="129" t="s">
        <v>1773</v>
      </c>
    </row>
    <row r="951" spans="1:6" x14ac:dyDescent="0.25">
      <c r="A951" s="130" t="s">
        <v>2206</v>
      </c>
      <c r="B951" s="129" t="s">
        <v>101</v>
      </c>
      <c r="C951" s="129" t="s">
        <v>2173</v>
      </c>
      <c r="D951" s="130" t="s">
        <v>243</v>
      </c>
      <c r="E951" s="129" t="s">
        <v>244</v>
      </c>
      <c r="F951" s="129" t="s">
        <v>2205</v>
      </c>
    </row>
    <row r="952" spans="1:6" ht="22.5" x14ac:dyDescent="0.25">
      <c r="A952" s="130" t="s">
        <v>2208</v>
      </c>
      <c r="B952" s="129" t="s">
        <v>560</v>
      </c>
      <c r="C952" s="129" t="s">
        <v>2173</v>
      </c>
      <c r="D952" s="130" t="s">
        <v>243</v>
      </c>
      <c r="E952" s="129" t="s">
        <v>244</v>
      </c>
      <c r="F952" s="129" t="s">
        <v>2207</v>
      </c>
    </row>
    <row r="953" spans="1:6" x14ac:dyDescent="0.25">
      <c r="A953" s="130" t="s">
        <v>2209</v>
      </c>
      <c r="B953" s="129" t="s">
        <v>109</v>
      </c>
      <c r="C953" s="129" t="s">
        <v>2173</v>
      </c>
      <c r="D953" s="130" t="s">
        <v>243</v>
      </c>
      <c r="E953" s="129" t="s">
        <v>2045</v>
      </c>
      <c r="F953" s="129" t="s">
        <v>2045</v>
      </c>
    </row>
    <row r="954" spans="1:6" x14ac:dyDescent="0.25">
      <c r="A954" s="130" t="s">
        <v>2211</v>
      </c>
      <c r="B954" s="129" t="s">
        <v>2212</v>
      </c>
      <c r="C954" s="129" t="s">
        <v>2173</v>
      </c>
      <c r="D954" s="130" t="s">
        <v>243</v>
      </c>
      <c r="E954" s="129" t="s">
        <v>2045</v>
      </c>
      <c r="F954" s="129" t="s">
        <v>2210</v>
      </c>
    </row>
    <row r="955" spans="1:6" x14ac:dyDescent="0.25">
      <c r="A955" s="130" t="s">
        <v>2213</v>
      </c>
      <c r="B955" s="129" t="s">
        <v>185</v>
      </c>
      <c r="C955" s="129" t="s">
        <v>2173</v>
      </c>
      <c r="D955" s="130" t="s">
        <v>243</v>
      </c>
      <c r="E955" s="129" t="s">
        <v>1496</v>
      </c>
      <c r="F955" s="129" t="s">
        <v>181</v>
      </c>
    </row>
    <row r="956" spans="1:6" x14ac:dyDescent="0.25">
      <c r="A956" s="130" t="s">
        <v>2216</v>
      </c>
      <c r="B956" s="129" t="s">
        <v>85</v>
      </c>
      <c r="C956" s="129" t="s">
        <v>2214</v>
      </c>
      <c r="D956" s="130" t="s">
        <v>1536</v>
      </c>
      <c r="E956" s="129" t="s">
        <v>2215</v>
      </c>
      <c r="F956" s="129" t="s">
        <v>2215</v>
      </c>
    </row>
    <row r="957" spans="1:6" x14ac:dyDescent="0.25">
      <c r="A957" s="130" t="s">
        <v>2218</v>
      </c>
      <c r="B957" s="129" t="s">
        <v>373</v>
      </c>
      <c r="C957" s="129" t="s">
        <v>2214</v>
      </c>
      <c r="D957" s="130" t="s">
        <v>1536</v>
      </c>
      <c r="E957" s="129" t="s">
        <v>2215</v>
      </c>
      <c r="F957" s="129" t="s">
        <v>2217</v>
      </c>
    </row>
    <row r="958" spans="1:6" x14ac:dyDescent="0.25">
      <c r="A958" s="130" t="s">
        <v>2220</v>
      </c>
      <c r="B958" s="129" t="s">
        <v>598</v>
      </c>
      <c r="C958" s="129" t="s">
        <v>2214</v>
      </c>
      <c r="D958" s="130" t="s">
        <v>1536</v>
      </c>
      <c r="E958" s="129" t="s">
        <v>2215</v>
      </c>
      <c r="F958" s="129" t="s">
        <v>2219</v>
      </c>
    </row>
    <row r="959" spans="1:6" ht="22.5" x14ac:dyDescent="0.25">
      <c r="A959" s="130" t="s">
        <v>2222</v>
      </c>
      <c r="B959" s="129" t="s">
        <v>142</v>
      </c>
      <c r="C959" s="129" t="s">
        <v>2214</v>
      </c>
      <c r="D959" s="130" t="s">
        <v>1536</v>
      </c>
      <c r="E959" s="129" t="s">
        <v>2215</v>
      </c>
      <c r="F959" s="129" t="s">
        <v>2221</v>
      </c>
    </row>
    <row r="960" spans="1:6" ht="22.5" x14ac:dyDescent="0.25">
      <c r="A960" s="130" t="s">
        <v>2224</v>
      </c>
      <c r="B960" s="129" t="s">
        <v>560</v>
      </c>
      <c r="C960" s="129" t="s">
        <v>2214</v>
      </c>
      <c r="D960" s="130" t="s">
        <v>1536</v>
      </c>
      <c r="E960" s="129" t="s">
        <v>85</v>
      </c>
      <c r="F960" s="129" t="s">
        <v>2223</v>
      </c>
    </row>
    <row r="961" spans="1:6" ht="22.5" x14ac:dyDescent="0.25">
      <c r="A961" s="130" t="s">
        <v>2226</v>
      </c>
      <c r="B961" s="129" t="s">
        <v>331</v>
      </c>
      <c r="C961" s="129" t="s">
        <v>2214</v>
      </c>
      <c r="D961" s="130" t="s">
        <v>1536</v>
      </c>
      <c r="E961" s="129" t="s">
        <v>85</v>
      </c>
      <c r="F961" s="129" t="s">
        <v>2225</v>
      </c>
    </row>
    <row r="962" spans="1:6" x14ac:dyDescent="0.25">
      <c r="A962" s="130" t="s">
        <v>2228</v>
      </c>
      <c r="B962" s="129" t="s">
        <v>85</v>
      </c>
      <c r="C962" s="129" t="s">
        <v>2214</v>
      </c>
      <c r="D962" s="130" t="s">
        <v>1536</v>
      </c>
      <c r="E962" s="129" t="s">
        <v>85</v>
      </c>
      <c r="F962" s="129" t="s">
        <v>2227</v>
      </c>
    </row>
    <row r="963" spans="1:6" x14ac:dyDescent="0.25">
      <c r="A963" s="130" t="s">
        <v>2230</v>
      </c>
      <c r="B963" s="129" t="s">
        <v>215</v>
      </c>
      <c r="C963" s="129" t="s">
        <v>2214</v>
      </c>
      <c r="D963" s="130" t="s">
        <v>1536</v>
      </c>
      <c r="E963" s="129" t="s">
        <v>85</v>
      </c>
      <c r="F963" s="129" t="s">
        <v>2229</v>
      </c>
    </row>
    <row r="964" spans="1:6" x14ac:dyDescent="0.25">
      <c r="A964" s="130" t="s">
        <v>2231</v>
      </c>
      <c r="B964" s="129" t="s">
        <v>1129</v>
      </c>
      <c r="C964" s="129" t="s">
        <v>2214</v>
      </c>
      <c r="D964" s="130" t="s">
        <v>1536</v>
      </c>
      <c r="E964" s="129" t="s">
        <v>291</v>
      </c>
      <c r="F964" s="129" t="s">
        <v>292</v>
      </c>
    </row>
    <row r="965" spans="1:6" x14ac:dyDescent="0.25">
      <c r="A965" s="130" t="s">
        <v>2231</v>
      </c>
      <c r="B965" s="129" t="s">
        <v>1129</v>
      </c>
      <c r="C965" s="129" t="s">
        <v>2214</v>
      </c>
      <c r="D965" s="130" t="s">
        <v>1536</v>
      </c>
      <c r="E965" s="129" t="s">
        <v>291</v>
      </c>
      <c r="F965" s="129" t="s">
        <v>292</v>
      </c>
    </row>
    <row r="966" spans="1:6" x14ac:dyDescent="0.25">
      <c r="A966" s="130" t="s">
        <v>2232</v>
      </c>
      <c r="B966" s="129" t="s">
        <v>2233</v>
      </c>
      <c r="C966" s="129" t="s">
        <v>2214</v>
      </c>
      <c r="D966" s="130" t="s">
        <v>1536</v>
      </c>
      <c r="E966" s="129" t="s">
        <v>291</v>
      </c>
      <c r="F966" s="129" t="s">
        <v>292</v>
      </c>
    </row>
    <row r="967" spans="1:6" x14ac:dyDescent="0.25">
      <c r="A967" s="130" t="s">
        <v>2232</v>
      </c>
      <c r="B967" s="129" t="s">
        <v>2233</v>
      </c>
      <c r="C967" s="129" t="s">
        <v>2214</v>
      </c>
      <c r="D967" s="130" t="s">
        <v>1536</v>
      </c>
      <c r="E967" s="129" t="s">
        <v>291</v>
      </c>
      <c r="F967" s="129" t="s">
        <v>292</v>
      </c>
    </row>
    <row r="968" spans="1:6" x14ac:dyDescent="0.25">
      <c r="A968" s="130" t="s">
        <v>2234</v>
      </c>
      <c r="B968" s="129" t="s">
        <v>2235</v>
      </c>
      <c r="C968" s="129" t="s">
        <v>2214</v>
      </c>
      <c r="D968" s="130" t="s">
        <v>1536</v>
      </c>
      <c r="E968" s="129" t="s">
        <v>291</v>
      </c>
      <c r="F968" s="129" t="s">
        <v>292</v>
      </c>
    </row>
    <row r="969" spans="1:6" x14ac:dyDescent="0.25">
      <c r="A969" s="130" t="s">
        <v>2237</v>
      </c>
      <c r="B969" s="129" t="s">
        <v>188</v>
      </c>
      <c r="C969" s="129" t="s">
        <v>2214</v>
      </c>
      <c r="D969" s="130" t="s">
        <v>1536</v>
      </c>
      <c r="E969" s="129" t="s">
        <v>291</v>
      </c>
      <c r="F969" s="129" t="s">
        <v>2236</v>
      </c>
    </row>
    <row r="970" spans="1:6" x14ac:dyDescent="0.25">
      <c r="A970" s="130" t="s">
        <v>2239</v>
      </c>
      <c r="B970" s="129" t="s">
        <v>1282</v>
      </c>
      <c r="C970" s="129" t="s">
        <v>2214</v>
      </c>
      <c r="D970" s="130" t="s">
        <v>1536</v>
      </c>
      <c r="E970" s="129" t="s">
        <v>2238</v>
      </c>
      <c r="F970" s="129" t="s">
        <v>2238</v>
      </c>
    </row>
    <row r="971" spans="1:6" x14ac:dyDescent="0.25">
      <c r="A971" s="130" t="s">
        <v>2242</v>
      </c>
      <c r="B971" s="129" t="s">
        <v>117</v>
      </c>
      <c r="C971" s="129" t="s">
        <v>2240</v>
      </c>
      <c r="D971" s="130" t="s">
        <v>397</v>
      </c>
      <c r="E971" s="129" t="s">
        <v>398</v>
      </c>
      <c r="F971" s="129" t="s">
        <v>2241</v>
      </c>
    </row>
    <row r="972" spans="1:6" x14ac:dyDescent="0.25">
      <c r="A972" s="130" t="s">
        <v>2244</v>
      </c>
      <c r="B972" s="129" t="s">
        <v>1961</v>
      </c>
      <c r="C972" s="129" t="s">
        <v>2240</v>
      </c>
      <c r="D972" s="130" t="s">
        <v>397</v>
      </c>
      <c r="E972" s="129" t="s">
        <v>398</v>
      </c>
      <c r="F972" s="129" t="s">
        <v>2243</v>
      </c>
    </row>
    <row r="973" spans="1:6" x14ac:dyDescent="0.25">
      <c r="A973" s="130" t="s">
        <v>2245</v>
      </c>
      <c r="B973" s="129" t="s">
        <v>2246</v>
      </c>
      <c r="C973" s="129" t="s">
        <v>2240</v>
      </c>
      <c r="D973" s="130" t="s">
        <v>397</v>
      </c>
      <c r="E973" s="129" t="s">
        <v>398</v>
      </c>
      <c r="F973" s="129" t="s">
        <v>102</v>
      </c>
    </row>
    <row r="974" spans="1:6" x14ac:dyDescent="0.25">
      <c r="A974" s="130" t="s">
        <v>2248</v>
      </c>
      <c r="B974" s="129" t="s">
        <v>259</v>
      </c>
      <c r="C974" s="129" t="s">
        <v>2240</v>
      </c>
      <c r="D974" s="130" t="s">
        <v>397</v>
      </c>
      <c r="E974" s="129" t="s">
        <v>2247</v>
      </c>
      <c r="F974" s="129" t="s">
        <v>2247</v>
      </c>
    </row>
    <row r="975" spans="1:6" x14ac:dyDescent="0.25">
      <c r="A975" s="130" t="s">
        <v>2250</v>
      </c>
      <c r="B975" s="129" t="s">
        <v>231</v>
      </c>
      <c r="C975" s="129" t="s">
        <v>2240</v>
      </c>
      <c r="D975" s="130" t="s">
        <v>397</v>
      </c>
      <c r="E975" s="129" t="s">
        <v>2247</v>
      </c>
      <c r="F975" s="129" t="s">
        <v>2249</v>
      </c>
    </row>
    <row r="976" spans="1:6" x14ac:dyDescent="0.25">
      <c r="A976" s="130" t="s">
        <v>2252</v>
      </c>
      <c r="B976" s="129" t="s">
        <v>1394</v>
      </c>
      <c r="C976" s="129" t="s">
        <v>2240</v>
      </c>
      <c r="D976" s="130" t="s">
        <v>397</v>
      </c>
      <c r="E976" s="129" t="s">
        <v>2251</v>
      </c>
      <c r="F976" s="129" t="s">
        <v>2251</v>
      </c>
    </row>
    <row r="977" spans="1:6" x14ac:dyDescent="0.25">
      <c r="A977" s="130" t="s">
        <v>2254</v>
      </c>
      <c r="B977" s="129" t="s">
        <v>109</v>
      </c>
      <c r="C977" s="129" t="s">
        <v>2240</v>
      </c>
      <c r="D977" s="130" t="s">
        <v>397</v>
      </c>
      <c r="E977" s="129" t="s">
        <v>2251</v>
      </c>
      <c r="F977" s="129" t="s">
        <v>2253</v>
      </c>
    </row>
    <row r="978" spans="1:6" x14ac:dyDescent="0.25">
      <c r="A978" s="130" t="s">
        <v>2256</v>
      </c>
      <c r="B978" s="129" t="s">
        <v>200</v>
      </c>
      <c r="C978" s="129" t="s">
        <v>2240</v>
      </c>
      <c r="D978" s="130" t="s">
        <v>397</v>
      </c>
      <c r="E978" s="129" t="s">
        <v>2255</v>
      </c>
      <c r="F978" s="129" t="s">
        <v>2255</v>
      </c>
    </row>
    <row r="979" spans="1:6" x14ac:dyDescent="0.25">
      <c r="A979" s="130" t="s">
        <v>2258</v>
      </c>
      <c r="B979" s="129" t="s">
        <v>581</v>
      </c>
      <c r="C979" s="129" t="s">
        <v>2240</v>
      </c>
      <c r="D979" s="130" t="s">
        <v>397</v>
      </c>
      <c r="E979" s="129" t="s">
        <v>2255</v>
      </c>
      <c r="F979" s="129" t="s">
        <v>2257</v>
      </c>
    </row>
    <row r="980" spans="1:6" x14ac:dyDescent="0.25">
      <c r="A980" s="130" t="s">
        <v>2260</v>
      </c>
      <c r="B980" s="129" t="s">
        <v>521</v>
      </c>
      <c r="C980" s="129" t="s">
        <v>2240</v>
      </c>
      <c r="D980" s="130" t="s">
        <v>397</v>
      </c>
      <c r="E980" s="129" t="s">
        <v>2255</v>
      </c>
      <c r="F980" s="129" t="s">
        <v>2259</v>
      </c>
    </row>
    <row r="981" spans="1:6" x14ac:dyDescent="0.25">
      <c r="A981" s="130" t="s">
        <v>2262</v>
      </c>
      <c r="B981" s="129" t="s">
        <v>231</v>
      </c>
      <c r="C981" s="129" t="s">
        <v>2240</v>
      </c>
      <c r="D981" s="130" t="s">
        <v>397</v>
      </c>
      <c r="E981" s="129" t="s">
        <v>2255</v>
      </c>
      <c r="F981" s="129" t="s">
        <v>2261</v>
      </c>
    </row>
    <row r="982" spans="1:6" x14ac:dyDescent="0.25">
      <c r="A982" s="130" t="s">
        <v>2265</v>
      </c>
      <c r="B982" s="129" t="s">
        <v>350</v>
      </c>
      <c r="C982" s="129" t="s">
        <v>2240</v>
      </c>
      <c r="D982" s="130" t="s">
        <v>397</v>
      </c>
      <c r="E982" s="129" t="s">
        <v>2263</v>
      </c>
      <c r="F982" s="129" t="s">
        <v>2264</v>
      </c>
    </row>
    <row r="983" spans="1:6" x14ac:dyDescent="0.25">
      <c r="A983" s="130" t="s">
        <v>2267</v>
      </c>
      <c r="B983" s="129" t="s">
        <v>546</v>
      </c>
      <c r="C983" s="129" t="s">
        <v>2240</v>
      </c>
      <c r="D983" s="130" t="s">
        <v>397</v>
      </c>
      <c r="E983" s="129" t="s">
        <v>2263</v>
      </c>
      <c r="F983" s="129" t="s">
        <v>2266</v>
      </c>
    </row>
    <row r="984" spans="1:6" x14ac:dyDescent="0.25">
      <c r="A984" s="130" t="s">
        <v>2269</v>
      </c>
      <c r="B984" s="129" t="s">
        <v>323</v>
      </c>
      <c r="C984" s="129" t="s">
        <v>2240</v>
      </c>
      <c r="D984" s="130" t="s">
        <v>397</v>
      </c>
      <c r="E984" s="129" t="s">
        <v>409</v>
      </c>
      <c r="F984" s="129" t="s">
        <v>2268</v>
      </c>
    </row>
    <row r="985" spans="1:6" ht="22.5" x14ac:dyDescent="0.25">
      <c r="A985" s="130" t="s">
        <v>2272</v>
      </c>
      <c r="B985" s="129" t="s">
        <v>231</v>
      </c>
      <c r="C985" s="129" t="s">
        <v>2240</v>
      </c>
      <c r="D985" s="130" t="s">
        <v>397</v>
      </c>
      <c r="E985" s="129" t="s">
        <v>2270</v>
      </c>
      <c r="F985" s="129" t="s">
        <v>2271</v>
      </c>
    </row>
    <row r="986" spans="1:6" ht="22.5" x14ac:dyDescent="0.25">
      <c r="A986" s="130" t="s">
        <v>2274</v>
      </c>
      <c r="B986" s="129" t="s">
        <v>2275</v>
      </c>
      <c r="C986" s="129" t="s">
        <v>2240</v>
      </c>
      <c r="D986" s="130" t="s">
        <v>397</v>
      </c>
      <c r="E986" s="129" t="s">
        <v>2270</v>
      </c>
      <c r="F986" s="129" t="s">
        <v>2273</v>
      </c>
    </row>
    <row r="987" spans="1:6" ht="22.5" x14ac:dyDescent="0.25">
      <c r="A987" s="130" t="s">
        <v>2277</v>
      </c>
      <c r="B987" s="129" t="s">
        <v>2278</v>
      </c>
      <c r="C987" s="129" t="s">
        <v>2240</v>
      </c>
      <c r="D987" s="130" t="s">
        <v>397</v>
      </c>
      <c r="E987" s="129" t="s">
        <v>2270</v>
      </c>
      <c r="F987" s="129" t="s">
        <v>2276</v>
      </c>
    </row>
    <row r="988" spans="1:6" ht="22.5" x14ac:dyDescent="0.25">
      <c r="A988" s="130" t="s">
        <v>2280</v>
      </c>
      <c r="B988" s="129" t="s">
        <v>215</v>
      </c>
      <c r="C988" s="129" t="s">
        <v>2240</v>
      </c>
      <c r="D988" s="130" t="s">
        <v>397</v>
      </c>
      <c r="E988" s="129" t="s">
        <v>2270</v>
      </c>
      <c r="F988" s="129" t="s">
        <v>2279</v>
      </c>
    </row>
    <row r="989" spans="1:6" x14ac:dyDescent="0.25">
      <c r="A989" s="130" t="s">
        <v>2283</v>
      </c>
      <c r="B989" s="129" t="s">
        <v>231</v>
      </c>
      <c r="C989" s="129" t="s">
        <v>2240</v>
      </c>
      <c r="D989" s="130" t="s">
        <v>397</v>
      </c>
      <c r="E989" s="129" t="s">
        <v>2281</v>
      </c>
      <c r="F989" s="129" t="s">
        <v>2282</v>
      </c>
    </row>
    <row r="990" spans="1:6" x14ac:dyDescent="0.25">
      <c r="A990" s="130" t="s">
        <v>2285</v>
      </c>
      <c r="B990" s="129" t="s">
        <v>215</v>
      </c>
      <c r="C990" s="129" t="s">
        <v>2240</v>
      </c>
      <c r="D990" s="130" t="s">
        <v>397</v>
      </c>
      <c r="E990" s="129" t="s">
        <v>2281</v>
      </c>
      <c r="F990" s="129" t="s">
        <v>2284</v>
      </c>
    </row>
    <row r="991" spans="1:6" x14ac:dyDescent="0.25">
      <c r="A991" s="130" t="s">
        <v>2287</v>
      </c>
      <c r="B991" s="129" t="s">
        <v>2288</v>
      </c>
      <c r="C991" s="129" t="s">
        <v>2240</v>
      </c>
      <c r="D991" s="130" t="s">
        <v>397</v>
      </c>
      <c r="E991" s="129" t="s">
        <v>2281</v>
      </c>
      <c r="F991" s="129" t="s">
        <v>2286</v>
      </c>
    </row>
    <row r="992" spans="1:6" x14ac:dyDescent="0.25">
      <c r="A992" s="130" t="s">
        <v>2291</v>
      </c>
      <c r="B992" s="129" t="s">
        <v>2292</v>
      </c>
      <c r="C992" s="129" t="s">
        <v>2240</v>
      </c>
      <c r="D992" s="130" t="s">
        <v>397</v>
      </c>
      <c r="E992" s="129" t="s">
        <v>2289</v>
      </c>
      <c r="F992" s="129" t="s">
        <v>2290</v>
      </c>
    </row>
    <row r="993" spans="1:6" x14ac:dyDescent="0.25">
      <c r="A993" s="130" t="s">
        <v>2294</v>
      </c>
      <c r="B993" s="129" t="s">
        <v>2295</v>
      </c>
      <c r="C993" s="129" t="s">
        <v>2240</v>
      </c>
      <c r="D993" s="130" t="s">
        <v>397</v>
      </c>
      <c r="E993" s="129" t="s">
        <v>2289</v>
      </c>
      <c r="F993" s="129" t="s">
        <v>2293</v>
      </c>
    </row>
    <row r="994" spans="1:6" ht="22.5" x14ac:dyDescent="0.25">
      <c r="A994" s="130" t="s">
        <v>2297</v>
      </c>
      <c r="B994" s="129" t="s">
        <v>237</v>
      </c>
      <c r="C994" s="129" t="s">
        <v>2240</v>
      </c>
      <c r="D994" s="130" t="s">
        <v>397</v>
      </c>
      <c r="E994" s="129" t="s">
        <v>2296</v>
      </c>
      <c r="F994" s="129" t="s">
        <v>2296</v>
      </c>
    </row>
    <row r="995" spans="1:6" x14ac:dyDescent="0.25">
      <c r="A995" s="130" t="s">
        <v>2300</v>
      </c>
      <c r="B995" s="129" t="s">
        <v>85</v>
      </c>
      <c r="C995" s="129" t="s">
        <v>2240</v>
      </c>
      <c r="D995" s="130" t="s">
        <v>397</v>
      </c>
      <c r="E995" s="129" t="s">
        <v>2298</v>
      </c>
      <c r="F995" s="129" t="s">
        <v>2299</v>
      </c>
    </row>
    <row r="996" spans="1:6" x14ac:dyDescent="0.25">
      <c r="A996" s="130" t="s">
        <v>2302</v>
      </c>
      <c r="B996" s="129" t="s">
        <v>200</v>
      </c>
      <c r="C996" s="129" t="s">
        <v>2240</v>
      </c>
      <c r="D996" s="130" t="s">
        <v>397</v>
      </c>
      <c r="E996" s="129" t="s">
        <v>2298</v>
      </c>
      <c r="F996" s="129" t="s">
        <v>2301</v>
      </c>
    </row>
    <row r="997" spans="1:6" x14ac:dyDescent="0.25">
      <c r="A997" s="130" t="s">
        <v>2304</v>
      </c>
      <c r="B997" s="129" t="s">
        <v>203</v>
      </c>
      <c r="C997" s="129" t="s">
        <v>2240</v>
      </c>
      <c r="D997" s="130" t="s">
        <v>397</v>
      </c>
      <c r="E997" s="129" t="s">
        <v>2298</v>
      </c>
      <c r="F997" s="129" t="s">
        <v>2303</v>
      </c>
    </row>
    <row r="998" spans="1:6" x14ac:dyDescent="0.25">
      <c r="A998" s="130" t="s">
        <v>2306</v>
      </c>
      <c r="B998" s="129" t="s">
        <v>155</v>
      </c>
      <c r="C998" s="129" t="s">
        <v>2240</v>
      </c>
      <c r="D998" s="130" t="s">
        <v>397</v>
      </c>
      <c r="E998" s="129" t="s">
        <v>2298</v>
      </c>
      <c r="F998" s="129" t="s">
        <v>2305</v>
      </c>
    </row>
    <row r="999" spans="1:6" x14ac:dyDescent="0.25">
      <c r="A999" s="130" t="s">
        <v>2308</v>
      </c>
      <c r="B999" s="129" t="s">
        <v>109</v>
      </c>
      <c r="C999" s="129" t="s">
        <v>2240</v>
      </c>
      <c r="D999" s="130" t="s">
        <v>397</v>
      </c>
      <c r="E999" s="129" t="s">
        <v>2307</v>
      </c>
      <c r="F999" s="129" t="s">
        <v>2307</v>
      </c>
    </row>
    <row r="1000" spans="1:6" x14ac:dyDescent="0.25">
      <c r="A1000" s="130" t="s">
        <v>2310</v>
      </c>
      <c r="B1000" s="129" t="s">
        <v>231</v>
      </c>
      <c r="C1000" s="129" t="s">
        <v>2240</v>
      </c>
      <c r="D1000" s="130" t="s">
        <v>397</v>
      </c>
      <c r="E1000" s="129" t="s">
        <v>2307</v>
      </c>
      <c r="F1000" s="129" t="s">
        <v>2309</v>
      </c>
    </row>
    <row r="1001" spans="1:6" x14ac:dyDescent="0.25">
      <c r="A1001" s="130" t="s">
        <v>2312</v>
      </c>
      <c r="B1001" s="129" t="s">
        <v>234</v>
      </c>
      <c r="C1001" s="129" t="s">
        <v>2240</v>
      </c>
      <c r="D1001" s="130" t="s">
        <v>397</v>
      </c>
      <c r="E1001" s="129" t="s">
        <v>2307</v>
      </c>
      <c r="F1001" s="129" t="s">
        <v>2311</v>
      </c>
    </row>
    <row r="1002" spans="1:6" x14ac:dyDescent="0.25">
      <c r="A1002" s="130" t="s">
        <v>2314</v>
      </c>
      <c r="B1002" s="129" t="s">
        <v>142</v>
      </c>
      <c r="C1002" s="129" t="s">
        <v>2240</v>
      </c>
      <c r="D1002" s="130" t="s">
        <v>397</v>
      </c>
      <c r="E1002" s="129" t="s">
        <v>2307</v>
      </c>
      <c r="F1002" s="129" t="s">
        <v>2313</v>
      </c>
    </row>
    <row r="1003" spans="1:6" x14ac:dyDescent="0.25">
      <c r="A1003" s="130" t="s">
        <v>2316</v>
      </c>
      <c r="B1003" s="129" t="s">
        <v>917</v>
      </c>
      <c r="C1003" s="129" t="s">
        <v>2240</v>
      </c>
      <c r="D1003" s="130" t="s">
        <v>397</v>
      </c>
      <c r="E1003" s="129" t="s">
        <v>2307</v>
      </c>
      <c r="F1003" s="129" t="s">
        <v>2315</v>
      </c>
    </row>
    <row r="1004" spans="1:6" x14ac:dyDescent="0.25">
      <c r="A1004" s="130" t="s">
        <v>2318</v>
      </c>
      <c r="B1004" s="129" t="s">
        <v>200</v>
      </c>
      <c r="C1004" s="129" t="s">
        <v>2240</v>
      </c>
      <c r="D1004" s="130" t="s">
        <v>397</v>
      </c>
      <c r="E1004" s="129" t="s">
        <v>2317</v>
      </c>
      <c r="F1004" s="129" t="s">
        <v>2317</v>
      </c>
    </row>
    <row r="1005" spans="1:6" x14ac:dyDescent="0.25">
      <c r="A1005" s="130" t="s">
        <v>2321</v>
      </c>
      <c r="B1005" s="129" t="s">
        <v>2322</v>
      </c>
      <c r="C1005" s="129" t="s">
        <v>2240</v>
      </c>
      <c r="D1005" s="130" t="s">
        <v>397</v>
      </c>
      <c r="E1005" s="129" t="s">
        <v>2319</v>
      </c>
      <c r="F1005" s="129" t="s">
        <v>2320</v>
      </c>
    </row>
    <row r="1006" spans="1:6" x14ac:dyDescent="0.25">
      <c r="A1006" s="130" t="s">
        <v>2324</v>
      </c>
      <c r="B1006" s="129" t="s">
        <v>194</v>
      </c>
      <c r="C1006" s="129" t="s">
        <v>2240</v>
      </c>
      <c r="D1006" s="130" t="s">
        <v>397</v>
      </c>
      <c r="E1006" s="129" t="s">
        <v>2323</v>
      </c>
      <c r="F1006" s="129" t="s">
        <v>2323</v>
      </c>
    </row>
    <row r="1007" spans="1:6" ht="22.5" x14ac:dyDescent="0.25">
      <c r="A1007" s="130" t="s">
        <v>2327</v>
      </c>
      <c r="B1007" s="129" t="s">
        <v>1410</v>
      </c>
      <c r="C1007" s="129" t="s">
        <v>2240</v>
      </c>
      <c r="D1007" s="130" t="s">
        <v>397</v>
      </c>
      <c r="E1007" s="129" t="s">
        <v>2325</v>
      </c>
      <c r="F1007" s="129" t="s">
        <v>2326</v>
      </c>
    </row>
    <row r="1008" spans="1:6" ht="22.5" x14ac:dyDescent="0.25">
      <c r="A1008" s="130" t="s">
        <v>2329</v>
      </c>
      <c r="B1008" s="129" t="s">
        <v>231</v>
      </c>
      <c r="C1008" s="129" t="s">
        <v>2328</v>
      </c>
      <c r="D1008" s="130" t="s">
        <v>460</v>
      </c>
      <c r="E1008" s="129" t="s">
        <v>1015</v>
      </c>
      <c r="F1008" s="129" t="s">
        <v>1016</v>
      </c>
    </row>
    <row r="1009" spans="1:6" ht="22.5" x14ac:dyDescent="0.25">
      <c r="A1009" s="130" t="s">
        <v>2331</v>
      </c>
      <c r="B1009" s="129" t="s">
        <v>2332</v>
      </c>
      <c r="C1009" s="129" t="s">
        <v>2328</v>
      </c>
      <c r="D1009" s="130" t="s">
        <v>460</v>
      </c>
      <c r="E1009" s="129" t="s">
        <v>1015</v>
      </c>
      <c r="F1009" s="129" t="s">
        <v>2330</v>
      </c>
    </row>
    <row r="1010" spans="1:6" x14ac:dyDescent="0.25">
      <c r="A1010" s="130" t="s">
        <v>2334</v>
      </c>
      <c r="B1010" s="129" t="s">
        <v>2335</v>
      </c>
      <c r="C1010" s="129" t="s">
        <v>2328</v>
      </c>
      <c r="D1010" s="130" t="s">
        <v>460</v>
      </c>
      <c r="E1010" s="129" t="s">
        <v>2333</v>
      </c>
      <c r="F1010" s="129" t="s">
        <v>2333</v>
      </c>
    </row>
    <row r="1011" spans="1:6" x14ac:dyDescent="0.25">
      <c r="A1011" s="130" t="s">
        <v>2336</v>
      </c>
      <c r="B1011" s="129" t="s">
        <v>223</v>
      </c>
      <c r="C1011" s="129" t="s">
        <v>2328</v>
      </c>
      <c r="D1011" s="130" t="s">
        <v>460</v>
      </c>
      <c r="E1011" s="129" t="s">
        <v>2333</v>
      </c>
      <c r="F1011" s="129" t="s">
        <v>478</v>
      </c>
    </row>
    <row r="1012" spans="1:6" x14ac:dyDescent="0.25">
      <c r="A1012" s="130" t="s">
        <v>2338</v>
      </c>
      <c r="B1012" s="129" t="s">
        <v>188</v>
      </c>
      <c r="C1012" s="129" t="s">
        <v>2328</v>
      </c>
      <c r="D1012" s="130" t="s">
        <v>460</v>
      </c>
      <c r="E1012" s="129" t="s">
        <v>2333</v>
      </c>
      <c r="F1012" s="129" t="s">
        <v>2337</v>
      </c>
    </row>
    <row r="1013" spans="1:6" x14ac:dyDescent="0.25">
      <c r="A1013" s="130" t="s">
        <v>2340</v>
      </c>
      <c r="B1013" s="129" t="s">
        <v>98</v>
      </c>
      <c r="C1013" s="129" t="s">
        <v>2328</v>
      </c>
      <c r="D1013" s="130" t="s">
        <v>460</v>
      </c>
      <c r="E1013" s="129" t="s">
        <v>2333</v>
      </c>
      <c r="F1013" s="129" t="s">
        <v>2339</v>
      </c>
    </row>
    <row r="1014" spans="1:6" x14ac:dyDescent="0.25">
      <c r="A1014" s="130" t="s">
        <v>2342</v>
      </c>
      <c r="B1014" s="129" t="s">
        <v>85</v>
      </c>
      <c r="C1014" s="129" t="s">
        <v>2328</v>
      </c>
      <c r="D1014" s="130" t="s">
        <v>460</v>
      </c>
      <c r="E1014" s="129" t="s">
        <v>2333</v>
      </c>
      <c r="F1014" s="129" t="s">
        <v>2341</v>
      </c>
    </row>
    <row r="1015" spans="1:6" x14ac:dyDescent="0.25">
      <c r="A1015" s="130" t="s">
        <v>2344</v>
      </c>
      <c r="B1015" s="129" t="s">
        <v>1282</v>
      </c>
      <c r="C1015" s="129" t="s">
        <v>2328</v>
      </c>
      <c r="D1015" s="130" t="s">
        <v>460</v>
      </c>
      <c r="E1015" s="129" t="s">
        <v>2333</v>
      </c>
      <c r="F1015" s="129" t="s">
        <v>2343</v>
      </c>
    </row>
    <row r="1016" spans="1:6" x14ac:dyDescent="0.25">
      <c r="A1016" s="130" t="s">
        <v>2346</v>
      </c>
      <c r="B1016" s="129" t="s">
        <v>231</v>
      </c>
      <c r="C1016" s="129" t="s">
        <v>2328</v>
      </c>
      <c r="D1016" s="130" t="s">
        <v>460</v>
      </c>
      <c r="E1016" s="129" t="s">
        <v>2333</v>
      </c>
      <c r="F1016" s="129" t="s">
        <v>2345</v>
      </c>
    </row>
    <row r="1017" spans="1:6" x14ac:dyDescent="0.25">
      <c r="A1017" s="130" t="s">
        <v>2348</v>
      </c>
      <c r="B1017" s="129" t="s">
        <v>142</v>
      </c>
      <c r="C1017" s="129" t="s">
        <v>2328</v>
      </c>
      <c r="D1017" s="130" t="s">
        <v>460</v>
      </c>
      <c r="E1017" s="129" t="s">
        <v>2333</v>
      </c>
      <c r="F1017" s="129" t="s">
        <v>2347</v>
      </c>
    </row>
    <row r="1018" spans="1:6" x14ac:dyDescent="0.25">
      <c r="A1018" s="130" t="s">
        <v>2350</v>
      </c>
      <c r="B1018" s="129" t="s">
        <v>194</v>
      </c>
      <c r="C1018" s="129" t="s">
        <v>2328</v>
      </c>
      <c r="D1018" s="130" t="s">
        <v>460</v>
      </c>
      <c r="E1018" s="129" t="s">
        <v>2349</v>
      </c>
      <c r="F1018" s="129" t="s">
        <v>2349</v>
      </c>
    </row>
    <row r="1019" spans="1:6" x14ac:dyDescent="0.25">
      <c r="A1019" s="130" t="s">
        <v>2352</v>
      </c>
      <c r="B1019" s="129" t="s">
        <v>154</v>
      </c>
      <c r="C1019" s="129" t="s">
        <v>2328</v>
      </c>
      <c r="D1019" s="130" t="s">
        <v>460</v>
      </c>
      <c r="E1019" s="129" t="s">
        <v>2351</v>
      </c>
      <c r="F1019" s="129" t="s">
        <v>2351</v>
      </c>
    </row>
    <row r="1020" spans="1:6" x14ac:dyDescent="0.25">
      <c r="A1020" s="130" t="s">
        <v>2353</v>
      </c>
      <c r="B1020" s="129" t="s">
        <v>2278</v>
      </c>
      <c r="C1020" s="129" t="s">
        <v>2328</v>
      </c>
      <c r="D1020" s="130" t="s">
        <v>460</v>
      </c>
      <c r="E1020" s="129" t="s">
        <v>1032</v>
      </c>
      <c r="F1020" s="129" t="s">
        <v>1032</v>
      </c>
    </row>
    <row r="1021" spans="1:6" x14ac:dyDescent="0.25">
      <c r="A1021" s="130" t="s">
        <v>2355</v>
      </c>
      <c r="B1021" s="129" t="s">
        <v>2356</v>
      </c>
      <c r="C1021" s="129" t="s">
        <v>2328</v>
      </c>
      <c r="D1021" s="130" t="s">
        <v>460</v>
      </c>
      <c r="E1021" s="129" t="s">
        <v>1032</v>
      </c>
      <c r="F1021" s="129" t="s">
        <v>2354</v>
      </c>
    </row>
    <row r="1022" spans="1:6" x14ac:dyDescent="0.25">
      <c r="A1022" s="130" t="s">
        <v>2357</v>
      </c>
      <c r="B1022" s="129" t="s">
        <v>2358</v>
      </c>
      <c r="C1022" s="129" t="s">
        <v>2328</v>
      </c>
      <c r="D1022" s="130" t="s">
        <v>460</v>
      </c>
      <c r="E1022" s="129" t="s">
        <v>1032</v>
      </c>
      <c r="F1022" s="129" t="s">
        <v>687</v>
      </c>
    </row>
    <row r="1023" spans="1:6" x14ac:dyDescent="0.25">
      <c r="A1023" s="130" t="s">
        <v>2360</v>
      </c>
      <c r="B1023" s="129" t="s">
        <v>231</v>
      </c>
      <c r="C1023" s="129" t="s">
        <v>2328</v>
      </c>
      <c r="D1023" s="130" t="s">
        <v>460</v>
      </c>
      <c r="E1023" s="129" t="s">
        <v>378</v>
      </c>
      <c r="F1023" s="129" t="s">
        <v>2359</v>
      </c>
    </row>
    <row r="1024" spans="1:6" x14ac:dyDescent="0.25">
      <c r="A1024" s="130" t="s">
        <v>2363</v>
      </c>
      <c r="B1024" s="129" t="s">
        <v>373</v>
      </c>
      <c r="C1024" s="129" t="s">
        <v>2361</v>
      </c>
      <c r="D1024" s="130" t="s">
        <v>1110</v>
      </c>
      <c r="E1024" s="129" t="s">
        <v>2362</v>
      </c>
      <c r="F1024" s="129" t="s">
        <v>2362</v>
      </c>
    </row>
    <row r="1025" spans="1:6" x14ac:dyDescent="0.25">
      <c r="A1025" s="130" t="s">
        <v>2365</v>
      </c>
      <c r="B1025" s="129" t="s">
        <v>200</v>
      </c>
      <c r="C1025" s="129" t="s">
        <v>2361</v>
      </c>
      <c r="D1025" s="130" t="s">
        <v>1110</v>
      </c>
      <c r="E1025" s="129" t="s">
        <v>2362</v>
      </c>
      <c r="F1025" s="129" t="s">
        <v>2364</v>
      </c>
    </row>
    <row r="1026" spans="1:6" x14ac:dyDescent="0.25">
      <c r="A1026" s="130" t="s">
        <v>2367</v>
      </c>
      <c r="B1026" s="129" t="s">
        <v>2368</v>
      </c>
      <c r="C1026" s="129" t="s">
        <v>2361</v>
      </c>
      <c r="D1026" s="130" t="s">
        <v>1110</v>
      </c>
      <c r="E1026" s="129" t="s">
        <v>2362</v>
      </c>
      <c r="F1026" s="129" t="s">
        <v>2366</v>
      </c>
    </row>
    <row r="1027" spans="1:6" ht="22.5" x14ac:dyDescent="0.25">
      <c r="A1027" s="130" t="s">
        <v>2370</v>
      </c>
      <c r="B1027" s="129" t="s">
        <v>560</v>
      </c>
      <c r="C1027" s="129" t="s">
        <v>2361</v>
      </c>
      <c r="D1027" s="130" t="s">
        <v>1110</v>
      </c>
      <c r="E1027" s="129" t="s">
        <v>2362</v>
      </c>
      <c r="F1027" s="129" t="s">
        <v>2369</v>
      </c>
    </row>
    <row r="1028" spans="1:6" x14ac:dyDescent="0.25">
      <c r="A1028" s="130" t="s">
        <v>2372</v>
      </c>
      <c r="B1028" s="129" t="s">
        <v>231</v>
      </c>
      <c r="C1028" s="129" t="s">
        <v>2361</v>
      </c>
      <c r="D1028" s="130" t="s">
        <v>1110</v>
      </c>
      <c r="E1028" s="129" t="s">
        <v>2362</v>
      </c>
      <c r="F1028" s="129" t="s">
        <v>2371</v>
      </c>
    </row>
    <row r="1029" spans="1:6" x14ac:dyDescent="0.25">
      <c r="A1029" s="130" t="s">
        <v>2374</v>
      </c>
      <c r="B1029" s="129" t="s">
        <v>2375</v>
      </c>
      <c r="C1029" s="129" t="s">
        <v>2361</v>
      </c>
      <c r="D1029" s="130" t="s">
        <v>1110</v>
      </c>
      <c r="E1029" s="129" t="s">
        <v>2362</v>
      </c>
      <c r="F1029" s="129" t="s">
        <v>2373</v>
      </c>
    </row>
    <row r="1030" spans="1:6" x14ac:dyDescent="0.25">
      <c r="A1030" s="130" t="s">
        <v>2377</v>
      </c>
      <c r="B1030" s="129" t="s">
        <v>2378</v>
      </c>
      <c r="C1030" s="129" t="s">
        <v>2361</v>
      </c>
      <c r="D1030" s="130" t="s">
        <v>1110</v>
      </c>
      <c r="E1030" s="129" t="s">
        <v>2362</v>
      </c>
      <c r="F1030" s="129" t="s">
        <v>2376</v>
      </c>
    </row>
    <row r="1031" spans="1:6" x14ac:dyDescent="0.25">
      <c r="A1031" s="130" t="s">
        <v>2380</v>
      </c>
      <c r="B1031" s="129" t="s">
        <v>215</v>
      </c>
      <c r="C1031" s="129" t="s">
        <v>2361</v>
      </c>
      <c r="D1031" s="130" t="s">
        <v>1110</v>
      </c>
      <c r="E1031" s="129" t="s">
        <v>2362</v>
      </c>
      <c r="F1031" s="129" t="s">
        <v>2379</v>
      </c>
    </row>
    <row r="1032" spans="1:6" x14ac:dyDescent="0.25">
      <c r="A1032" s="130" t="s">
        <v>2381</v>
      </c>
      <c r="B1032" s="129" t="s">
        <v>378</v>
      </c>
      <c r="C1032" s="129" t="s">
        <v>2361</v>
      </c>
      <c r="D1032" s="130" t="s">
        <v>1110</v>
      </c>
      <c r="E1032" s="129" t="s">
        <v>2362</v>
      </c>
      <c r="F1032" s="129" t="s">
        <v>796</v>
      </c>
    </row>
    <row r="1033" spans="1:6" x14ac:dyDescent="0.25">
      <c r="A1033" s="130" t="s">
        <v>2383</v>
      </c>
      <c r="B1033" s="129" t="s">
        <v>546</v>
      </c>
      <c r="C1033" s="129" t="s">
        <v>2361</v>
      </c>
      <c r="D1033" s="130" t="s">
        <v>1110</v>
      </c>
      <c r="E1033" s="129" t="s">
        <v>2362</v>
      </c>
      <c r="F1033" s="129" t="s">
        <v>2382</v>
      </c>
    </row>
    <row r="1034" spans="1:6" x14ac:dyDescent="0.25">
      <c r="A1034" s="130" t="s">
        <v>2385</v>
      </c>
      <c r="B1034" s="129" t="s">
        <v>521</v>
      </c>
      <c r="C1034" s="129" t="s">
        <v>2361</v>
      </c>
      <c r="D1034" s="130" t="s">
        <v>1110</v>
      </c>
      <c r="E1034" s="129" t="s">
        <v>2362</v>
      </c>
      <c r="F1034" s="129" t="s">
        <v>2384</v>
      </c>
    </row>
    <row r="1035" spans="1:6" x14ac:dyDescent="0.25">
      <c r="A1035" s="130" t="s">
        <v>2387</v>
      </c>
      <c r="B1035" s="129" t="s">
        <v>85</v>
      </c>
      <c r="C1035" s="129" t="s">
        <v>2361</v>
      </c>
      <c r="D1035" s="130" t="s">
        <v>1110</v>
      </c>
      <c r="E1035" s="129" t="s">
        <v>2362</v>
      </c>
      <c r="F1035" s="129" t="s">
        <v>2386</v>
      </c>
    </row>
    <row r="1036" spans="1:6" x14ac:dyDescent="0.25">
      <c r="A1036" s="130" t="s">
        <v>2388</v>
      </c>
      <c r="B1036" s="129" t="s">
        <v>342</v>
      </c>
      <c r="C1036" s="129" t="s">
        <v>2361</v>
      </c>
      <c r="D1036" s="130" t="s">
        <v>1110</v>
      </c>
      <c r="E1036" s="129" t="s">
        <v>2362</v>
      </c>
      <c r="F1036" s="129" t="s">
        <v>490</v>
      </c>
    </row>
    <row r="1037" spans="1:6" x14ac:dyDescent="0.25">
      <c r="A1037" s="130" t="s">
        <v>2390</v>
      </c>
      <c r="B1037" s="129" t="s">
        <v>197</v>
      </c>
      <c r="C1037" s="129" t="s">
        <v>2361</v>
      </c>
      <c r="D1037" s="130" t="s">
        <v>1110</v>
      </c>
      <c r="E1037" s="129" t="s">
        <v>2362</v>
      </c>
      <c r="F1037" s="129" t="s">
        <v>2389</v>
      </c>
    </row>
    <row r="1038" spans="1:6" x14ac:dyDescent="0.25">
      <c r="A1038" s="130" t="s">
        <v>2392</v>
      </c>
      <c r="B1038" s="129" t="s">
        <v>2393</v>
      </c>
      <c r="C1038" s="129" t="s">
        <v>2361</v>
      </c>
      <c r="D1038" s="130" t="s">
        <v>1110</v>
      </c>
      <c r="E1038" s="129" t="s">
        <v>2362</v>
      </c>
      <c r="F1038" s="129" t="s">
        <v>2391</v>
      </c>
    </row>
    <row r="1039" spans="1:6" x14ac:dyDescent="0.25">
      <c r="A1039" s="130" t="s">
        <v>2394</v>
      </c>
      <c r="B1039" s="129" t="s">
        <v>378</v>
      </c>
      <c r="C1039" s="129" t="s">
        <v>2361</v>
      </c>
      <c r="D1039" s="130" t="s">
        <v>1110</v>
      </c>
      <c r="E1039" s="129" t="s">
        <v>2362</v>
      </c>
      <c r="F1039" s="129" t="s">
        <v>712</v>
      </c>
    </row>
    <row r="1040" spans="1:6" x14ac:dyDescent="0.25">
      <c r="A1040" s="130" t="s">
        <v>2395</v>
      </c>
      <c r="B1040" s="129" t="s">
        <v>200</v>
      </c>
      <c r="C1040" s="129" t="s">
        <v>2361</v>
      </c>
      <c r="D1040" s="130" t="s">
        <v>1110</v>
      </c>
      <c r="E1040" s="129" t="s">
        <v>2362</v>
      </c>
      <c r="F1040" s="129" t="s">
        <v>1366</v>
      </c>
    </row>
    <row r="1041" spans="1:6" x14ac:dyDescent="0.25">
      <c r="A1041" s="130" t="s">
        <v>2397</v>
      </c>
      <c r="B1041" s="129" t="s">
        <v>106</v>
      </c>
      <c r="C1041" s="129" t="s">
        <v>2361</v>
      </c>
      <c r="D1041" s="130" t="s">
        <v>1110</v>
      </c>
      <c r="E1041" s="129" t="s">
        <v>2362</v>
      </c>
      <c r="F1041" s="129" t="s">
        <v>2396</v>
      </c>
    </row>
    <row r="1042" spans="1:6" x14ac:dyDescent="0.25">
      <c r="A1042" s="130" t="s">
        <v>2399</v>
      </c>
      <c r="B1042" s="129" t="s">
        <v>223</v>
      </c>
      <c r="C1042" s="129" t="s">
        <v>2361</v>
      </c>
      <c r="D1042" s="130" t="s">
        <v>1110</v>
      </c>
      <c r="E1042" s="129" t="s">
        <v>2362</v>
      </c>
      <c r="F1042" s="129" t="s">
        <v>2398</v>
      </c>
    </row>
    <row r="1043" spans="1:6" x14ac:dyDescent="0.25">
      <c r="A1043" s="130" t="s">
        <v>2401</v>
      </c>
      <c r="B1043" s="129" t="s">
        <v>101</v>
      </c>
      <c r="C1043" s="129" t="s">
        <v>2361</v>
      </c>
      <c r="D1043" s="130" t="s">
        <v>1110</v>
      </c>
      <c r="E1043" s="129" t="s">
        <v>2362</v>
      </c>
      <c r="F1043" s="129" t="s">
        <v>2400</v>
      </c>
    </row>
    <row r="1044" spans="1:6" x14ac:dyDescent="0.25">
      <c r="A1044" s="130" t="s">
        <v>2403</v>
      </c>
      <c r="B1044" s="129" t="s">
        <v>231</v>
      </c>
      <c r="C1044" s="129" t="s">
        <v>2361</v>
      </c>
      <c r="D1044" s="130" t="s">
        <v>1110</v>
      </c>
      <c r="E1044" s="129" t="s">
        <v>2362</v>
      </c>
      <c r="F1044" s="129" t="s">
        <v>2402</v>
      </c>
    </row>
    <row r="1045" spans="1:6" x14ac:dyDescent="0.25">
      <c r="A1045" s="130" t="s">
        <v>2405</v>
      </c>
      <c r="B1045" s="129" t="s">
        <v>134</v>
      </c>
      <c r="C1045" s="129" t="s">
        <v>2361</v>
      </c>
      <c r="D1045" s="130" t="s">
        <v>1110</v>
      </c>
      <c r="E1045" s="129" t="s">
        <v>2362</v>
      </c>
      <c r="F1045" s="129" t="s">
        <v>2404</v>
      </c>
    </row>
    <row r="1046" spans="1:6" x14ac:dyDescent="0.25">
      <c r="A1046" s="130" t="s">
        <v>2407</v>
      </c>
      <c r="B1046" s="129" t="s">
        <v>231</v>
      </c>
      <c r="C1046" s="129" t="s">
        <v>2361</v>
      </c>
      <c r="D1046" s="130" t="s">
        <v>1110</v>
      </c>
      <c r="E1046" s="129" t="s">
        <v>1737</v>
      </c>
      <c r="F1046" s="129" t="s">
        <v>2406</v>
      </c>
    </row>
    <row r="1047" spans="1:6" x14ac:dyDescent="0.25">
      <c r="A1047" s="130" t="s">
        <v>2408</v>
      </c>
      <c r="B1047" s="129" t="s">
        <v>2409</v>
      </c>
      <c r="C1047" s="129" t="s">
        <v>2361</v>
      </c>
      <c r="D1047" s="130" t="s">
        <v>1110</v>
      </c>
      <c r="E1047" s="129" t="s">
        <v>1162</v>
      </c>
      <c r="F1047" s="129" t="s">
        <v>977</v>
      </c>
    </row>
    <row r="1048" spans="1:6" x14ac:dyDescent="0.25">
      <c r="A1048" s="130" t="s">
        <v>2411</v>
      </c>
      <c r="B1048" s="129" t="s">
        <v>142</v>
      </c>
      <c r="C1048" s="129" t="s">
        <v>2361</v>
      </c>
      <c r="D1048" s="130" t="s">
        <v>1110</v>
      </c>
      <c r="E1048" s="129" t="s">
        <v>1162</v>
      </c>
      <c r="F1048" s="129" t="s">
        <v>2410</v>
      </c>
    </row>
    <row r="1049" spans="1:6" x14ac:dyDescent="0.25">
      <c r="A1049" s="130" t="s">
        <v>2413</v>
      </c>
      <c r="B1049" s="129" t="s">
        <v>323</v>
      </c>
      <c r="C1049" s="129" t="s">
        <v>2361</v>
      </c>
      <c r="D1049" s="130" t="s">
        <v>1110</v>
      </c>
      <c r="E1049" s="129" t="s">
        <v>1162</v>
      </c>
      <c r="F1049" s="129" t="s">
        <v>2412</v>
      </c>
    </row>
    <row r="1050" spans="1:6" ht="22.5" x14ac:dyDescent="0.25">
      <c r="A1050" s="130" t="s">
        <v>2415</v>
      </c>
      <c r="B1050" s="129" t="s">
        <v>546</v>
      </c>
      <c r="C1050" s="129" t="s">
        <v>2361</v>
      </c>
      <c r="D1050" s="130" t="s">
        <v>1110</v>
      </c>
      <c r="E1050" s="129" t="s">
        <v>1162</v>
      </c>
      <c r="F1050" s="129" t="s">
        <v>2414</v>
      </c>
    </row>
    <row r="1051" spans="1:6" x14ac:dyDescent="0.25">
      <c r="A1051" s="130" t="s">
        <v>2417</v>
      </c>
      <c r="B1051" s="129" t="s">
        <v>331</v>
      </c>
      <c r="C1051" s="129" t="s">
        <v>2361</v>
      </c>
      <c r="D1051" s="130" t="s">
        <v>1110</v>
      </c>
      <c r="E1051" s="129" t="s">
        <v>1162</v>
      </c>
      <c r="F1051" s="129" t="s">
        <v>2416</v>
      </c>
    </row>
    <row r="1052" spans="1:6" x14ac:dyDescent="0.25">
      <c r="A1052" s="130" t="s">
        <v>2419</v>
      </c>
      <c r="B1052" s="129" t="s">
        <v>181</v>
      </c>
      <c r="C1052" s="129" t="s">
        <v>2361</v>
      </c>
      <c r="D1052" s="130" t="s">
        <v>1110</v>
      </c>
      <c r="E1052" s="129" t="s">
        <v>1162</v>
      </c>
      <c r="F1052" s="129" t="s">
        <v>2418</v>
      </c>
    </row>
    <row r="1053" spans="1:6" x14ac:dyDescent="0.25">
      <c r="A1053" s="130" t="s">
        <v>2422</v>
      </c>
      <c r="B1053" s="129" t="s">
        <v>223</v>
      </c>
      <c r="C1053" s="129" t="s">
        <v>2420</v>
      </c>
      <c r="D1053" s="130" t="s">
        <v>1076</v>
      </c>
      <c r="E1053" s="129" t="s">
        <v>2421</v>
      </c>
      <c r="F1053" s="129" t="s">
        <v>2421</v>
      </c>
    </row>
    <row r="1054" spans="1:6" x14ac:dyDescent="0.25">
      <c r="A1054" s="130" t="s">
        <v>2424</v>
      </c>
      <c r="B1054" s="129" t="s">
        <v>231</v>
      </c>
      <c r="C1054" s="129" t="s">
        <v>2420</v>
      </c>
      <c r="D1054" s="130" t="s">
        <v>1076</v>
      </c>
      <c r="E1054" s="129" t="s">
        <v>2421</v>
      </c>
      <c r="F1054" s="129" t="s">
        <v>2423</v>
      </c>
    </row>
    <row r="1055" spans="1:6" x14ac:dyDescent="0.25">
      <c r="A1055" s="130" t="s">
        <v>2426</v>
      </c>
      <c r="B1055" s="129" t="s">
        <v>194</v>
      </c>
      <c r="C1055" s="129" t="s">
        <v>2420</v>
      </c>
      <c r="D1055" s="130" t="s">
        <v>1076</v>
      </c>
      <c r="E1055" s="129" t="s">
        <v>2421</v>
      </c>
      <c r="F1055" s="129" t="s">
        <v>2425</v>
      </c>
    </row>
    <row r="1056" spans="1:6" x14ac:dyDescent="0.25">
      <c r="A1056" s="130" t="s">
        <v>2428</v>
      </c>
      <c r="B1056" s="129" t="s">
        <v>145</v>
      </c>
      <c r="C1056" s="129" t="s">
        <v>2420</v>
      </c>
      <c r="D1056" s="130" t="s">
        <v>1076</v>
      </c>
      <c r="E1056" s="129" t="s">
        <v>2421</v>
      </c>
      <c r="F1056" s="129" t="s">
        <v>2427</v>
      </c>
    </row>
    <row r="1057" spans="1:6" x14ac:dyDescent="0.25">
      <c r="A1057" s="130" t="s">
        <v>2430</v>
      </c>
      <c r="B1057" s="129" t="s">
        <v>200</v>
      </c>
      <c r="C1057" s="129" t="s">
        <v>2420</v>
      </c>
      <c r="D1057" s="130" t="s">
        <v>1076</v>
      </c>
      <c r="E1057" s="129" t="s">
        <v>2421</v>
      </c>
      <c r="F1057" s="129" t="s">
        <v>2429</v>
      </c>
    </row>
    <row r="1058" spans="1:6" x14ac:dyDescent="0.25">
      <c r="A1058" s="130" t="s">
        <v>2432</v>
      </c>
      <c r="B1058" s="129" t="s">
        <v>181</v>
      </c>
      <c r="C1058" s="129" t="s">
        <v>2420</v>
      </c>
      <c r="D1058" s="130" t="s">
        <v>1076</v>
      </c>
      <c r="E1058" s="129" t="s">
        <v>2421</v>
      </c>
      <c r="F1058" s="129" t="s">
        <v>2431</v>
      </c>
    </row>
    <row r="1059" spans="1:6" x14ac:dyDescent="0.25">
      <c r="A1059" s="130" t="s">
        <v>2434</v>
      </c>
      <c r="B1059" s="129" t="s">
        <v>736</v>
      </c>
      <c r="C1059" s="129" t="s">
        <v>2420</v>
      </c>
      <c r="D1059" s="130" t="s">
        <v>1076</v>
      </c>
      <c r="E1059" s="129" t="s">
        <v>2421</v>
      </c>
      <c r="F1059" s="129" t="s">
        <v>2433</v>
      </c>
    </row>
    <row r="1060" spans="1:6" x14ac:dyDescent="0.25">
      <c r="A1060" s="130" t="s">
        <v>2436</v>
      </c>
      <c r="B1060" s="129" t="s">
        <v>234</v>
      </c>
      <c r="C1060" s="129" t="s">
        <v>2420</v>
      </c>
      <c r="D1060" s="130" t="s">
        <v>1076</v>
      </c>
      <c r="E1060" s="129" t="s">
        <v>2421</v>
      </c>
      <c r="F1060" s="129" t="s">
        <v>2435</v>
      </c>
    </row>
    <row r="1061" spans="1:6" x14ac:dyDescent="0.25">
      <c r="A1061" s="130" t="s">
        <v>2437</v>
      </c>
      <c r="B1061" s="129" t="s">
        <v>2438</v>
      </c>
      <c r="C1061" s="129" t="s">
        <v>2420</v>
      </c>
      <c r="D1061" s="130" t="s">
        <v>1076</v>
      </c>
      <c r="E1061" s="129" t="s">
        <v>2421</v>
      </c>
      <c r="F1061" s="129" t="s">
        <v>1044</v>
      </c>
    </row>
    <row r="1062" spans="1:6" x14ac:dyDescent="0.25">
      <c r="A1062" s="130" t="s">
        <v>2440</v>
      </c>
      <c r="B1062" s="129" t="s">
        <v>2441</v>
      </c>
      <c r="C1062" s="129" t="s">
        <v>2420</v>
      </c>
      <c r="D1062" s="130" t="s">
        <v>1076</v>
      </c>
      <c r="E1062" s="129" t="s">
        <v>2421</v>
      </c>
      <c r="F1062" s="129" t="s">
        <v>2439</v>
      </c>
    </row>
    <row r="1063" spans="1:6" x14ac:dyDescent="0.25">
      <c r="A1063" s="130" t="s">
        <v>2443</v>
      </c>
      <c r="B1063" s="129" t="s">
        <v>502</v>
      </c>
      <c r="C1063" s="129" t="s">
        <v>2420</v>
      </c>
      <c r="D1063" s="130" t="s">
        <v>1076</v>
      </c>
      <c r="E1063" s="129" t="s">
        <v>2421</v>
      </c>
      <c r="F1063" s="129" t="s">
        <v>2442</v>
      </c>
    </row>
    <row r="1064" spans="1:6" x14ac:dyDescent="0.25">
      <c r="A1064" s="130" t="s">
        <v>2445</v>
      </c>
      <c r="B1064" s="129" t="s">
        <v>521</v>
      </c>
      <c r="C1064" s="129" t="s">
        <v>2420</v>
      </c>
      <c r="D1064" s="130" t="s">
        <v>1076</v>
      </c>
      <c r="E1064" s="129" t="s">
        <v>2421</v>
      </c>
      <c r="F1064" s="129" t="s">
        <v>2444</v>
      </c>
    </row>
    <row r="1065" spans="1:6" ht="22.5" x14ac:dyDescent="0.25">
      <c r="A1065" s="130" t="s">
        <v>2447</v>
      </c>
      <c r="B1065" s="129" t="s">
        <v>171</v>
      </c>
      <c r="C1065" s="129" t="s">
        <v>2420</v>
      </c>
      <c r="D1065" s="130" t="s">
        <v>1076</v>
      </c>
      <c r="E1065" s="129" t="s">
        <v>1624</v>
      </c>
      <c r="F1065" s="129" t="s">
        <v>2446</v>
      </c>
    </row>
    <row r="1066" spans="1:6" x14ac:dyDescent="0.25">
      <c r="A1066" s="130" t="s">
        <v>2449</v>
      </c>
      <c r="B1066" s="129" t="s">
        <v>2450</v>
      </c>
      <c r="C1066" s="129" t="s">
        <v>2420</v>
      </c>
      <c r="D1066" s="130" t="s">
        <v>1076</v>
      </c>
      <c r="E1066" s="129" t="s">
        <v>1624</v>
      </c>
      <c r="F1066" s="129" t="s">
        <v>2448</v>
      </c>
    </row>
    <row r="1067" spans="1:6" x14ac:dyDescent="0.25">
      <c r="A1067" s="130" t="s">
        <v>2452</v>
      </c>
      <c r="B1067" s="129" t="s">
        <v>373</v>
      </c>
      <c r="C1067" s="129" t="s">
        <v>2420</v>
      </c>
      <c r="D1067" s="130" t="s">
        <v>1076</v>
      </c>
      <c r="E1067" s="129" t="s">
        <v>1624</v>
      </c>
      <c r="F1067" s="129" t="s">
        <v>2451</v>
      </c>
    </row>
    <row r="1068" spans="1:6" x14ac:dyDescent="0.25">
      <c r="A1068" s="130" t="s">
        <v>2454</v>
      </c>
      <c r="B1068" s="129" t="s">
        <v>200</v>
      </c>
      <c r="C1068" s="129" t="s">
        <v>2420</v>
      </c>
      <c r="D1068" s="130" t="s">
        <v>1076</v>
      </c>
      <c r="E1068" s="129" t="s">
        <v>1624</v>
      </c>
      <c r="F1068" s="129" t="s">
        <v>2453</v>
      </c>
    </row>
    <row r="1069" spans="1:6" ht="22.5" x14ac:dyDescent="0.25">
      <c r="A1069" s="130" t="s">
        <v>2456</v>
      </c>
      <c r="B1069" s="129" t="s">
        <v>139</v>
      </c>
      <c r="C1069" s="129" t="s">
        <v>2420</v>
      </c>
      <c r="D1069" s="130" t="s">
        <v>1076</v>
      </c>
      <c r="E1069" s="129" t="s">
        <v>1624</v>
      </c>
      <c r="F1069" s="129" t="s">
        <v>2455</v>
      </c>
    </row>
    <row r="1070" spans="1:6" x14ac:dyDescent="0.25">
      <c r="A1070" s="130" t="s">
        <v>2458</v>
      </c>
      <c r="B1070" s="129" t="s">
        <v>487</v>
      </c>
      <c r="C1070" s="129" t="s">
        <v>2420</v>
      </c>
      <c r="D1070" s="130" t="s">
        <v>1076</v>
      </c>
      <c r="E1070" s="129" t="s">
        <v>1624</v>
      </c>
      <c r="F1070" s="129" t="s">
        <v>2457</v>
      </c>
    </row>
    <row r="1071" spans="1:6" x14ac:dyDescent="0.25">
      <c r="A1071" s="130" t="s">
        <v>2459</v>
      </c>
      <c r="B1071" s="129" t="s">
        <v>139</v>
      </c>
      <c r="C1071" s="129" t="s">
        <v>2420</v>
      </c>
      <c r="D1071" s="130" t="s">
        <v>1076</v>
      </c>
      <c r="E1071" s="129" t="s">
        <v>1624</v>
      </c>
      <c r="F1071" s="129" t="s">
        <v>102</v>
      </c>
    </row>
    <row r="1072" spans="1:6" x14ac:dyDescent="0.25">
      <c r="A1072" s="130" t="s">
        <v>2461</v>
      </c>
      <c r="B1072" s="129" t="s">
        <v>758</v>
      </c>
      <c r="C1072" s="129" t="s">
        <v>2420</v>
      </c>
      <c r="D1072" s="130" t="s">
        <v>1076</v>
      </c>
      <c r="E1072" s="129" t="s">
        <v>1624</v>
      </c>
      <c r="F1072" s="129" t="s">
        <v>2460</v>
      </c>
    </row>
    <row r="1073" spans="1:6" x14ac:dyDescent="0.25">
      <c r="A1073" s="130" t="s">
        <v>2463</v>
      </c>
      <c r="B1073" s="129" t="s">
        <v>1624</v>
      </c>
      <c r="C1073" s="129" t="s">
        <v>2420</v>
      </c>
      <c r="D1073" s="130" t="s">
        <v>1076</v>
      </c>
      <c r="E1073" s="129" t="s">
        <v>1624</v>
      </c>
      <c r="F1073" s="129" t="s">
        <v>2462</v>
      </c>
    </row>
    <row r="1074" spans="1:6" x14ac:dyDescent="0.25">
      <c r="A1074" s="130" t="s">
        <v>2465</v>
      </c>
      <c r="B1074" s="129" t="s">
        <v>215</v>
      </c>
      <c r="C1074" s="129" t="s">
        <v>2420</v>
      </c>
      <c r="D1074" s="130" t="s">
        <v>1076</v>
      </c>
      <c r="E1074" s="129" t="s">
        <v>1624</v>
      </c>
      <c r="F1074" s="129" t="s">
        <v>2464</v>
      </c>
    </row>
    <row r="1075" spans="1:6" ht="22.5" x14ac:dyDescent="0.25">
      <c r="A1075" s="130" t="s">
        <v>2467</v>
      </c>
      <c r="B1075" s="129" t="s">
        <v>203</v>
      </c>
      <c r="C1075" s="129" t="s">
        <v>2420</v>
      </c>
      <c r="D1075" s="130" t="s">
        <v>1076</v>
      </c>
      <c r="E1075" s="129" t="s">
        <v>1624</v>
      </c>
      <c r="F1075" s="129" t="s">
        <v>2466</v>
      </c>
    </row>
    <row r="1076" spans="1:6" x14ac:dyDescent="0.25">
      <c r="A1076" s="130" t="s">
        <v>2469</v>
      </c>
      <c r="B1076" s="129" t="s">
        <v>106</v>
      </c>
      <c r="C1076" s="129" t="s">
        <v>2420</v>
      </c>
      <c r="D1076" s="130" t="s">
        <v>1076</v>
      </c>
      <c r="E1076" s="129" t="s">
        <v>1624</v>
      </c>
      <c r="F1076" s="129" t="s">
        <v>2468</v>
      </c>
    </row>
    <row r="1077" spans="1:6" ht="22.5" x14ac:dyDescent="0.25">
      <c r="A1077" s="130" t="s">
        <v>2471</v>
      </c>
      <c r="B1077" s="129" t="s">
        <v>323</v>
      </c>
      <c r="C1077" s="129" t="s">
        <v>2420</v>
      </c>
      <c r="D1077" s="130" t="s">
        <v>1076</v>
      </c>
      <c r="E1077" s="129" t="s">
        <v>1624</v>
      </c>
      <c r="F1077" s="129" t="s">
        <v>2470</v>
      </c>
    </row>
    <row r="1078" spans="1:6" x14ac:dyDescent="0.25">
      <c r="A1078" s="130" t="s">
        <v>2474</v>
      </c>
      <c r="B1078" s="129" t="s">
        <v>502</v>
      </c>
      <c r="C1078" s="129" t="s">
        <v>2472</v>
      </c>
      <c r="D1078" s="130" t="s">
        <v>1168</v>
      </c>
      <c r="E1078" s="129" t="s">
        <v>1111</v>
      </c>
      <c r="F1078" s="129" t="s">
        <v>2473</v>
      </c>
    </row>
    <row r="1079" spans="1:6" x14ac:dyDescent="0.25">
      <c r="A1079" s="130" t="s">
        <v>2476</v>
      </c>
      <c r="B1079" s="129" t="s">
        <v>215</v>
      </c>
      <c r="C1079" s="129" t="s">
        <v>2472</v>
      </c>
      <c r="D1079" s="130" t="s">
        <v>1168</v>
      </c>
      <c r="E1079" s="129" t="s">
        <v>2475</v>
      </c>
      <c r="F1079" s="129" t="s">
        <v>2475</v>
      </c>
    </row>
    <row r="1080" spans="1:6" x14ac:dyDescent="0.25">
      <c r="A1080" s="130" t="s">
        <v>2478</v>
      </c>
      <c r="B1080" s="129" t="s">
        <v>134</v>
      </c>
      <c r="C1080" s="129" t="s">
        <v>2472</v>
      </c>
      <c r="D1080" s="130" t="s">
        <v>1168</v>
      </c>
      <c r="E1080" s="129" t="s">
        <v>2475</v>
      </c>
      <c r="F1080" s="129" t="s">
        <v>2477</v>
      </c>
    </row>
    <row r="1081" spans="1:6" x14ac:dyDescent="0.25">
      <c r="A1081" s="130" t="s">
        <v>2480</v>
      </c>
      <c r="B1081" s="129" t="s">
        <v>217</v>
      </c>
      <c r="C1081" s="129" t="s">
        <v>2472</v>
      </c>
      <c r="D1081" s="130" t="s">
        <v>1168</v>
      </c>
      <c r="E1081" s="129" t="s">
        <v>2475</v>
      </c>
      <c r="F1081" s="129" t="s">
        <v>2479</v>
      </c>
    </row>
    <row r="1082" spans="1:6" x14ac:dyDescent="0.25">
      <c r="A1082" s="130" t="s">
        <v>2482</v>
      </c>
      <c r="B1082" s="129" t="s">
        <v>101</v>
      </c>
      <c r="C1082" s="129" t="s">
        <v>2472</v>
      </c>
      <c r="D1082" s="130" t="s">
        <v>1168</v>
      </c>
      <c r="E1082" s="129" t="s">
        <v>2475</v>
      </c>
      <c r="F1082" s="129" t="s">
        <v>2481</v>
      </c>
    </row>
    <row r="1083" spans="1:6" x14ac:dyDescent="0.25">
      <c r="A1083" s="130" t="s">
        <v>2484</v>
      </c>
      <c r="B1083" s="129" t="s">
        <v>101</v>
      </c>
      <c r="C1083" s="129" t="s">
        <v>2472</v>
      </c>
      <c r="D1083" s="130" t="s">
        <v>1168</v>
      </c>
      <c r="E1083" s="129" t="s">
        <v>2475</v>
      </c>
      <c r="F1083" s="129" t="s">
        <v>2483</v>
      </c>
    </row>
    <row r="1084" spans="1:6" x14ac:dyDescent="0.25">
      <c r="A1084" s="130" t="s">
        <v>2486</v>
      </c>
      <c r="B1084" s="129" t="s">
        <v>117</v>
      </c>
      <c r="C1084" s="129" t="s">
        <v>2472</v>
      </c>
      <c r="D1084" s="130" t="s">
        <v>1168</v>
      </c>
      <c r="E1084" s="129" t="s">
        <v>2475</v>
      </c>
      <c r="F1084" s="129" t="s">
        <v>2485</v>
      </c>
    </row>
    <row r="1085" spans="1:6" x14ac:dyDescent="0.25">
      <c r="A1085" s="130" t="s">
        <v>2488</v>
      </c>
      <c r="B1085" s="129" t="s">
        <v>85</v>
      </c>
      <c r="C1085" s="129" t="s">
        <v>2472</v>
      </c>
      <c r="D1085" s="130" t="s">
        <v>1168</v>
      </c>
      <c r="E1085" s="129" t="s">
        <v>2475</v>
      </c>
      <c r="F1085" s="129" t="s">
        <v>2487</v>
      </c>
    </row>
    <row r="1086" spans="1:6" x14ac:dyDescent="0.25">
      <c r="A1086" s="130" t="s">
        <v>2490</v>
      </c>
      <c r="B1086" s="129" t="s">
        <v>487</v>
      </c>
      <c r="C1086" s="129" t="s">
        <v>2472</v>
      </c>
      <c r="D1086" s="130" t="s">
        <v>1168</v>
      </c>
      <c r="E1086" s="129" t="s">
        <v>2475</v>
      </c>
      <c r="F1086" s="129" t="s">
        <v>2489</v>
      </c>
    </row>
    <row r="1087" spans="1:6" x14ac:dyDescent="0.25">
      <c r="A1087" s="130" t="s">
        <v>2492</v>
      </c>
      <c r="B1087" s="129" t="s">
        <v>223</v>
      </c>
      <c r="C1087" s="129" t="s">
        <v>2472</v>
      </c>
      <c r="D1087" s="130" t="s">
        <v>1168</v>
      </c>
      <c r="E1087" s="129" t="s">
        <v>2475</v>
      </c>
      <c r="F1087" s="129" t="s">
        <v>2491</v>
      </c>
    </row>
    <row r="1088" spans="1:6" x14ac:dyDescent="0.25">
      <c r="A1088" s="130" t="s">
        <v>2494</v>
      </c>
      <c r="B1088" s="129" t="s">
        <v>758</v>
      </c>
      <c r="C1088" s="129" t="s">
        <v>2472</v>
      </c>
      <c r="D1088" s="130" t="s">
        <v>1168</v>
      </c>
      <c r="E1088" s="129" t="s">
        <v>2475</v>
      </c>
      <c r="F1088" s="129" t="s">
        <v>2493</v>
      </c>
    </row>
    <row r="1089" spans="1:6" x14ac:dyDescent="0.25">
      <c r="A1089" s="130" t="s">
        <v>2495</v>
      </c>
      <c r="B1089" s="129" t="s">
        <v>109</v>
      </c>
      <c r="C1089" s="129" t="s">
        <v>2472</v>
      </c>
      <c r="D1089" s="130" t="s">
        <v>1168</v>
      </c>
      <c r="E1089" s="129" t="s">
        <v>2475</v>
      </c>
      <c r="F1089" s="129" t="s">
        <v>2412</v>
      </c>
    </row>
    <row r="1090" spans="1:6" x14ac:dyDescent="0.25">
      <c r="A1090" s="130" t="s">
        <v>2497</v>
      </c>
      <c r="B1090" s="129" t="s">
        <v>194</v>
      </c>
      <c r="C1090" s="129" t="s">
        <v>2472</v>
      </c>
      <c r="D1090" s="130" t="s">
        <v>1168</v>
      </c>
      <c r="E1090" s="129" t="s">
        <v>2475</v>
      </c>
      <c r="F1090" s="129" t="s">
        <v>2496</v>
      </c>
    </row>
    <row r="1091" spans="1:6" x14ac:dyDescent="0.25">
      <c r="A1091" s="130" t="s">
        <v>2499</v>
      </c>
      <c r="B1091" s="129" t="s">
        <v>188</v>
      </c>
      <c r="C1091" s="129" t="s">
        <v>2472</v>
      </c>
      <c r="D1091" s="130" t="s">
        <v>1168</v>
      </c>
      <c r="E1091" s="129" t="s">
        <v>2475</v>
      </c>
      <c r="F1091" s="129" t="s">
        <v>2498</v>
      </c>
    </row>
    <row r="1092" spans="1:6" x14ac:dyDescent="0.25">
      <c r="A1092" s="130" t="s">
        <v>2500</v>
      </c>
      <c r="B1092" s="129" t="s">
        <v>171</v>
      </c>
      <c r="C1092" s="129" t="s">
        <v>2472</v>
      </c>
      <c r="D1092" s="130" t="s">
        <v>1168</v>
      </c>
      <c r="E1092" s="129" t="s">
        <v>2475</v>
      </c>
      <c r="F1092" s="129" t="s">
        <v>594</v>
      </c>
    </row>
    <row r="1093" spans="1:6" x14ac:dyDescent="0.25">
      <c r="A1093" s="130" t="s">
        <v>2502</v>
      </c>
      <c r="B1093" s="129" t="s">
        <v>185</v>
      </c>
      <c r="C1093" s="129" t="s">
        <v>2472</v>
      </c>
      <c r="D1093" s="130" t="s">
        <v>1168</v>
      </c>
      <c r="E1093" s="129" t="s">
        <v>2475</v>
      </c>
      <c r="F1093" s="129" t="s">
        <v>2501</v>
      </c>
    </row>
    <row r="1094" spans="1:6" x14ac:dyDescent="0.25">
      <c r="A1094" s="130" t="s">
        <v>2504</v>
      </c>
      <c r="B1094" s="129" t="s">
        <v>142</v>
      </c>
      <c r="C1094" s="129" t="s">
        <v>2472</v>
      </c>
      <c r="D1094" s="130" t="s">
        <v>1168</v>
      </c>
      <c r="E1094" s="129" t="s">
        <v>2475</v>
      </c>
      <c r="F1094" s="129" t="s">
        <v>2503</v>
      </c>
    </row>
    <row r="1095" spans="1:6" x14ac:dyDescent="0.25">
      <c r="A1095" s="130" t="s">
        <v>2506</v>
      </c>
      <c r="B1095" s="129" t="s">
        <v>181</v>
      </c>
      <c r="C1095" s="129" t="s">
        <v>2472</v>
      </c>
      <c r="D1095" s="130" t="s">
        <v>1168</v>
      </c>
      <c r="E1095" s="129" t="s">
        <v>2475</v>
      </c>
      <c r="F1095" s="129" t="s">
        <v>2505</v>
      </c>
    </row>
    <row r="1096" spans="1:6" x14ac:dyDescent="0.25">
      <c r="A1096" s="130" t="s">
        <v>2508</v>
      </c>
      <c r="B1096" s="129" t="s">
        <v>331</v>
      </c>
      <c r="C1096" s="129" t="s">
        <v>2472</v>
      </c>
      <c r="D1096" s="130" t="s">
        <v>1168</v>
      </c>
      <c r="E1096" s="129" t="s">
        <v>2475</v>
      </c>
      <c r="F1096" s="129" t="s">
        <v>2507</v>
      </c>
    </row>
    <row r="1097" spans="1:6" x14ac:dyDescent="0.25">
      <c r="A1097" s="130" t="s">
        <v>2509</v>
      </c>
      <c r="B1097" s="129" t="s">
        <v>106</v>
      </c>
      <c r="C1097" s="129" t="s">
        <v>2472</v>
      </c>
      <c r="D1097" s="130" t="s">
        <v>1168</v>
      </c>
      <c r="E1097" s="129" t="s">
        <v>2475</v>
      </c>
      <c r="F1097" s="129" t="s">
        <v>779</v>
      </c>
    </row>
    <row r="1098" spans="1:6" x14ac:dyDescent="0.25">
      <c r="A1098" s="130" t="s">
        <v>2511</v>
      </c>
      <c r="B1098" s="129" t="s">
        <v>200</v>
      </c>
      <c r="C1098" s="129" t="s">
        <v>2472</v>
      </c>
      <c r="D1098" s="130" t="s">
        <v>1168</v>
      </c>
      <c r="E1098" s="129" t="s">
        <v>1755</v>
      </c>
      <c r="F1098" s="129" t="s">
        <v>2510</v>
      </c>
    </row>
    <row r="1099" spans="1:6" x14ac:dyDescent="0.25">
      <c r="A1099" s="130" t="s">
        <v>2513</v>
      </c>
      <c r="B1099" s="129" t="s">
        <v>323</v>
      </c>
      <c r="C1099" s="129" t="s">
        <v>2472</v>
      </c>
      <c r="D1099" s="130" t="s">
        <v>1168</v>
      </c>
      <c r="E1099" s="129" t="s">
        <v>1755</v>
      </c>
      <c r="F1099" s="129" t="s">
        <v>2512</v>
      </c>
    </row>
    <row r="1100" spans="1:6" x14ac:dyDescent="0.25">
      <c r="A1100" s="130" t="s">
        <v>2515</v>
      </c>
      <c r="B1100" s="129" t="s">
        <v>2516</v>
      </c>
      <c r="C1100" s="129" t="s">
        <v>2472</v>
      </c>
      <c r="D1100" s="130" t="s">
        <v>1168</v>
      </c>
      <c r="E1100" s="129" t="s">
        <v>1755</v>
      </c>
      <c r="F1100" s="129" t="s">
        <v>2514</v>
      </c>
    </row>
    <row r="1101" spans="1:6" x14ac:dyDescent="0.25">
      <c r="A1101" s="130" t="s">
        <v>2518</v>
      </c>
      <c r="B1101" s="129" t="s">
        <v>546</v>
      </c>
      <c r="C1101" s="129" t="s">
        <v>2517</v>
      </c>
      <c r="D1101" s="130" t="s">
        <v>1168</v>
      </c>
      <c r="E1101" s="129" t="s">
        <v>1178</v>
      </c>
      <c r="F1101" s="129" t="s">
        <v>1178</v>
      </c>
    </row>
    <row r="1102" spans="1:6" x14ac:dyDescent="0.25">
      <c r="A1102" s="130" t="s">
        <v>2519</v>
      </c>
      <c r="B1102" s="129" t="s">
        <v>323</v>
      </c>
      <c r="C1102" s="129" t="s">
        <v>2517</v>
      </c>
      <c r="D1102" s="130" t="s">
        <v>1168</v>
      </c>
      <c r="E1102" s="129" t="s">
        <v>1730</v>
      </c>
      <c r="F1102" s="129" t="s">
        <v>1730</v>
      </c>
    </row>
    <row r="1103" spans="1:6" x14ac:dyDescent="0.25">
      <c r="A1103" s="130" t="s">
        <v>2521</v>
      </c>
      <c r="B1103" s="129" t="s">
        <v>171</v>
      </c>
      <c r="C1103" s="129" t="s">
        <v>2517</v>
      </c>
      <c r="D1103" s="130" t="s">
        <v>1168</v>
      </c>
      <c r="E1103" s="129" t="s">
        <v>1730</v>
      </c>
      <c r="F1103" s="129" t="s">
        <v>2520</v>
      </c>
    </row>
    <row r="1104" spans="1:6" x14ac:dyDescent="0.25">
      <c r="A1104" s="130" t="s">
        <v>2522</v>
      </c>
      <c r="B1104" s="129" t="s">
        <v>101</v>
      </c>
      <c r="C1104" s="129" t="s">
        <v>2517</v>
      </c>
      <c r="D1104" s="130" t="s">
        <v>1168</v>
      </c>
      <c r="E1104" s="129" t="s">
        <v>1737</v>
      </c>
      <c r="F1104" s="129" t="s">
        <v>1737</v>
      </c>
    </row>
    <row r="1105" spans="1:6" x14ac:dyDescent="0.25">
      <c r="A1105" s="130" t="s">
        <v>2524</v>
      </c>
      <c r="B1105" s="129" t="s">
        <v>200</v>
      </c>
      <c r="C1105" s="129" t="s">
        <v>2517</v>
      </c>
      <c r="D1105" s="130" t="s">
        <v>1168</v>
      </c>
      <c r="E1105" s="129" t="s">
        <v>1737</v>
      </c>
      <c r="F1105" s="129" t="s">
        <v>2523</v>
      </c>
    </row>
    <row r="1106" spans="1:6" x14ac:dyDescent="0.25">
      <c r="A1106" s="130" t="s">
        <v>2526</v>
      </c>
      <c r="B1106" s="129" t="s">
        <v>2527</v>
      </c>
      <c r="C1106" s="129" t="s">
        <v>2517</v>
      </c>
      <c r="D1106" s="130" t="s">
        <v>1168</v>
      </c>
      <c r="E1106" s="129" t="s">
        <v>1737</v>
      </c>
      <c r="F1106" s="129" t="s">
        <v>2525</v>
      </c>
    </row>
    <row r="1107" spans="1:6" x14ac:dyDescent="0.25">
      <c r="A1107" s="130" t="s">
        <v>2528</v>
      </c>
      <c r="B1107" s="129" t="s">
        <v>917</v>
      </c>
      <c r="C1107" s="129" t="s">
        <v>2517</v>
      </c>
      <c r="D1107" s="130" t="s">
        <v>1168</v>
      </c>
      <c r="E1107" s="129" t="s">
        <v>1737</v>
      </c>
      <c r="F1107" s="129" t="s">
        <v>1130</v>
      </c>
    </row>
    <row r="1108" spans="1:6" x14ac:dyDescent="0.25">
      <c r="A1108" s="130" t="s">
        <v>2530</v>
      </c>
      <c r="B1108" s="129" t="s">
        <v>142</v>
      </c>
      <c r="C1108" s="129" t="s">
        <v>2517</v>
      </c>
      <c r="D1108" s="130" t="s">
        <v>1168</v>
      </c>
      <c r="E1108" s="129" t="s">
        <v>1186</v>
      </c>
      <c r="F1108" s="129" t="s">
        <v>2529</v>
      </c>
    </row>
    <row r="1109" spans="1:6" x14ac:dyDescent="0.25">
      <c r="A1109" s="130" t="s">
        <v>2532</v>
      </c>
      <c r="B1109" s="129" t="s">
        <v>2533</v>
      </c>
      <c r="C1109" s="129" t="s">
        <v>2517</v>
      </c>
      <c r="D1109" s="130" t="s">
        <v>1168</v>
      </c>
      <c r="E1109" s="129" t="s">
        <v>1186</v>
      </c>
      <c r="F1109" s="129" t="s">
        <v>2531</v>
      </c>
    </row>
    <row r="1110" spans="1:6" x14ac:dyDescent="0.25">
      <c r="A1110" s="130" t="s">
        <v>2535</v>
      </c>
      <c r="B1110" s="129" t="s">
        <v>185</v>
      </c>
      <c r="C1110" s="129" t="s">
        <v>2517</v>
      </c>
      <c r="D1110" s="130" t="s">
        <v>1168</v>
      </c>
      <c r="E1110" s="129" t="s">
        <v>1186</v>
      </c>
      <c r="F1110" s="129" t="s">
        <v>2534</v>
      </c>
    </row>
    <row r="1111" spans="1:6" x14ac:dyDescent="0.25">
      <c r="A1111" s="130" t="s">
        <v>2537</v>
      </c>
      <c r="B1111" s="129" t="s">
        <v>228</v>
      </c>
      <c r="C1111" s="129" t="s">
        <v>2517</v>
      </c>
      <c r="D1111" s="130" t="s">
        <v>1168</v>
      </c>
      <c r="E1111" s="129" t="s">
        <v>1186</v>
      </c>
      <c r="F1111" s="129" t="s">
        <v>2536</v>
      </c>
    </row>
    <row r="1112" spans="1:6" x14ac:dyDescent="0.25">
      <c r="A1112" s="130" t="s">
        <v>2539</v>
      </c>
      <c r="B1112" s="129" t="s">
        <v>194</v>
      </c>
      <c r="C1112" s="129" t="s">
        <v>2517</v>
      </c>
      <c r="D1112" s="130" t="s">
        <v>1168</v>
      </c>
      <c r="E1112" s="129" t="s">
        <v>1186</v>
      </c>
      <c r="F1112" s="129" t="s">
        <v>2538</v>
      </c>
    </row>
    <row r="1113" spans="1:6" ht="22.5" x14ac:dyDescent="0.25">
      <c r="A1113" s="130" t="s">
        <v>2541</v>
      </c>
      <c r="B1113" s="129" t="s">
        <v>203</v>
      </c>
      <c r="C1113" s="129" t="s">
        <v>2517</v>
      </c>
      <c r="D1113" s="130" t="s">
        <v>1168</v>
      </c>
      <c r="E1113" s="129" t="s">
        <v>1186</v>
      </c>
      <c r="F1113" s="129" t="s">
        <v>2540</v>
      </c>
    </row>
    <row r="1114" spans="1:6" ht="22.5" x14ac:dyDescent="0.25">
      <c r="A1114" s="130" t="s">
        <v>2542</v>
      </c>
      <c r="B1114" s="129" t="s">
        <v>560</v>
      </c>
      <c r="C1114" s="129" t="s">
        <v>2517</v>
      </c>
      <c r="D1114" s="130" t="s">
        <v>1168</v>
      </c>
      <c r="E1114" s="129" t="s">
        <v>1186</v>
      </c>
      <c r="F1114" s="129" t="s">
        <v>139</v>
      </c>
    </row>
    <row r="1115" spans="1:6" x14ac:dyDescent="0.25">
      <c r="A1115" s="130" t="s">
        <v>2544</v>
      </c>
      <c r="B1115" s="129" t="s">
        <v>106</v>
      </c>
      <c r="C1115" s="129" t="s">
        <v>2517</v>
      </c>
      <c r="D1115" s="130" t="s">
        <v>1168</v>
      </c>
      <c r="E1115" s="129" t="s">
        <v>1186</v>
      </c>
      <c r="F1115" s="129" t="s">
        <v>2543</v>
      </c>
    </row>
    <row r="1116" spans="1:6" x14ac:dyDescent="0.25">
      <c r="A1116" s="130" t="s">
        <v>2546</v>
      </c>
      <c r="B1116" s="129" t="s">
        <v>1941</v>
      </c>
      <c r="C1116" s="129" t="s">
        <v>2517</v>
      </c>
      <c r="D1116" s="130" t="s">
        <v>1168</v>
      </c>
      <c r="E1116" s="129" t="s">
        <v>1186</v>
      </c>
      <c r="F1116" s="129" t="s">
        <v>2545</v>
      </c>
    </row>
    <row r="1117" spans="1:6" x14ac:dyDescent="0.25">
      <c r="A1117" s="130" t="s">
        <v>2548</v>
      </c>
      <c r="B1117" s="129" t="s">
        <v>215</v>
      </c>
      <c r="C1117" s="129" t="s">
        <v>2517</v>
      </c>
      <c r="D1117" s="130" t="s">
        <v>1168</v>
      </c>
      <c r="E1117" s="129" t="s">
        <v>1186</v>
      </c>
      <c r="F1117" s="129" t="s">
        <v>2547</v>
      </c>
    </row>
    <row r="1118" spans="1:6" x14ac:dyDescent="0.25">
      <c r="A1118" s="130" t="s">
        <v>2549</v>
      </c>
      <c r="B1118" s="129" t="s">
        <v>203</v>
      </c>
      <c r="C1118" s="129" t="s">
        <v>2517</v>
      </c>
      <c r="D1118" s="130" t="s">
        <v>1168</v>
      </c>
      <c r="E1118" s="129" t="s">
        <v>1186</v>
      </c>
      <c r="F1118" s="129" t="s">
        <v>505</v>
      </c>
    </row>
    <row r="1119" spans="1:6" x14ac:dyDescent="0.25">
      <c r="A1119" s="130" t="s">
        <v>2551</v>
      </c>
      <c r="B1119" s="129" t="s">
        <v>142</v>
      </c>
      <c r="C1119" s="129" t="s">
        <v>2517</v>
      </c>
      <c r="D1119" s="130" t="s">
        <v>1168</v>
      </c>
      <c r="E1119" s="129" t="s">
        <v>1186</v>
      </c>
      <c r="F1119" s="129" t="s">
        <v>2550</v>
      </c>
    </row>
    <row r="1120" spans="1:6" x14ac:dyDescent="0.25">
      <c r="A1120" s="130" t="s">
        <v>2553</v>
      </c>
      <c r="B1120" s="129" t="s">
        <v>194</v>
      </c>
      <c r="C1120" s="129" t="s">
        <v>2517</v>
      </c>
      <c r="D1120" s="130" t="s">
        <v>1168</v>
      </c>
      <c r="E1120" s="129" t="s">
        <v>1186</v>
      </c>
      <c r="F1120" s="129" t="s">
        <v>2552</v>
      </c>
    </row>
    <row r="1121" spans="1:6" x14ac:dyDescent="0.25">
      <c r="A1121" s="130" t="s">
        <v>2555</v>
      </c>
      <c r="B1121" s="129" t="s">
        <v>1595</v>
      </c>
      <c r="C1121" s="129" t="s">
        <v>2517</v>
      </c>
      <c r="D1121" s="130" t="s">
        <v>1168</v>
      </c>
      <c r="E1121" s="129" t="s">
        <v>1186</v>
      </c>
      <c r="F1121" s="129" t="s">
        <v>2554</v>
      </c>
    </row>
    <row r="1122" spans="1:6" x14ac:dyDescent="0.25">
      <c r="A1122" s="130" t="s">
        <v>2557</v>
      </c>
      <c r="B1122" s="129" t="s">
        <v>1419</v>
      </c>
      <c r="C1122" s="129" t="s">
        <v>2517</v>
      </c>
      <c r="D1122" s="130" t="s">
        <v>1168</v>
      </c>
      <c r="E1122" s="129" t="s">
        <v>1186</v>
      </c>
      <c r="F1122" s="129" t="s">
        <v>2556</v>
      </c>
    </row>
    <row r="1123" spans="1:6" x14ac:dyDescent="0.25">
      <c r="A1123" s="130" t="s">
        <v>2559</v>
      </c>
      <c r="B1123" s="129" t="s">
        <v>1113</v>
      </c>
      <c r="C1123" s="129" t="s">
        <v>2517</v>
      </c>
      <c r="D1123" s="130" t="s">
        <v>1168</v>
      </c>
      <c r="E1123" s="129" t="s">
        <v>1186</v>
      </c>
      <c r="F1123" s="129" t="s">
        <v>2558</v>
      </c>
    </row>
    <row r="1124" spans="1:6" x14ac:dyDescent="0.25">
      <c r="A1124" s="130" t="s">
        <v>2561</v>
      </c>
      <c r="B1124" s="129" t="s">
        <v>1066</v>
      </c>
      <c r="C1124" s="129" t="s">
        <v>2517</v>
      </c>
      <c r="D1124" s="130" t="s">
        <v>1168</v>
      </c>
      <c r="E1124" s="129" t="s">
        <v>1186</v>
      </c>
      <c r="F1124" s="129" t="s">
        <v>2560</v>
      </c>
    </row>
    <row r="1125" spans="1:6" x14ac:dyDescent="0.25">
      <c r="A1125" s="130" t="s">
        <v>2563</v>
      </c>
      <c r="B1125" s="129" t="s">
        <v>331</v>
      </c>
      <c r="C1125" s="129" t="s">
        <v>2562</v>
      </c>
      <c r="D1125" s="130" t="s">
        <v>493</v>
      </c>
      <c r="E1125" s="129" t="s">
        <v>510</v>
      </c>
      <c r="F1125" s="129" t="s">
        <v>510</v>
      </c>
    </row>
    <row r="1126" spans="1:6" ht="22.5" x14ac:dyDescent="0.25">
      <c r="A1126" s="130" t="s">
        <v>2564</v>
      </c>
      <c r="B1126" s="129" t="s">
        <v>2565</v>
      </c>
      <c r="C1126" s="129" t="s">
        <v>2562</v>
      </c>
      <c r="D1126" s="130" t="s">
        <v>493</v>
      </c>
      <c r="E1126" s="129" t="s">
        <v>510</v>
      </c>
      <c r="F1126" s="129" t="s">
        <v>510</v>
      </c>
    </row>
    <row r="1127" spans="1:6" x14ac:dyDescent="0.25">
      <c r="A1127" s="130" t="s">
        <v>2567</v>
      </c>
      <c r="B1127" s="129" t="s">
        <v>1419</v>
      </c>
      <c r="C1127" s="129" t="s">
        <v>2562</v>
      </c>
      <c r="D1127" s="130" t="s">
        <v>493</v>
      </c>
      <c r="E1127" s="129" t="s">
        <v>510</v>
      </c>
      <c r="F1127" s="129" t="s">
        <v>2566</v>
      </c>
    </row>
    <row r="1128" spans="1:6" x14ac:dyDescent="0.25">
      <c r="A1128" s="130" t="s">
        <v>2569</v>
      </c>
      <c r="B1128" s="129" t="s">
        <v>2570</v>
      </c>
      <c r="C1128" s="129" t="s">
        <v>2562</v>
      </c>
      <c r="D1128" s="130" t="s">
        <v>493</v>
      </c>
      <c r="E1128" s="129" t="s">
        <v>510</v>
      </c>
      <c r="F1128" s="129" t="s">
        <v>2568</v>
      </c>
    </row>
    <row r="1129" spans="1:6" ht="22.5" x14ac:dyDescent="0.25">
      <c r="A1129" s="130" t="s">
        <v>2572</v>
      </c>
      <c r="B1129" s="129" t="s">
        <v>598</v>
      </c>
      <c r="C1129" s="129" t="s">
        <v>2562</v>
      </c>
      <c r="D1129" s="130" t="s">
        <v>493</v>
      </c>
      <c r="E1129" s="129" t="s">
        <v>510</v>
      </c>
      <c r="F1129" s="129" t="s">
        <v>2571</v>
      </c>
    </row>
    <row r="1130" spans="1:6" x14ac:dyDescent="0.25">
      <c r="A1130" s="130" t="s">
        <v>2574</v>
      </c>
      <c r="B1130" s="129" t="s">
        <v>262</v>
      </c>
      <c r="C1130" s="129" t="s">
        <v>2562</v>
      </c>
      <c r="D1130" s="130" t="s">
        <v>493</v>
      </c>
      <c r="E1130" s="129" t="s">
        <v>510</v>
      </c>
      <c r="F1130" s="129" t="s">
        <v>2573</v>
      </c>
    </row>
    <row r="1131" spans="1:6" x14ac:dyDescent="0.25">
      <c r="A1131" s="130" t="s">
        <v>2576</v>
      </c>
      <c r="B1131" s="129" t="s">
        <v>197</v>
      </c>
      <c r="C1131" s="129" t="s">
        <v>2562</v>
      </c>
      <c r="D1131" s="130" t="s">
        <v>493</v>
      </c>
      <c r="E1131" s="129" t="s">
        <v>510</v>
      </c>
      <c r="F1131" s="129" t="s">
        <v>2575</v>
      </c>
    </row>
    <row r="1132" spans="1:6" x14ac:dyDescent="0.25">
      <c r="A1132" s="130" t="s">
        <v>2578</v>
      </c>
      <c r="B1132" s="129" t="s">
        <v>168</v>
      </c>
      <c r="C1132" s="129" t="s">
        <v>2562</v>
      </c>
      <c r="D1132" s="130" t="s">
        <v>493</v>
      </c>
      <c r="E1132" s="129" t="s">
        <v>510</v>
      </c>
      <c r="F1132" s="129" t="s">
        <v>2577</v>
      </c>
    </row>
    <row r="1133" spans="1:6" x14ac:dyDescent="0.25">
      <c r="A1133" s="130" t="s">
        <v>2580</v>
      </c>
      <c r="B1133" s="129" t="s">
        <v>215</v>
      </c>
      <c r="C1133" s="129" t="s">
        <v>2562</v>
      </c>
      <c r="D1133" s="130" t="s">
        <v>493</v>
      </c>
      <c r="E1133" s="129" t="s">
        <v>510</v>
      </c>
      <c r="F1133" s="129" t="s">
        <v>2579</v>
      </c>
    </row>
    <row r="1134" spans="1:6" x14ac:dyDescent="0.25">
      <c r="A1134" s="130" t="s">
        <v>2582</v>
      </c>
      <c r="B1134" s="129" t="s">
        <v>85</v>
      </c>
      <c r="C1134" s="129" t="s">
        <v>2562</v>
      </c>
      <c r="D1134" s="130" t="s">
        <v>493</v>
      </c>
      <c r="E1134" s="129" t="s">
        <v>510</v>
      </c>
      <c r="F1134" s="129" t="s">
        <v>2581</v>
      </c>
    </row>
    <row r="1135" spans="1:6" x14ac:dyDescent="0.25">
      <c r="A1135" s="130" t="s">
        <v>2584</v>
      </c>
      <c r="B1135" s="129" t="s">
        <v>117</v>
      </c>
      <c r="C1135" s="129" t="s">
        <v>2562</v>
      </c>
      <c r="D1135" s="130" t="s">
        <v>493</v>
      </c>
      <c r="E1135" s="129" t="s">
        <v>510</v>
      </c>
      <c r="F1135" s="129" t="s">
        <v>2583</v>
      </c>
    </row>
    <row r="1136" spans="1:6" x14ac:dyDescent="0.25">
      <c r="A1136" s="130" t="s">
        <v>2586</v>
      </c>
      <c r="B1136" s="129" t="s">
        <v>123</v>
      </c>
      <c r="C1136" s="129" t="s">
        <v>2562</v>
      </c>
      <c r="D1136" s="130" t="s">
        <v>493</v>
      </c>
      <c r="E1136" s="129" t="s">
        <v>510</v>
      </c>
      <c r="F1136" s="129" t="s">
        <v>2585</v>
      </c>
    </row>
    <row r="1137" spans="1:6" ht="22.5" x14ac:dyDescent="0.25">
      <c r="A1137" s="130" t="s">
        <v>2588</v>
      </c>
      <c r="B1137" s="129" t="s">
        <v>518</v>
      </c>
      <c r="C1137" s="129" t="s">
        <v>2562</v>
      </c>
      <c r="D1137" s="130" t="s">
        <v>493</v>
      </c>
      <c r="E1137" s="129" t="s">
        <v>510</v>
      </c>
      <c r="F1137" s="129" t="s">
        <v>2587</v>
      </c>
    </row>
    <row r="1138" spans="1:6" x14ac:dyDescent="0.25">
      <c r="A1138" s="130" t="s">
        <v>2590</v>
      </c>
      <c r="B1138" s="129" t="s">
        <v>736</v>
      </c>
      <c r="C1138" s="129" t="s">
        <v>2562</v>
      </c>
      <c r="D1138" s="130" t="s">
        <v>493</v>
      </c>
      <c r="E1138" s="129" t="s">
        <v>510</v>
      </c>
      <c r="F1138" s="129" t="s">
        <v>2589</v>
      </c>
    </row>
    <row r="1139" spans="1:6" x14ac:dyDescent="0.25">
      <c r="A1139" s="130" t="s">
        <v>2592</v>
      </c>
      <c r="B1139" s="129" t="s">
        <v>2332</v>
      </c>
      <c r="C1139" s="129" t="s">
        <v>2562</v>
      </c>
      <c r="D1139" s="130" t="s">
        <v>493</v>
      </c>
      <c r="E1139" s="129" t="s">
        <v>510</v>
      </c>
      <c r="F1139" s="129" t="s">
        <v>2591</v>
      </c>
    </row>
    <row r="1140" spans="1:6" ht="22.5" x14ac:dyDescent="0.25">
      <c r="A1140" s="130" t="s">
        <v>2594</v>
      </c>
      <c r="B1140" s="129" t="s">
        <v>101</v>
      </c>
      <c r="C1140" s="129" t="s">
        <v>2562</v>
      </c>
      <c r="D1140" s="130" t="s">
        <v>493</v>
      </c>
      <c r="E1140" s="129" t="s">
        <v>510</v>
      </c>
      <c r="F1140" s="129" t="s">
        <v>2593</v>
      </c>
    </row>
    <row r="1141" spans="1:6" x14ac:dyDescent="0.25">
      <c r="A1141" s="130" t="s">
        <v>2596</v>
      </c>
      <c r="B1141" s="129" t="s">
        <v>976</v>
      </c>
      <c r="C1141" s="129" t="s">
        <v>2562</v>
      </c>
      <c r="D1141" s="130" t="s">
        <v>493</v>
      </c>
      <c r="E1141" s="129" t="s">
        <v>1650</v>
      </c>
      <c r="F1141" s="129" t="s">
        <v>2595</v>
      </c>
    </row>
    <row r="1142" spans="1:6" x14ac:dyDescent="0.25">
      <c r="A1142" s="130" t="s">
        <v>2597</v>
      </c>
      <c r="B1142" s="129" t="s">
        <v>2598</v>
      </c>
      <c r="C1142" s="129" t="s">
        <v>2562</v>
      </c>
      <c r="D1142" s="130" t="s">
        <v>493</v>
      </c>
      <c r="E1142" s="129" t="s">
        <v>1650</v>
      </c>
      <c r="F1142" s="129" t="s">
        <v>813</v>
      </c>
    </row>
    <row r="1143" spans="1:6" x14ac:dyDescent="0.25">
      <c r="A1143" s="130" t="s">
        <v>2600</v>
      </c>
      <c r="B1143" s="129" t="s">
        <v>406</v>
      </c>
      <c r="C1143" s="129" t="s">
        <v>2562</v>
      </c>
      <c r="D1143" s="130" t="s">
        <v>493</v>
      </c>
      <c r="E1143" s="129" t="s">
        <v>1650</v>
      </c>
      <c r="F1143" s="129" t="s">
        <v>2599</v>
      </c>
    </row>
    <row r="1144" spans="1:6" x14ac:dyDescent="0.25">
      <c r="A1144" s="130" t="s">
        <v>2602</v>
      </c>
      <c r="B1144" s="129" t="s">
        <v>231</v>
      </c>
      <c r="C1144" s="129" t="s">
        <v>2562</v>
      </c>
      <c r="D1144" s="130" t="s">
        <v>493</v>
      </c>
      <c r="E1144" s="129" t="s">
        <v>1650</v>
      </c>
      <c r="F1144" s="129" t="s">
        <v>2601</v>
      </c>
    </row>
    <row r="1145" spans="1:6" x14ac:dyDescent="0.25">
      <c r="A1145" s="130" t="s">
        <v>2604</v>
      </c>
      <c r="B1145" s="129" t="s">
        <v>188</v>
      </c>
      <c r="C1145" s="129" t="s">
        <v>2562</v>
      </c>
      <c r="D1145" s="130" t="s">
        <v>493</v>
      </c>
      <c r="E1145" s="129" t="s">
        <v>1650</v>
      </c>
      <c r="F1145" s="129" t="s">
        <v>2603</v>
      </c>
    </row>
    <row r="1146" spans="1:6" x14ac:dyDescent="0.25">
      <c r="A1146" s="130" t="s">
        <v>2606</v>
      </c>
      <c r="B1146" s="129" t="s">
        <v>142</v>
      </c>
      <c r="C1146" s="129" t="s">
        <v>2562</v>
      </c>
      <c r="D1146" s="130" t="s">
        <v>493</v>
      </c>
      <c r="E1146" s="129" t="s">
        <v>1650</v>
      </c>
      <c r="F1146" s="129" t="s">
        <v>2605</v>
      </c>
    </row>
    <row r="1147" spans="1:6" x14ac:dyDescent="0.25">
      <c r="A1147" s="130" t="s">
        <v>2608</v>
      </c>
      <c r="B1147" s="129" t="s">
        <v>2176</v>
      </c>
      <c r="C1147" s="129" t="s">
        <v>2562</v>
      </c>
      <c r="D1147" s="130" t="s">
        <v>493</v>
      </c>
      <c r="E1147" s="129" t="s">
        <v>1650</v>
      </c>
      <c r="F1147" s="129" t="s">
        <v>2607</v>
      </c>
    </row>
    <row r="1148" spans="1:6" x14ac:dyDescent="0.25">
      <c r="A1148" s="130" t="s">
        <v>2609</v>
      </c>
      <c r="B1148" s="129" t="s">
        <v>2393</v>
      </c>
      <c r="C1148" s="129" t="s">
        <v>2562</v>
      </c>
      <c r="D1148" s="130" t="s">
        <v>493</v>
      </c>
      <c r="E1148" s="129" t="s">
        <v>1650</v>
      </c>
      <c r="F1148" s="129" t="s">
        <v>220</v>
      </c>
    </row>
    <row r="1149" spans="1:6" x14ac:dyDescent="0.25">
      <c r="A1149" s="130" t="s">
        <v>2611</v>
      </c>
      <c r="B1149" s="129" t="s">
        <v>185</v>
      </c>
      <c r="C1149" s="129" t="s">
        <v>2562</v>
      </c>
      <c r="D1149" s="130" t="s">
        <v>493</v>
      </c>
      <c r="E1149" s="129" t="s">
        <v>1650</v>
      </c>
      <c r="F1149" s="129" t="s">
        <v>2610</v>
      </c>
    </row>
    <row r="1150" spans="1:6" x14ac:dyDescent="0.25">
      <c r="A1150" s="130" t="s">
        <v>2614</v>
      </c>
      <c r="B1150" s="129" t="s">
        <v>2615</v>
      </c>
      <c r="C1150" s="129" t="s">
        <v>2612</v>
      </c>
      <c r="D1150" s="130" t="s">
        <v>936</v>
      </c>
      <c r="E1150" s="129" t="s">
        <v>937</v>
      </c>
      <c r="F1150" s="129" t="s">
        <v>2613</v>
      </c>
    </row>
    <row r="1151" spans="1:6" x14ac:dyDescent="0.25">
      <c r="A1151" s="130" t="s">
        <v>2617</v>
      </c>
      <c r="B1151" s="129" t="s">
        <v>1647</v>
      </c>
      <c r="C1151" s="129" t="s">
        <v>2612</v>
      </c>
      <c r="D1151" s="130" t="s">
        <v>936</v>
      </c>
      <c r="E1151" s="129" t="s">
        <v>937</v>
      </c>
      <c r="F1151" s="129" t="s">
        <v>2616</v>
      </c>
    </row>
    <row r="1152" spans="1:6" x14ac:dyDescent="0.25">
      <c r="A1152" s="130" t="s">
        <v>2619</v>
      </c>
      <c r="B1152" s="129" t="s">
        <v>323</v>
      </c>
      <c r="C1152" s="129" t="s">
        <v>2612</v>
      </c>
      <c r="D1152" s="130" t="s">
        <v>936</v>
      </c>
      <c r="E1152" s="129" t="s">
        <v>937</v>
      </c>
      <c r="F1152" s="129" t="s">
        <v>2618</v>
      </c>
    </row>
    <row r="1153" spans="1:6" x14ac:dyDescent="0.25">
      <c r="A1153" s="130" t="s">
        <v>2620</v>
      </c>
      <c r="B1153" s="129" t="s">
        <v>323</v>
      </c>
      <c r="C1153" s="129" t="s">
        <v>2612</v>
      </c>
      <c r="D1153" s="130" t="s">
        <v>936</v>
      </c>
      <c r="E1153" s="129" t="s">
        <v>948</v>
      </c>
      <c r="F1153" s="129" t="s">
        <v>949</v>
      </c>
    </row>
    <row r="1154" spans="1:6" x14ac:dyDescent="0.25">
      <c r="A1154" s="130" t="s">
        <v>2622</v>
      </c>
      <c r="B1154" s="129" t="s">
        <v>1129</v>
      </c>
      <c r="C1154" s="129" t="s">
        <v>2612</v>
      </c>
      <c r="D1154" s="130" t="s">
        <v>936</v>
      </c>
      <c r="E1154" s="129" t="s">
        <v>948</v>
      </c>
      <c r="F1154" s="129" t="s">
        <v>2621</v>
      </c>
    </row>
    <row r="1155" spans="1:6" x14ac:dyDescent="0.25">
      <c r="A1155" s="130" t="s">
        <v>2624</v>
      </c>
      <c r="B1155" s="129" t="s">
        <v>106</v>
      </c>
      <c r="C1155" s="129" t="s">
        <v>2612</v>
      </c>
      <c r="D1155" s="130" t="s">
        <v>936</v>
      </c>
      <c r="E1155" s="129" t="s">
        <v>957</v>
      </c>
      <c r="F1155" s="129" t="s">
        <v>2623</v>
      </c>
    </row>
    <row r="1156" spans="1:6" x14ac:dyDescent="0.25">
      <c r="A1156" s="130" t="s">
        <v>2626</v>
      </c>
      <c r="B1156" s="129" t="s">
        <v>139</v>
      </c>
      <c r="C1156" s="129" t="s">
        <v>2612</v>
      </c>
      <c r="D1156" s="130" t="s">
        <v>936</v>
      </c>
      <c r="E1156" s="129" t="s">
        <v>957</v>
      </c>
      <c r="F1156" s="129" t="s">
        <v>2625</v>
      </c>
    </row>
    <row r="1157" spans="1:6" x14ac:dyDescent="0.25">
      <c r="A1157" s="130" t="s">
        <v>2628</v>
      </c>
      <c r="B1157" s="129" t="s">
        <v>747</v>
      </c>
      <c r="C1157" s="129" t="s">
        <v>2612</v>
      </c>
      <c r="D1157" s="130" t="s">
        <v>936</v>
      </c>
      <c r="E1157" s="129" t="s">
        <v>957</v>
      </c>
      <c r="F1157" s="129" t="s">
        <v>2627</v>
      </c>
    </row>
    <row r="1158" spans="1:6" x14ac:dyDescent="0.25">
      <c r="A1158" s="130" t="s">
        <v>2630</v>
      </c>
      <c r="B1158" s="129" t="s">
        <v>2125</v>
      </c>
      <c r="C1158" s="129" t="s">
        <v>2612</v>
      </c>
      <c r="D1158" s="130" t="s">
        <v>936</v>
      </c>
      <c r="E1158" s="129" t="s">
        <v>957</v>
      </c>
      <c r="F1158" s="129" t="s">
        <v>2629</v>
      </c>
    </row>
    <row r="1159" spans="1:6" x14ac:dyDescent="0.25">
      <c r="A1159" s="130" t="s">
        <v>2632</v>
      </c>
      <c r="B1159" s="129" t="s">
        <v>145</v>
      </c>
      <c r="C1159" s="129" t="s">
        <v>2612</v>
      </c>
      <c r="D1159" s="130" t="s">
        <v>936</v>
      </c>
      <c r="E1159" s="129" t="s">
        <v>957</v>
      </c>
      <c r="F1159" s="129" t="s">
        <v>2631</v>
      </c>
    </row>
    <row r="1160" spans="1:6" x14ac:dyDescent="0.25">
      <c r="A1160" s="130" t="s">
        <v>2633</v>
      </c>
      <c r="B1160" s="129" t="s">
        <v>155</v>
      </c>
      <c r="C1160" s="129" t="s">
        <v>2612</v>
      </c>
      <c r="D1160" s="130" t="s">
        <v>936</v>
      </c>
      <c r="E1160" s="129" t="s">
        <v>957</v>
      </c>
      <c r="F1160" s="129" t="s">
        <v>899</v>
      </c>
    </row>
    <row r="1161" spans="1:6" x14ac:dyDescent="0.25">
      <c r="A1161" s="130" t="s">
        <v>2634</v>
      </c>
      <c r="B1161" s="129" t="s">
        <v>521</v>
      </c>
      <c r="C1161" s="129" t="s">
        <v>2612</v>
      </c>
      <c r="D1161" s="130" t="s">
        <v>936</v>
      </c>
      <c r="E1161" s="129" t="s">
        <v>957</v>
      </c>
      <c r="F1161" s="129" t="s">
        <v>894</v>
      </c>
    </row>
    <row r="1162" spans="1:6" x14ac:dyDescent="0.25">
      <c r="A1162" s="130" t="s">
        <v>2636</v>
      </c>
      <c r="B1162" s="129" t="s">
        <v>200</v>
      </c>
      <c r="C1162" s="129" t="s">
        <v>2612</v>
      </c>
      <c r="D1162" s="130" t="s">
        <v>936</v>
      </c>
      <c r="E1162" s="129" t="s">
        <v>957</v>
      </c>
      <c r="F1162" s="129" t="s">
        <v>2635</v>
      </c>
    </row>
    <row r="1163" spans="1:6" x14ac:dyDescent="0.25">
      <c r="A1163" s="130" t="s">
        <v>2638</v>
      </c>
      <c r="B1163" s="129" t="s">
        <v>188</v>
      </c>
      <c r="C1163" s="129" t="s">
        <v>2612</v>
      </c>
      <c r="D1163" s="130" t="s">
        <v>936</v>
      </c>
      <c r="E1163" s="129" t="s">
        <v>960</v>
      </c>
      <c r="F1163" s="129" t="s">
        <v>2637</v>
      </c>
    </row>
    <row r="1164" spans="1:6" x14ac:dyDescent="0.25">
      <c r="A1164" s="130" t="s">
        <v>2640</v>
      </c>
      <c r="B1164" s="129" t="s">
        <v>450</v>
      </c>
      <c r="C1164" s="129" t="s">
        <v>2612</v>
      </c>
      <c r="D1164" s="130" t="s">
        <v>936</v>
      </c>
      <c r="E1164" s="129" t="s">
        <v>960</v>
      </c>
      <c r="F1164" s="129" t="s">
        <v>2639</v>
      </c>
    </row>
    <row r="1165" spans="1:6" ht="22.5" x14ac:dyDescent="0.25">
      <c r="A1165" s="130" t="s">
        <v>2642</v>
      </c>
      <c r="B1165" s="129" t="s">
        <v>215</v>
      </c>
      <c r="C1165" s="129" t="s">
        <v>2641</v>
      </c>
      <c r="D1165" s="130" t="s">
        <v>1832</v>
      </c>
      <c r="E1165" s="129" t="s">
        <v>1272</v>
      </c>
      <c r="F1165" s="129" t="s">
        <v>1275</v>
      </c>
    </row>
    <row r="1166" spans="1:6" ht="22.5" x14ac:dyDescent="0.25">
      <c r="A1166" s="130" t="s">
        <v>2644</v>
      </c>
      <c r="B1166" s="129" t="s">
        <v>200</v>
      </c>
      <c r="C1166" s="129" t="s">
        <v>2641</v>
      </c>
      <c r="D1166" s="130" t="s">
        <v>1832</v>
      </c>
      <c r="E1166" s="129" t="s">
        <v>1272</v>
      </c>
      <c r="F1166" s="129" t="s">
        <v>2643</v>
      </c>
    </row>
    <row r="1167" spans="1:6" ht="22.5" x14ac:dyDescent="0.25">
      <c r="A1167" s="130" t="s">
        <v>2646</v>
      </c>
      <c r="B1167" s="129" t="s">
        <v>378</v>
      </c>
      <c r="C1167" s="129" t="s">
        <v>2641</v>
      </c>
      <c r="D1167" s="130" t="s">
        <v>1832</v>
      </c>
      <c r="E1167" s="129" t="s">
        <v>1272</v>
      </c>
      <c r="F1167" s="129" t="s">
        <v>2645</v>
      </c>
    </row>
    <row r="1168" spans="1:6" ht="22.5" x14ac:dyDescent="0.25">
      <c r="A1168" s="130" t="s">
        <v>2648</v>
      </c>
      <c r="B1168" s="129" t="s">
        <v>2649</v>
      </c>
      <c r="C1168" s="129" t="s">
        <v>2641</v>
      </c>
      <c r="D1168" s="130" t="s">
        <v>1832</v>
      </c>
      <c r="E1168" s="129" t="s">
        <v>1272</v>
      </c>
      <c r="F1168" s="129" t="s">
        <v>2647</v>
      </c>
    </row>
    <row r="1169" spans="1:6" x14ac:dyDescent="0.25">
      <c r="A1169" s="130" t="s">
        <v>2650</v>
      </c>
      <c r="B1169" s="129" t="s">
        <v>487</v>
      </c>
      <c r="C1169" s="129" t="s">
        <v>2641</v>
      </c>
      <c r="D1169" s="130" t="s">
        <v>1832</v>
      </c>
      <c r="E1169" s="129" t="s">
        <v>2195</v>
      </c>
      <c r="F1169" s="129" t="s">
        <v>80</v>
      </c>
    </row>
    <row r="1170" spans="1:6" x14ac:dyDescent="0.25">
      <c r="A1170" s="130" t="s">
        <v>2652</v>
      </c>
      <c r="B1170" s="129" t="s">
        <v>168</v>
      </c>
      <c r="C1170" s="129" t="s">
        <v>2641</v>
      </c>
      <c r="D1170" s="130" t="s">
        <v>1832</v>
      </c>
      <c r="E1170" s="129" t="s">
        <v>2195</v>
      </c>
      <c r="F1170" s="129" t="s">
        <v>2651</v>
      </c>
    </row>
    <row r="1171" spans="1:6" ht="22.5" x14ac:dyDescent="0.25">
      <c r="A1171" s="130" t="s">
        <v>2654</v>
      </c>
      <c r="B1171" s="129" t="s">
        <v>117</v>
      </c>
      <c r="C1171" s="129" t="s">
        <v>2641</v>
      </c>
      <c r="D1171" s="130" t="s">
        <v>1832</v>
      </c>
      <c r="E1171" s="129" t="s">
        <v>2195</v>
      </c>
      <c r="F1171" s="129" t="s">
        <v>2653</v>
      </c>
    </row>
    <row r="1172" spans="1:6" ht="22.5" x14ac:dyDescent="0.25">
      <c r="A1172" s="130" t="s">
        <v>2656</v>
      </c>
      <c r="B1172" s="129" t="s">
        <v>471</v>
      </c>
      <c r="C1172" s="129" t="s">
        <v>2641</v>
      </c>
      <c r="D1172" s="130" t="s">
        <v>1832</v>
      </c>
      <c r="E1172" s="129" t="s">
        <v>2195</v>
      </c>
      <c r="F1172" s="129" t="s">
        <v>2655</v>
      </c>
    </row>
    <row r="1173" spans="1:6" x14ac:dyDescent="0.25">
      <c r="A1173" s="130" t="s">
        <v>2657</v>
      </c>
      <c r="B1173" s="129" t="s">
        <v>185</v>
      </c>
      <c r="C1173" s="129" t="s">
        <v>2641</v>
      </c>
      <c r="D1173" s="130" t="s">
        <v>1832</v>
      </c>
      <c r="E1173" s="129" t="s">
        <v>2195</v>
      </c>
      <c r="F1173" s="129" t="s">
        <v>464</v>
      </c>
    </row>
    <row r="1174" spans="1:6" x14ac:dyDescent="0.25">
      <c r="A1174" s="130" t="s">
        <v>2658</v>
      </c>
      <c r="B1174" s="129" t="s">
        <v>101</v>
      </c>
      <c r="C1174" s="129" t="s">
        <v>2641</v>
      </c>
      <c r="D1174" s="130" t="s">
        <v>1832</v>
      </c>
      <c r="E1174" s="129" t="s">
        <v>2195</v>
      </c>
      <c r="F1174" s="129" t="s">
        <v>464</v>
      </c>
    </row>
    <row r="1175" spans="1:6" x14ac:dyDescent="0.25">
      <c r="A1175" s="130" t="s">
        <v>2659</v>
      </c>
      <c r="B1175" s="129" t="s">
        <v>85</v>
      </c>
      <c r="C1175" s="129" t="s">
        <v>2641</v>
      </c>
      <c r="D1175" s="130" t="s">
        <v>1832</v>
      </c>
      <c r="E1175" s="129" t="s">
        <v>2195</v>
      </c>
      <c r="F1175" s="129" t="s">
        <v>85</v>
      </c>
    </row>
    <row r="1176" spans="1:6" x14ac:dyDescent="0.25">
      <c r="A1176" s="130" t="s">
        <v>2661</v>
      </c>
      <c r="B1176" s="129" t="s">
        <v>2662</v>
      </c>
      <c r="C1176" s="129" t="s">
        <v>2641</v>
      </c>
      <c r="D1176" s="130" t="s">
        <v>1832</v>
      </c>
      <c r="E1176" s="129" t="s">
        <v>2660</v>
      </c>
      <c r="F1176" s="129" t="s">
        <v>2660</v>
      </c>
    </row>
    <row r="1177" spans="1:6" x14ac:dyDescent="0.25">
      <c r="A1177" s="130" t="s">
        <v>2663</v>
      </c>
      <c r="B1177" s="129" t="s">
        <v>213</v>
      </c>
      <c r="C1177" s="129" t="s">
        <v>2641</v>
      </c>
      <c r="D1177" s="130" t="s">
        <v>1832</v>
      </c>
      <c r="E1177" s="129" t="s">
        <v>2660</v>
      </c>
      <c r="F1177" s="129" t="s">
        <v>2660</v>
      </c>
    </row>
    <row r="1178" spans="1:6" x14ac:dyDescent="0.25">
      <c r="A1178" s="130" t="s">
        <v>2665</v>
      </c>
      <c r="B1178" s="129" t="s">
        <v>203</v>
      </c>
      <c r="C1178" s="129" t="s">
        <v>2641</v>
      </c>
      <c r="D1178" s="130" t="s">
        <v>1832</v>
      </c>
      <c r="E1178" s="129" t="s">
        <v>2660</v>
      </c>
      <c r="F1178" s="129" t="s">
        <v>2664</v>
      </c>
    </row>
    <row r="1179" spans="1:6" x14ac:dyDescent="0.25">
      <c r="A1179" s="130" t="s">
        <v>2667</v>
      </c>
      <c r="B1179" s="129" t="s">
        <v>197</v>
      </c>
      <c r="C1179" s="129" t="s">
        <v>2641</v>
      </c>
      <c r="D1179" s="130" t="s">
        <v>1832</v>
      </c>
      <c r="E1179" s="129" t="s">
        <v>2660</v>
      </c>
      <c r="F1179" s="129" t="s">
        <v>2666</v>
      </c>
    </row>
    <row r="1180" spans="1:6" x14ac:dyDescent="0.25">
      <c r="A1180" s="130" t="s">
        <v>2669</v>
      </c>
      <c r="B1180" s="129" t="s">
        <v>758</v>
      </c>
      <c r="C1180" s="129" t="s">
        <v>2641</v>
      </c>
      <c r="D1180" s="130" t="s">
        <v>1832</v>
      </c>
      <c r="E1180" s="129" t="s">
        <v>2660</v>
      </c>
      <c r="F1180" s="129" t="s">
        <v>2668</v>
      </c>
    </row>
    <row r="1181" spans="1:6" x14ac:dyDescent="0.25">
      <c r="A1181" s="130" t="s">
        <v>2671</v>
      </c>
      <c r="B1181" s="129" t="s">
        <v>1624</v>
      </c>
      <c r="C1181" s="129" t="s">
        <v>2641</v>
      </c>
      <c r="D1181" s="130" t="s">
        <v>1832</v>
      </c>
      <c r="E1181" s="129" t="s">
        <v>2660</v>
      </c>
      <c r="F1181" s="129" t="s">
        <v>2670</v>
      </c>
    </row>
    <row r="1182" spans="1:6" x14ac:dyDescent="0.25">
      <c r="A1182" s="130" t="s">
        <v>2673</v>
      </c>
      <c r="B1182" s="129" t="s">
        <v>633</v>
      </c>
      <c r="C1182" s="129" t="s">
        <v>2641</v>
      </c>
      <c r="D1182" s="130" t="s">
        <v>1832</v>
      </c>
      <c r="E1182" s="129" t="s">
        <v>2660</v>
      </c>
      <c r="F1182" s="129" t="s">
        <v>2672</v>
      </c>
    </row>
    <row r="1183" spans="1:6" x14ac:dyDescent="0.25">
      <c r="A1183" s="130" t="s">
        <v>2675</v>
      </c>
      <c r="B1183" s="129" t="s">
        <v>151</v>
      </c>
      <c r="C1183" s="129" t="s">
        <v>2674</v>
      </c>
      <c r="D1183" s="130" t="s">
        <v>1536</v>
      </c>
      <c r="E1183" s="129" t="s">
        <v>768</v>
      </c>
      <c r="F1183" s="129" t="s">
        <v>768</v>
      </c>
    </row>
    <row r="1184" spans="1:6" x14ac:dyDescent="0.25">
      <c r="A1184" s="130" t="s">
        <v>2677</v>
      </c>
      <c r="B1184" s="129" t="s">
        <v>231</v>
      </c>
      <c r="C1184" s="129" t="s">
        <v>2674</v>
      </c>
      <c r="D1184" s="130" t="s">
        <v>1536</v>
      </c>
      <c r="E1184" s="129" t="s">
        <v>768</v>
      </c>
      <c r="F1184" s="129" t="s">
        <v>2676</v>
      </c>
    </row>
    <row r="1185" spans="1:6" x14ac:dyDescent="0.25">
      <c r="A1185" s="130" t="s">
        <v>2679</v>
      </c>
      <c r="B1185" s="129" t="s">
        <v>2680</v>
      </c>
      <c r="C1185" s="129" t="s">
        <v>2674</v>
      </c>
      <c r="D1185" s="130" t="s">
        <v>1536</v>
      </c>
      <c r="E1185" s="129" t="s">
        <v>768</v>
      </c>
      <c r="F1185" s="129" t="s">
        <v>2678</v>
      </c>
    </row>
    <row r="1186" spans="1:6" x14ac:dyDescent="0.25">
      <c r="A1186" s="130" t="s">
        <v>2682</v>
      </c>
      <c r="B1186" s="129" t="s">
        <v>231</v>
      </c>
      <c r="C1186" s="129" t="s">
        <v>2674</v>
      </c>
      <c r="D1186" s="130" t="s">
        <v>1536</v>
      </c>
      <c r="E1186" s="129" t="s">
        <v>768</v>
      </c>
      <c r="F1186" s="129" t="s">
        <v>2681</v>
      </c>
    </row>
    <row r="1187" spans="1:6" x14ac:dyDescent="0.25">
      <c r="A1187" s="130" t="s">
        <v>2684</v>
      </c>
      <c r="B1187" s="129" t="s">
        <v>2533</v>
      </c>
      <c r="C1187" s="129" t="s">
        <v>2674</v>
      </c>
      <c r="D1187" s="130" t="s">
        <v>1536</v>
      </c>
      <c r="E1187" s="129" t="s">
        <v>768</v>
      </c>
      <c r="F1187" s="129" t="s">
        <v>2683</v>
      </c>
    </row>
    <row r="1188" spans="1:6" x14ac:dyDescent="0.25">
      <c r="A1188" s="130" t="s">
        <v>2685</v>
      </c>
      <c r="B1188" s="129" t="s">
        <v>231</v>
      </c>
      <c r="C1188" s="129" t="s">
        <v>2674</v>
      </c>
      <c r="D1188" s="130" t="s">
        <v>1536</v>
      </c>
      <c r="E1188" s="129" t="s">
        <v>768</v>
      </c>
      <c r="F1188" s="129" t="s">
        <v>229</v>
      </c>
    </row>
    <row r="1189" spans="1:6" x14ac:dyDescent="0.25">
      <c r="A1189" s="130" t="s">
        <v>2687</v>
      </c>
      <c r="B1189" s="129" t="s">
        <v>155</v>
      </c>
      <c r="C1189" s="129" t="s">
        <v>2674</v>
      </c>
      <c r="D1189" s="130" t="s">
        <v>1536</v>
      </c>
      <c r="E1189" s="129" t="s">
        <v>768</v>
      </c>
      <c r="F1189" s="129" t="s">
        <v>2686</v>
      </c>
    </row>
    <row r="1190" spans="1:6" ht="22.5" x14ac:dyDescent="0.25">
      <c r="A1190" s="130" t="s">
        <v>2689</v>
      </c>
      <c r="B1190" s="129" t="s">
        <v>200</v>
      </c>
      <c r="C1190" s="129" t="s">
        <v>2674</v>
      </c>
      <c r="D1190" s="130" t="s">
        <v>1536</v>
      </c>
      <c r="E1190" s="129" t="s">
        <v>2688</v>
      </c>
      <c r="F1190" s="129" t="s">
        <v>2688</v>
      </c>
    </row>
    <row r="1191" spans="1:6" ht="22.5" x14ac:dyDescent="0.25">
      <c r="A1191" s="130" t="s">
        <v>2691</v>
      </c>
      <c r="B1191" s="129" t="s">
        <v>2692</v>
      </c>
      <c r="C1191" s="129" t="s">
        <v>2674</v>
      </c>
      <c r="D1191" s="130" t="s">
        <v>1536</v>
      </c>
      <c r="E1191" s="129" t="s">
        <v>2688</v>
      </c>
      <c r="F1191" s="129" t="s">
        <v>2690</v>
      </c>
    </row>
    <row r="1192" spans="1:6" ht="22.5" x14ac:dyDescent="0.25">
      <c r="A1192" s="130" t="s">
        <v>2693</v>
      </c>
      <c r="B1192" s="129" t="s">
        <v>231</v>
      </c>
      <c r="C1192" s="129" t="s">
        <v>2674</v>
      </c>
      <c r="D1192" s="130" t="s">
        <v>1536</v>
      </c>
      <c r="E1192" s="129" t="s">
        <v>2688</v>
      </c>
      <c r="F1192" s="129" t="s">
        <v>558</v>
      </c>
    </row>
    <row r="1193" spans="1:6" ht="22.5" x14ac:dyDescent="0.25">
      <c r="A1193" s="130" t="s">
        <v>2695</v>
      </c>
      <c r="B1193" s="129" t="s">
        <v>231</v>
      </c>
      <c r="C1193" s="129" t="s">
        <v>2674</v>
      </c>
      <c r="D1193" s="130" t="s">
        <v>1536</v>
      </c>
      <c r="E1193" s="129" t="s">
        <v>2688</v>
      </c>
      <c r="F1193" s="129" t="s">
        <v>2694</v>
      </c>
    </row>
    <row r="1194" spans="1:6" x14ac:dyDescent="0.25">
      <c r="A1194" s="130" t="s">
        <v>2696</v>
      </c>
      <c r="B1194" s="129" t="s">
        <v>2697</v>
      </c>
      <c r="C1194" s="129" t="s">
        <v>2674</v>
      </c>
      <c r="D1194" s="130" t="s">
        <v>1536</v>
      </c>
      <c r="E1194" s="129" t="s">
        <v>291</v>
      </c>
      <c r="F1194" s="129" t="s">
        <v>292</v>
      </c>
    </row>
    <row r="1195" spans="1:6" x14ac:dyDescent="0.25">
      <c r="A1195" s="130" t="s">
        <v>2698</v>
      </c>
      <c r="B1195" s="129" t="s">
        <v>2699</v>
      </c>
      <c r="C1195" s="129" t="s">
        <v>2674</v>
      </c>
      <c r="D1195" s="130" t="s">
        <v>1536</v>
      </c>
      <c r="E1195" s="129" t="s">
        <v>291</v>
      </c>
      <c r="F1195" s="129" t="s">
        <v>292</v>
      </c>
    </row>
    <row r="1196" spans="1:6" x14ac:dyDescent="0.25">
      <c r="A1196" s="130" t="s">
        <v>2702</v>
      </c>
      <c r="B1196" s="129" t="s">
        <v>2703</v>
      </c>
      <c r="C1196" s="129" t="s">
        <v>2674</v>
      </c>
      <c r="D1196" s="130" t="s">
        <v>1536</v>
      </c>
      <c r="E1196" s="129" t="s">
        <v>2700</v>
      </c>
      <c r="F1196" s="129" t="s">
        <v>2701</v>
      </c>
    </row>
    <row r="1197" spans="1:6" x14ac:dyDescent="0.25">
      <c r="A1197" s="130" t="s">
        <v>2704</v>
      </c>
      <c r="B1197" s="129" t="s">
        <v>197</v>
      </c>
      <c r="C1197" s="129" t="s">
        <v>2674</v>
      </c>
      <c r="D1197" s="130" t="s">
        <v>1536</v>
      </c>
      <c r="E1197" s="129" t="s">
        <v>2700</v>
      </c>
      <c r="F1197" s="129" t="s">
        <v>1816</v>
      </c>
    </row>
    <row r="1198" spans="1:6" x14ac:dyDescent="0.25">
      <c r="A1198" s="130" t="s">
        <v>2707</v>
      </c>
      <c r="B1198" s="129" t="s">
        <v>194</v>
      </c>
      <c r="C1198" s="129" t="s">
        <v>2705</v>
      </c>
      <c r="D1198" s="130" t="s">
        <v>811</v>
      </c>
      <c r="E1198" s="129" t="s">
        <v>870</v>
      </c>
      <c r="F1198" s="129" t="s">
        <v>2706</v>
      </c>
    </row>
    <row r="1199" spans="1:6" x14ac:dyDescent="0.25">
      <c r="A1199" s="130" t="s">
        <v>2708</v>
      </c>
      <c r="B1199" s="129" t="s">
        <v>2246</v>
      </c>
      <c r="C1199" s="129" t="s">
        <v>2705</v>
      </c>
      <c r="D1199" s="130" t="s">
        <v>811</v>
      </c>
      <c r="E1199" s="129" t="s">
        <v>908</v>
      </c>
      <c r="F1199" s="129" t="s">
        <v>908</v>
      </c>
    </row>
    <row r="1200" spans="1:6" x14ac:dyDescent="0.25">
      <c r="A1200" s="130" t="s">
        <v>2710</v>
      </c>
      <c r="B1200" s="129" t="s">
        <v>154</v>
      </c>
      <c r="C1200" s="129" t="s">
        <v>2705</v>
      </c>
      <c r="D1200" s="130" t="s">
        <v>811</v>
      </c>
      <c r="E1200" s="129" t="s">
        <v>908</v>
      </c>
      <c r="F1200" s="129" t="s">
        <v>2709</v>
      </c>
    </row>
    <row r="1201" spans="1:6" x14ac:dyDescent="0.25">
      <c r="A1201" s="130" t="s">
        <v>2712</v>
      </c>
      <c r="B1201" s="129" t="s">
        <v>203</v>
      </c>
      <c r="C1201" s="129" t="s">
        <v>2705</v>
      </c>
      <c r="D1201" s="130" t="s">
        <v>811</v>
      </c>
      <c r="E1201" s="129" t="s">
        <v>2711</v>
      </c>
      <c r="F1201" s="129" t="s">
        <v>2711</v>
      </c>
    </row>
    <row r="1202" spans="1:6" x14ac:dyDescent="0.25">
      <c r="A1202" s="130" t="s">
        <v>2714</v>
      </c>
      <c r="B1202" s="129" t="s">
        <v>231</v>
      </c>
      <c r="C1202" s="129" t="s">
        <v>2705</v>
      </c>
      <c r="D1202" s="130" t="s">
        <v>811</v>
      </c>
      <c r="E1202" s="129" t="s">
        <v>2711</v>
      </c>
      <c r="F1202" s="129" t="s">
        <v>2713</v>
      </c>
    </row>
    <row r="1203" spans="1:6" x14ac:dyDescent="0.25">
      <c r="A1203" s="130" t="s">
        <v>2716</v>
      </c>
      <c r="B1203" s="129" t="s">
        <v>85</v>
      </c>
      <c r="C1203" s="129" t="s">
        <v>2705</v>
      </c>
      <c r="D1203" s="130" t="s">
        <v>811</v>
      </c>
      <c r="E1203" s="129" t="s">
        <v>2711</v>
      </c>
      <c r="F1203" s="129" t="s">
        <v>2715</v>
      </c>
    </row>
    <row r="1204" spans="1:6" x14ac:dyDescent="0.25">
      <c r="A1204" s="130" t="s">
        <v>2718</v>
      </c>
      <c r="B1204" s="129" t="s">
        <v>200</v>
      </c>
      <c r="C1204" s="129" t="s">
        <v>2705</v>
      </c>
      <c r="D1204" s="130" t="s">
        <v>811</v>
      </c>
      <c r="E1204" s="129" t="s">
        <v>917</v>
      </c>
      <c r="F1204" s="129" t="s">
        <v>2717</v>
      </c>
    </row>
    <row r="1205" spans="1:6" x14ac:dyDescent="0.25">
      <c r="A1205" s="130" t="s">
        <v>2720</v>
      </c>
      <c r="B1205" s="129" t="s">
        <v>139</v>
      </c>
      <c r="C1205" s="129" t="s">
        <v>2705</v>
      </c>
      <c r="D1205" s="130" t="s">
        <v>811</v>
      </c>
      <c r="E1205" s="129" t="s">
        <v>2719</v>
      </c>
      <c r="F1205" s="129" t="s">
        <v>2719</v>
      </c>
    </row>
    <row r="1206" spans="1:6" x14ac:dyDescent="0.25">
      <c r="A1206" s="130" t="s">
        <v>2722</v>
      </c>
      <c r="B1206" s="129" t="s">
        <v>2723</v>
      </c>
      <c r="C1206" s="129" t="s">
        <v>2705</v>
      </c>
      <c r="D1206" s="130" t="s">
        <v>811</v>
      </c>
      <c r="E1206" s="129" t="s">
        <v>2719</v>
      </c>
      <c r="F1206" s="129" t="s">
        <v>2721</v>
      </c>
    </row>
    <row r="1207" spans="1:6" ht="22.5" x14ac:dyDescent="0.25">
      <c r="A1207" s="130" t="s">
        <v>2725</v>
      </c>
      <c r="B1207" s="129" t="s">
        <v>265</v>
      </c>
      <c r="C1207" s="129" t="s">
        <v>2705</v>
      </c>
      <c r="D1207" s="130" t="s">
        <v>811</v>
      </c>
      <c r="E1207" s="129" t="s">
        <v>2719</v>
      </c>
      <c r="F1207" s="129" t="s">
        <v>2724</v>
      </c>
    </row>
    <row r="1208" spans="1:6" x14ac:dyDescent="0.25">
      <c r="A1208" s="130" t="s">
        <v>2727</v>
      </c>
      <c r="B1208" s="129" t="s">
        <v>231</v>
      </c>
      <c r="C1208" s="129" t="s">
        <v>2705</v>
      </c>
      <c r="D1208" s="130" t="s">
        <v>811</v>
      </c>
      <c r="E1208" s="129" t="s">
        <v>2719</v>
      </c>
      <c r="F1208" s="129" t="s">
        <v>2726</v>
      </c>
    </row>
    <row r="1209" spans="1:6" x14ac:dyDescent="0.25">
      <c r="A1209" s="130" t="s">
        <v>2729</v>
      </c>
      <c r="B1209" s="129" t="s">
        <v>373</v>
      </c>
      <c r="C1209" s="129" t="s">
        <v>2705</v>
      </c>
      <c r="D1209" s="130" t="s">
        <v>811</v>
      </c>
      <c r="E1209" s="129" t="s">
        <v>2719</v>
      </c>
      <c r="F1209" s="129" t="s">
        <v>2728</v>
      </c>
    </row>
    <row r="1210" spans="1:6" x14ac:dyDescent="0.25">
      <c r="A1210" s="130" t="s">
        <v>2731</v>
      </c>
      <c r="B1210" s="129" t="s">
        <v>323</v>
      </c>
      <c r="C1210" s="129" t="s">
        <v>2705</v>
      </c>
      <c r="D1210" s="130" t="s">
        <v>811</v>
      </c>
      <c r="E1210" s="129" t="s">
        <v>2719</v>
      </c>
      <c r="F1210" s="129" t="s">
        <v>2730</v>
      </c>
    </row>
    <row r="1211" spans="1:6" x14ac:dyDescent="0.25">
      <c r="A1211" s="130" t="s">
        <v>2733</v>
      </c>
      <c r="B1211" s="129" t="s">
        <v>1647</v>
      </c>
      <c r="C1211" s="129" t="s">
        <v>2705</v>
      </c>
      <c r="D1211" s="130" t="s">
        <v>811</v>
      </c>
      <c r="E1211" s="129" t="s">
        <v>2719</v>
      </c>
      <c r="F1211" s="129" t="s">
        <v>2732</v>
      </c>
    </row>
    <row r="1212" spans="1:6" x14ac:dyDescent="0.25">
      <c r="A1212" s="130" t="s">
        <v>2735</v>
      </c>
      <c r="B1212" s="129" t="s">
        <v>2736</v>
      </c>
      <c r="C1212" s="129" t="s">
        <v>2705</v>
      </c>
      <c r="D1212" s="130" t="s">
        <v>811</v>
      </c>
      <c r="E1212" s="129" t="s">
        <v>2719</v>
      </c>
      <c r="F1212" s="129" t="s">
        <v>2734</v>
      </c>
    </row>
    <row r="1213" spans="1:6" x14ac:dyDescent="0.25">
      <c r="A1213" s="130" t="s">
        <v>2738</v>
      </c>
      <c r="B1213" s="129" t="s">
        <v>159</v>
      </c>
      <c r="C1213" s="129" t="s">
        <v>2705</v>
      </c>
      <c r="D1213" s="130" t="s">
        <v>811</v>
      </c>
      <c r="E1213" s="129" t="s">
        <v>2719</v>
      </c>
      <c r="F1213" s="129" t="s">
        <v>2737</v>
      </c>
    </row>
    <row r="1214" spans="1:6" x14ac:dyDescent="0.25">
      <c r="A1214" s="130" t="s">
        <v>2741</v>
      </c>
      <c r="B1214" s="129" t="s">
        <v>2742</v>
      </c>
      <c r="C1214" s="129" t="s">
        <v>2705</v>
      </c>
      <c r="D1214" s="130" t="s">
        <v>811</v>
      </c>
      <c r="E1214" s="129" t="s">
        <v>2739</v>
      </c>
      <c r="F1214" s="129" t="s">
        <v>2740</v>
      </c>
    </row>
    <row r="1215" spans="1:6" x14ac:dyDescent="0.25">
      <c r="A1215" s="130" t="s">
        <v>2744</v>
      </c>
      <c r="B1215" s="129" t="s">
        <v>223</v>
      </c>
      <c r="C1215" s="129" t="s">
        <v>2705</v>
      </c>
      <c r="D1215" s="130" t="s">
        <v>811</v>
      </c>
      <c r="E1215" s="129" t="s">
        <v>2739</v>
      </c>
      <c r="F1215" s="129" t="s">
        <v>2743</v>
      </c>
    </row>
    <row r="1216" spans="1:6" x14ac:dyDescent="0.25">
      <c r="A1216" s="130" t="s">
        <v>2746</v>
      </c>
      <c r="B1216" s="129" t="s">
        <v>1282</v>
      </c>
      <c r="C1216" s="129" t="s">
        <v>2705</v>
      </c>
      <c r="D1216" s="130" t="s">
        <v>811</v>
      </c>
      <c r="E1216" s="129" t="s">
        <v>2739</v>
      </c>
      <c r="F1216" s="129" t="s">
        <v>2745</v>
      </c>
    </row>
    <row r="1217" spans="1:6" ht="22.5" x14ac:dyDescent="0.25">
      <c r="A1217" s="130" t="s">
        <v>2748</v>
      </c>
      <c r="B1217" s="129" t="s">
        <v>736</v>
      </c>
      <c r="C1217" s="129" t="s">
        <v>2705</v>
      </c>
      <c r="D1217" s="130" t="s">
        <v>811</v>
      </c>
      <c r="E1217" s="129" t="s">
        <v>2739</v>
      </c>
      <c r="F1217" s="129" t="s">
        <v>2747</v>
      </c>
    </row>
    <row r="1218" spans="1:6" x14ac:dyDescent="0.25">
      <c r="A1218" s="130" t="s">
        <v>2750</v>
      </c>
      <c r="B1218" s="129" t="s">
        <v>1772</v>
      </c>
      <c r="C1218" s="129" t="s">
        <v>2705</v>
      </c>
      <c r="D1218" s="130" t="s">
        <v>811</v>
      </c>
      <c r="E1218" s="129" t="s">
        <v>2739</v>
      </c>
      <c r="F1218" s="129" t="s">
        <v>2749</v>
      </c>
    </row>
    <row r="1219" spans="1:6" x14ac:dyDescent="0.25">
      <c r="A1219" s="130" t="s">
        <v>2752</v>
      </c>
      <c r="B1219" s="129" t="s">
        <v>747</v>
      </c>
      <c r="C1219" s="129" t="s">
        <v>2705</v>
      </c>
      <c r="D1219" s="130" t="s">
        <v>811</v>
      </c>
      <c r="E1219" s="129" t="s">
        <v>2739</v>
      </c>
      <c r="F1219" s="129" t="s">
        <v>2751</v>
      </c>
    </row>
    <row r="1220" spans="1:6" x14ac:dyDescent="0.25">
      <c r="A1220" s="130" t="s">
        <v>2754</v>
      </c>
      <c r="B1220" s="129" t="s">
        <v>185</v>
      </c>
      <c r="C1220" s="129" t="s">
        <v>2705</v>
      </c>
      <c r="D1220" s="130" t="s">
        <v>811</v>
      </c>
      <c r="E1220" s="129" t="s">
        <v>2739</v>
      </c>
      <c r="F1220" s="129" t="s">
        <v>2753</v>
      </c>
    </row>
    <row r="1221" spans="1:6" ht="22.5" x14ac:dyDescent="0.25">
      <c r="A1221" s="130" t="s">
        <v>2756</v>
      </c>
      <c r="B1221" s="129" t="s">
        <v>560</v>
      </c>
      <c r="C1221" s="129" t="s">
        <v>2705</v>
      </c>
      <c r="D1221" s="130" t="s">
        <v>811</v>
      </c>
      <c r="E1221" s="129" t="s">
        <v>2739</v>
      </c>
      <c r="F1221" s="129" t="s">
        <v>2755</v>
      </c>
    </row>
    <row r="1222" spans="1:6" x14ac:dyDescent="0.25">
      <c r="A1222" s="130" t="s">
        <v>2758</v>
      </c>
      <c r="B1222" s="129" t="s">
        <v>200</v>
      </c>
      <c r="C1222" s="129" t="s">
        <v>2705</v>
      </c>
      <c r="D1222" s="130" t="s">
        <v>811</v>
      </c>
      <c r="E1222" s="129" t="s">
        <v>2739</v>
      </c>
      <c r="F1222" s="129" t="s">
        <v>2757</v>
      </c>
    </row>
    <row r="1223" spans="1:6" x14ac:dyDescent="0.25">
      <c r="A1223" s="130" t="s">
        <v>2760</v>
      </c>
      <c r="B1223" s="129" t="s">
        <v>2761</v>
      </c>
      <c r="C1223" s="129" t="s">
        <v>2705</v>
      </c>
      <c r="D1223" s="130" t="s">
        <v>811</v>
      </c>
      <c r="E1223" s="129" t="s">
        <v>2739</v>
      </c>
      <c r="F1223" s="129" t="s">
        <v>2759</v>
      </c>
    </row>
    <row r="1224" spans="1:6" ht="22.5" x14ac:dyDescent="0.25">
      <c r="A1224" s="130" t="s">
        <v>2763</v>
      </c>
      <c r="B1224" s="129" t="s">
        <v>2764</v>
      </c>
      <c r="C1224" s="129" t="s">
        <v>2705</v>
      </c>
      <c r="D1224" s="130" t="s">
        <v>811</v>
      </c>
      <c r="E1224" s="129" t="s">
        <v>2739</v>
      </c>
      <c r="F1224" s="129" t="s">
        <v>2762</v>
      </c>
    </row>
    <row r="1225" spans="1:6" x14ac:dyDescent="0.25">
      <c r="A1225" s="130" t="s">
        <v>2766</v>
      </c>
      <c r="B1225" s="129" t="s">
        <v>101</v>
      </c>
      <c r="C1225" s="129" t="s">
        <v>2705</v>
      </c>
      <c r="D1225" s="130" t="s">
        <v>811</v>
      </c>
      <c r="E1225" s="129" t="s">
        <v>2739</v>
      </c>
      <c r="F1225" s="129" t="s">
        <v>2765</v>
      </c>
    </row>
    <row r="1226" spans="1:6" ht="22.5" x14ac:dyDescent="0.25">
      <c r="A1226" s="130" t="s">
        <v>2768</v>
      </c>
      <c r="B1226" s="129" t="s">
        <v>168</v>
      </c>
      <c r="C1226" s="129" t="s">
        <v>2705</v>
      </c>
      <c r="D1226" s="130" t="s">
        <v>811</v>
      </c>
      <c r="E1226" s="129" t="s">
        <v>2739</v>
      </c>
      <c r="F1226" s="129" t="s">
        <v>2767</v>
      </c>
    </row>
    <row r="1227" spans="1:6" ht="22.5" x14ac:dyDescent="0.25">
      <c r="A1227" s="130" t="s">
        <v>2770</v>
      </c>
      <c r="B1227" s="129" t="s">
        <v>323</v>
      </c>
      <c r="C1227" s="129" t="s">
        <v>2705</v>
      </c>
      <c r="D1227" s="130" t="s">
        <v>811</v>
      </c>
      <c r="E1227" s="129" t="s">
        <v>2739</v>
      </c>
      <c r="F1227" s="129" t="s">
        <v>2769</v>
      </c>
    </row>
    <row r="1228" spans="1:6" ht="22.5" x14ac:dyDescent="0.25">
      <c r="A1228" s="130" t="s">
        <v>2772</v>
      </c>
      <c r="B1228" s="129" t="s">
        <v>591</v>
      </c>
      <c r="C1228" s="129" t="s">
        <v>2705</v>
      </c>
      <c r="D1228" s="130" t="s">
        <v>811</v>
      </c>
      <c r="E1228" s="129" t="s">
        <v>2739</v>
      </c>
      <c r="F1228" s="129" t="s">
        <v>2771</v>
      </c>
    </row>
    <row r="1229" spans="1:6" x14ac:dyDescent="0.25">
      <c r="A1229" s="130" t="s">
        <v>2774</v>
      </c>
      <c r="B1229" s="129" t="s">
        <v>2775</v>
      </c>
      <c r="C1229" s="129" t="s">
        <v>2705</v>
      </c>
      <c r="D1229" s="130" t="s">
        <v>811</v>
      </c>
      <c r="E1229" s="129" t="s">
        <v>2739</v>
      </c>
      <c r="F1229" s="129" t="s">
        <v>2773</v>
      </c>
    </row>
    <row r="1230" spans="1:6" ht="22.5" x14ac:dyDescent="0.25">
      <c r="A1230" s="130" t="s">
        <v>2778</v>
      </c>
      <c r="B1230" s="129" t="s">
        <v>1624</v>
      </c>
      <c r="C1230" s="129" t="s">
        <v>2776</v>
      </c>
      <c r="D1230" s="130" t="s">
        <v>358</v>
      </c>
      <c r="E1230" s="129" t="s">
        <v>151</v>
      </c>
      <c r="F1230" s="129" t="s">
        <v>2777</v>
      </c>
    </row>
    <row r="1231" spans="1:6" x14ac:dyDescent="0.25">
      <c r="A1231" s="130" t="s">
        <v>2779</v>
      </c>
      <c r="B1231" s="129" t="s">
        <v>373</v>
      </c>
      <c r="C1231" s="129" t="s">
        <v>2776</v>
      </c>
      <c r="D1231" s="130" t="s">
        <v>358</v>
      </c>
      <c r="E1231" s="129" t="s">
        <v>151</v>
      </c>
      <c r="F1231" s="129" t="s">
        <v>1585</v>
      </c>
    </row>
    <row r="1232" spans="1:6" x14ac:dyDescent="0.25">
      <c r="A1232" s="130" t="s">
        <v>2780</v>
      </c>
      <c r="B1232" s="129" t="s">
        <v>1908</v>
      </c>
      <c r="C1232" s="129" t="s">
        <v>2776</v>
      </c>
      <c r="D1232" s="130" t="s">
        <v>358</v>
      </c>
      <c r="E1232" s="129" t="s">
        <v>151</v>
      </c>
      <c r="F1232" s="129" t="s">
        <v>2364</v>
      </c>
    </row>
    <row r="1233" spans="1:6" x14ac:dyDescent="0.25">
      <c r="A1233" s="130" t="s">
        <v>2782</v>
      </c>
      <c r="B1233" s="129" t="s">
        <v>123</v>
      </c>
      <c r="C1233" s="129" t="s">
        <v>2776</v>
      </c>
      <c r="D1233" s="130" t="s">
        <v>358</v>
      </c>
      <c r="E1233" s="129" t="s">
        <v>151</v>
      </c>
      <c r="F1233" s="129" t="s">
        <v>2781</v>
      </c>
    </row>
    <row r="1234" spans="1:6" x14ac:dyDescent="0.25">
      <c r="A1234" s="130" t="s">
        <v>2784</v>
      </c>
      <c r="B1234" s="129" t="s">
        <v>200</v>
      </c>
      <c r="C1234" s="129" t="s">
        <v>2776</v>
      </c>
      <c r="D1234" s="130" t="s">
        <v>358</v>
      </c>
      <c r="E1234" s="129" t="s">
        <v>1592</v>
      </c>
      <c r="F1234" s="129" t="s">
        <v>2783</v>
      </c>
    </row>
    <row r="1235" spans="1:6" x14ac:dyDescent="0.25">
      <c r="A1235" s="130" t="s">
        <v>2786</v>
      </c>
      <c r="B1235" s="129" t="s">
        <v>2787</v>
      </c>
      <c r="C1235" s="129" t="s">
        <v>2776</v>
      </c>
      <c r="D1235" s="130" t="s">
        <v>358</v>
      </c>
      <c r="E1235" s="129" t="s">
        <v>1592</v>
      </c>
      <c r="F1235" s="129" t="s">
        <v>2785</v>
      </c>
    </row>
    <row r="1236" spans="1:6" x14ac:dyDescent="0.25">
      <c r="A1236" s="130" t="s">
        <v>2789</v>
      </c>
      <c r="B1236" s="129" t="s">
        <v>139</v>
      </c>
      <c r="C1236" s="129" t="s">
        <v>2776</v>
      </c>
      <c r="D1236" s="130" t="s">
        <v>358</v>
      </c>
      <c r="E1236" s="129" t="s">
        <v>1592</v>
      </c>
      <c r="F1236" s="129" t="s">
        <v>2788</v>
      </c>
    </row>
    <row r="1237" spans="1:6" x14ac:dyDescent="0.25">
      <c r="A1237" s="130" t="s">
        <v>2791</v>
      </c>
      <c r="B1237" s="129" t="s">
        <v>117</v>
      </c>
      <c r="C1237" s="129" t="s">
        <v>2776</v>
      </c>
      <c r="D1237" s="130" t="s">
        <v>358</v>
      </c>
      <c r="E1237" s="129" t="s">
        <v>1592</v>
      </c>
      <c r="F1237" s="129" t="s">
        <v>2790</v>
      </c>
    </row>
    <row r="1238" spans="1:6" x14ac:dyDescent="0.25">
      <c r="A1238" s="130" t="s">
        <v>2793</v>
      </c>
      <c r="B1238" s="129" t="s">
        <v>2794</v>
      </c>
      <c r="C1238" s="129" t="s">
        <v>2776</v>
      </c>
      <c r="D1238" s="130" t="s">
        <v>358</v>
      </c>
      <c r="E1238" s="129" t="s">
        <v>1592</v>
      </c>
      <c r="F1238" s="129" t="s">
        <v>2792</v>
      </c>
    </row>
    <row r="1239" spans="1:6" x14ac:dyDescent="0.25">
      <c r="A1239" s="130" t="s">
        <v>2796</v>
      </c>
      <c r="B1239" s="129" t="s">
        <v>2797</v>
      </c>
      <c r="C1239" s="129" t="s">
        <v>2776</v>
      </c>
      <c r="D1239" s="130" t="s">
        <v>358</v>
      </c>
      <c r="E1239" s="129" t="s">
        <v>1592</v>
      </c>
      <c r="F1239" s="129" t="s">
        <v>2795</v>
      </c>
    </row>
    <row r="1240" spans="1:6" x14ac:dyDescent="0.25">
      <c r="A1240" s="130" t="s">
        <v>2799</v>
      </c>
      <c r="B1240" s="129" t="s">
        <v>231</v>
      </c>
      <c r="C1240" s="129" t="s">
        <v>2776</v>
      </c>
      <c r="D1240" s="130" t="s">
        <v>358</v>
      </c>
      <c r="E1240" s="129" t="s">
        <v>1592</v>
      </c>
      <c r="F1240" s="129" t="s">
        <v>2798</v>
      </c>
    </row>
    <row r="1241" spans="1:6" x14ac:dyDescent="0.25">
      <c r="A1241" s="130" t="s">
        <v>2800</v>
      </c>
      <c r="B1241" s="129" t="s">
        <v>2801</v>
      </c>
      <c r="C1241" s="129" t="s">
        <v>2776</v>
      </c>
      <c r="D1241" s="130" t="s">
        <v>358</v>
      </c>
      <c r="E1241" s="129" t="s">
        <v>1592</v>
      </c>
      <c r="F1241" s="129" t="s">
        <v>1585</v>
      </c>
    </row>
    <row r="1242" spans="1:6" x14ac:dyDescent="0.25">
      <c r="A1242" s="130" t="s">
        <v>2803</v>
      </c>
      <c r="B1242" s="129" t="s">
        <v>215</v>
      </c>
      <c r="C1242" s="129" t="s">
        <v>2776</v>
      </c>
      <c r="D1242" s="130" t="s">
        <v>358</v>
      </c>
      <c r="E1242" s="129" t="s">
        <v>1592</v>
      </c>
      <c r="F1242" s="129" t="s">
        <v>2802</v>
      </c>
    </row>
    <row r="1243" spans="1:6" x14ac:dyDescent="0.25">
      <c r="A1243" s="130" t="s">
        <v>2804</v>
      </c>
      <c r="B1243" s="129" t="s">
        <v>2805</v>
      </c>
      <c r="C1243" s="129" t="s">
        <v>2776</v>
      </c>
      <c r="D1243" s="130" t="s">
        <v>358</v>
      </c>
      <c r="E1243" s="129" t="s">
        <v>388</v>
      </c>
      <c r="F1243" s="129" t="s">
        <v>388</v>
      </c>
    </row>
    <row r="1244" spans="1:6" x14ac:dyDescent="0.25">
      <c r="A1244" s="130" t="s">
        <v>2806</v>
      </c>
      <c r="B1244" s="129" t="s">
        <v>1897</v>
      </c>
      <c r="C1244" s="129" t="s">
        <v>2776</v>
      </c>
      <c r="D1244" s="130" t="s">
        <v>358</v>
      </c>
      <c r="E1244" s="129" t="s">
        <v>388</v>
      </c>
      <c r="F1244" s="129" t="s">
        <v>388</v>
      </c>
    </row>
    <row r="1245" spans="1:6" x14ac:dyDescent="0.25">
      <c r="A1245" s="130" t="s">
        <v>2808</v>
      </c>
      <c r="B1245" s="129" t="s">
        <v>487</v>
      </c>
      <c r="C1245" s="129" t="s">
        <v>2776</v>
      </c>
      <c r="D1245" s="130" t="s">
        <v>358</v>
      </c>
      <c r="E1245" s="129" t="s">
        <v>388</v>
      </c>
      <c r="F1245" s="129" t="s">
        <v>2807</v>
      </c>
    </row>
    <row r="1246" spans="1:6" x14ac:dyDescent="0.25">
      <c r="A1246" s="130" t="s">
        <v>2811</v>
      </c>
      <c r="B1246" s="129" t="s">
        <v>1113</v>
      </c>
      <c r="C1246" s="129" t="s">
        <v>2809</v>
      </c>
      <c r="D1246" s="130" t="s">
        <v>811</v>
      </c>
      <c r="E1246" s="129" t="s">
        <v>2810</v>
      </c>
      <c r="F1246" s="129" t="s">
        <v>2810</v>
      </c>
    </row>
    <row r="1247" spans="1:6" x14ac:dyDescent="0.25">
      <c r="A1247" s="130" t="s">
        <v>2813</v>
      </c>
      <c r="B1247" s="129" t="s">
        <v>231</v>
      </c>
      <c r="C1247" s="129" t="s">
        <v>2809</v>
      </c>
      <c r="D1247" s="130" t="s">
        <v>811</v>
      </c>
      <c r="E1247" s="129" t="s">
        <v>2810</v>
      </c>
      <c r="F1247" s="129" t="s">
        <v>2812</v>
      </c>
    </row>
    <row r="1248" spans="1:6" x14ac:dyDescent="0.25">
      <c r="A1248" s="130" t="s">
        <v>2814</v>
      </c>
      <c r="B1248" s="129" t="s">
        <v>2815</v>
      </c>
      <c r="C1248" s="129" t="s">
        <v>2809</v>
      </c>
      <c r="D1248" s="130" t="s">
        <v>811</v>
      </c>
      <c r="E1248" s="129" t="s">
        <v>2810</v>
      </c>
      <c r="F1248" s="129" t="s">
        <v>768</v>
      </c>
    </row>
    <row r="1249" spans="1:6" x14ac:dyDescent="0.25">
      <c r="A1249" s="130" t="s">
        <v>2817</v>
      </c>
      <c r="B1249" s="129" t="s">
        <v>231</v>
      </c>
      <c r="C1249" s="129" t="s">
        <v>2809</v>
      </c>
      <c r="D1249" s="130" t="s">
        <v>811</v>
      </c>
      <c r="E1249" s="129" t="s">
        <v>2810</v>
      </c>
      <c r="F1249" s="129" t="s">
        <v>2816</v>
      </c>
    </row>
    <row r="1250" spans="1:6" x14ac:dyDescent="0.25">
      <c r="A1250" s="130" t="s">
        <v>2819</v>
      </c>
      <c r="B1250" s="129" t="s">
        <v>2820</v>
      </c>
      <c r="C1250" s="129" t="s">
        <v>2809</v>
      </c>
      <c r="D1250" s="130" t="s">
        <v>811</v>
      </c>
      <c r="E1250" s="129" t="s">
        <v>2810</v>
      </c>
      <c r="F1250" s="129" t="s">
        <v>2818</v>
      </c>
    </row>
    <row r="1251" spans="1:6" x14ac:dyDescent="0.25">
      <c r="A1251" s="130" t="s">
        <v>2822</v>
      </c>
      <c r="B1251" s="129" t="s">
        <v>231</v>
      </c>
      <c r="C1251" s="129" t="s">
        <v>2809</v>
      </c>
      <c r="D1251" s="130" t="s">
        <v>811</v>
      </c>
      <c r="E1251" s="129" t="s">
        <v>2810</v>
      </c>
      <c r="F1251" s="129" t="s">
        <v>2821</v>
      </c>
    </row>
    <row r="1252" spans="1:6" x14ac:dyDescent="0.25">
      <c r="A1252" s="130" t="s">
        <v>2824</v>
      </c>
      <c r="B1252" s="129" t="s">
        <v>367</v>
      </c>
      <c r="C1252" s="129" t="s">
        <v>2809</v>
      </c>
      <c r="D1252" s="130" t="s">
        <v>811</v>
      </c>
      <c r="E1252" s="129" t="s">
        <v>2823</v>
      </c>
      <c r="F1252" s="129" t="s">
        <v>2823</v>
      </c>
    </row>
    <row r="1253" spans="1:6" x14ac:dyDescent="0.25">
      <c r="A1253" s="130" t="s">
        <v>2826</v>
      </c>
      <c r="B1253" s="129" t="s">
        <v>2827</v>
      </c>
      <c r="C1253" s="129" t="s">
        <v>2809</v>
      </c>
      <c r="D1253" s="130" t="s">
        <v>811</v>
      </c>
      <c r="E1253" s="129" t="s">
        <v>2823</v>
      </c>
      <c r="F1253" s="129" t="s">
        <v>2825</v>
      </c>
    </row>
    <row r="1254" spans="1:6" x14ac:dyDescent="0.25">
      <c r="A1254" s="130" t="s">
        <v>2829</v>
      </c>
      <c r="B1254" s="129" t="s">
        <v>215</v>
      </c>
      <c r="C1254" s="129" t="s">
        <v>2809</v>
      </c>
      <c r="D1254" s="130" t="s">
        <v>811</v>
      </c>
      <c r="E1254" s="129" t="s">
        <v>2823</v>
      </c>
      <c r="F1254" s="129" t="s">
        <v>2828</v>
      </c>
    </row>
    <row r="1255" spans="1:6" x14ac:dyDescent="0.25">
      <c r="A1255" s="130" t="s">
        <v>2831</v>
      </c>
      <c r="B1255" s="129" t="s">
        <v>591</v>
      </c>
      <c r="C1255" s="129" t="s">
        <v>2809</v>
      </c>
      <c r="D1255" s="130" t="s">
        <v>811</v>
      </c>
      <c r="E1255" s="129" t="s">
        <v>2823</v>
      </c>
      <c r="F1255" s="129" t="s">
        <v>2830</v>
      </c>
    </row>
    <row r="1256" spans="1:6" x14ac:dyDescent="0.25">
      <c r="A1256" s="130" t="s">
        <v>2833</v>
      </c>
      <c r="B1256" s="129" t="s">
        <v>231</v>
      </c>
      <c r="C1256" s="129" t="s">
        <v>2809</v>
      </c>
      <c r="D1256" s="130" t="s">
        <v>811</v>
      </c>
      <c r="E1256" s="129" t="s">
        <v>2823</v>
      </c>
      <c r="F1256" s="129" t="s">
        <v>2832</v>
      </c>
    </row>
    <row r="1257" spans="1:6" x14ac:dyDescent="0.25">
      <c r="A1257" s="130" t="s">
        <v>2835</v>
      </c>
      <c r="B1257" s="129" t="s">
        <v>231</v>
      </c>
      <c r="C1257" s="129" t="s">
        <v>2809</v>
      </c>
      <c r="D1257" s="130" t="s">
        <v>811</v>
      </c>
      <c r="E1257" s="129" t="s">
        <v>2823</v>
      </c>
      <c r="F1257" s="129" t="s">
        <v>2834</v>
      </c>
    </row>
    <row r="1258" spans="1:6" x14ac:dyDescent="0.25">
      <c r="A1258" s="130" t="s">
        <v>2837</v>
      </c>
      <c r="B1258" s="129" t="s">
        <v>200</v>
      </c>
      <c r="C1258" s="129" t="s">
        <v>2809</v>
      </c>
      <c r="D1258" s="130" t="s">
        <v>811</v>
      </c>
      <c r="E1258" s="129" t="s">
        <v>2823</v>
      </c>
      <c r="F1258" s="129" t="s">
        <v>2836</v>
      </c>
    </row>
    <row r="1259" spans="1:6" x14ac:dyDescent="0.25">
      <c r="A1259" s="130" t="s">
        <v>2839</v>
      </c>
      <c r="B1259" s="129" t="s">
        <v>231</v>
      </c>
      <c r="C1259" s="129" t="s">
        <v>2809</v>
      </c>
      <c r="D1259" s="130" t="s">
        <v>811</v>
      </c>
      <c r="E1259" s="129" t="s">
        <v>2823</v>
      </c>
      <c r="F1259" s="129" t="s">
        <v>2838</v>
      </c>
    </row>
    <row r="1260" spans="1:6" x14ac:dyDescent="0.25">
      <c r="A1260" s="130" t="s">
        <v>2841</v>
      </c>
      <c r="B1260" s="129" t="s">
        <v>231</v>
      </c>
      <c r="C1260" s="129" t="s">
        <v>2809</v>
      </c>
      <c r="D1260" s="130" t="s">
        <v>811</v>
      </c>
      <c r="E1260" s="129" t="s">
        <v>2823</v>
      </c>
      <c r="F1260" s="129" t="s">
        <v>2840</v>
      </c>
    </row>
    <row r="1261" spans="1:6" x14ac:dyDescent="0.25">
      <c r="A1261" s="130" t="s">
        <v>2844</v>
      </c>
      <c r="B1261" s="129" t="s">
        <v>231</v>
      </c>
      <c r="C1261" s="129" t="s">
        <v>2809</v>
      </c>
      <c r="D1261" s="130" t="s">
        <v>811</v>
      </c>
      <c r="E1261" s="129" t="s">
        <v>2842</v>
      </c>
      <c r="F1261" s="129" t="s">
        <v>2843</v>
      </c>
    </row>
    <row r="1262" spans="1:6" x14ac:dyDescent="0.25">
      <c r="A1262" s="130" t="s">
        <v>2847</v>
      </c>
      <c r="B1262" s="129" t="s">
        <v>101</v>
      </c>
      <c r="C1262" s="129" t="s">
        <v>2809</v>
      </c>
      <c r="D1262" s="130" t="s">
        <v>811</v>
      </c>
      <c r="E1262" s="129" t="s">
        <v>2845</v>
      </c>
      <c r="F1262" s="129" t="s">
        <v>2846</v>
      </c>
    </row>
    <row r="1263" spans="1:6" x14ac:dyDescent="0.25">
      <c r="A1263" s="130" t="s">
        <v>2849</v>
      </c>
      <c r="B1263" s="129" t="s">
        <v>231</v>
      </c>
      <c r="C1263" s="129" t="s">
        <v>2809</v>
      </c>
      <c r="D1263" s="130" t="s">
        <v>811</v>
      </c>
      <c r="E1263" s="129" t="s">
        <v>2845</v>
      </c>
      <c r="F1263" s="129" t="s">
        <v>2848</v>
      </c>
    </row>
    <row r="1264" spans="1:6" x14ac:dyDescent="0.25">
      <c r="A1264" s="130" t="s">
        <v>2851</v>
      </c>
      <c r="B1264" s="129" t="s">
        <v>106</v>
      </c>
      <c r="C1264" s="129" t="s">
        <v>2809</v>
      </c>
      <c r="D1264" s="130" t="s">
        <v>811</v>
      </c>
      <c r="E1264" s="129" t="s">
        <v>2845</v>
      </c>
      <c r="F1264" s="129" t="s">
        <v>2850</v>
      </c>
    </row>
    <row r="1265" spans="1:6" x14ac:dyDescent="0.25">
      <c r="A1265" s="130" t="s">
        <v>2853</v>
      </c>
      <c r="B1265" s="129" t="s">
        <v>231</v>
      </c>
      <c r="C1265" s="129" t="s">
        <v>2809</v>
      </c>
      <c r="D1265" s="130" t="s">
        <v>811</v>
      </c>
      <c r="E1265" s="129" t="s">
        <v>2845</v>
      </c>
      <c r="F1265" s="129" t="s">
        <v>2852</v>
      </c>
    </row>
    <row r="1266" spans="1:6" x14ac:dyDescent="0.25">
      <c r="A1266" s="130" t="s">
        <v>2855</v>
      </c>
      <c r="B1266" s="129" t="s">
        <v>231</v>
      </c>
      <c r="C1266" s="129" t="s">
        <v>2809</v>
      </c>
      <c r="D1266" s="130" t="s">
        <v>811</v>
      </c>
      <c r="E1266" s="129" t="s">
        <v>2845</v>
      </c>
      <c r="F1266" s="129" t="s">
        <v>2854</v>
      </c>
    </row>
    <row r="1267" spans="1:6" x14ac:dyDescent="0.25">
      <c r="A1267" s="130" t="s">
        <v>2856</v>
      </c>
      <c r="B1267" s="129" t="s">
        <v>231</v>
      </c>
      <c r="C1267" s="129" t="s">
        <v>2809</v>
      </c>
      <c r="D1267" s="130" t="s">
        <v>811</v>
      </c>
      <c r="E1267" s="129" t="s">
        <v>2845</v>
      </c>
      <c r="F1267" s="129" t="s">
        <v>471</v>
      </c>
    </row>
    <row r="1268" spans="1:6" x14ac:dyDescent="0.25">
      <c r="A1268" s="130" t="s">
        <v>2857</v>
      </c>
      <c r="B1268" s="129" t="s">
        <v>586</v>
      </c>
      <c r="C1268" s="129" t="s">
        <v>2809</v>
      </c>
      <c r="D1268" s="130" t="s">
        <v>811</v>
      </c>
      <c r="E1268" s="129" t="s">
        <v>2845</v>
      </c>
      <c r="F1268" s="129" t="s">
        <v>416</v>
      </c>
    </row>
    <row r="1269" spans="1:6" x14ac:dyDescent="0.25">
      <c r="A1269" s="130" t="s">
        <v>2859</v>
      </c>
      <c r="B1269" s="129" t="s">
        <v>231</v>
      </c>
      <c r="C1269" s="129" t="s">
        <v>2809</v>
      </c>
      <c r="D1269" s="130" t="s">
        <v>811</v>
      </c>
      <c r="E1269" s="129" t="s">
        <v>2845</v>
      </c>
      <c r="F1269" s="129" t="s">
        <v>2858</v>
      </c>
    </row>
    <row r="1270" spans="1:6" x14ac:dyDescent="0.25">
      <c r="A1270" s="130" t="s">
        <v>2861</v>
      </c>
      <c r="B1270" s="129" t="s">
        <v>339</v>
      </c>
      <c r="C1270" s="129" t="s">
        <v>2809</v>
      </c>
      <c r="D1270" s="130" t="s">
        <v>811</v>
      </c>
      <c r="E1270" s="129" t="s">
        <v>2845</v>
      </c>
      <c r="F1270" s="129" t="s">
        <v>2860</v>
      </c>
    </row>
    <row r="1271" spans="1:6" x14ac:dyDescent="0.25">
      <c r="A1271" s="130" t="s">
        <v>2863</v>
      </c>
      <c r="B1271" s="129" t="s">
        <v>2864</v>
      </c>
      <c r="C1271" s="129" t="s">
        <v>2809</v>
      </c>
      <c r="D1271" s="130" t="s">
        <v>811</v>
      </c>
      <c r="E1271" s="129" t="s">
        <v>2845</v>
      </c>
      <c r="F1271" s="129" t="s">
        <v>2862</v>
      </c>
    </row>
    <row r="1272" spans="1:6" x14ac:dyDescent="0.25">
      <c r="A1272" s="130" t="s">
        <v>2866</v>
      </c>
      <c r="B1272" s="129" t="s">
        <v>85</v>
      </c>
      <c r="C1272" s="129" t="s">
        <v>2809</v>
      </c>
      <c r="D1272" s="130" t="s">
        <v>811</v>
      </c>
      <c r="E1272" s="129" t="s">
        <v>2845</v>
      </c>
      <c r="F1272" s="129" t="s">
        <v>2865</v>
      </c>
    </row>
    <row r="1273" spans="1:6" x14ac:dyDescent="0.25">
      <c r="A1273" s="130" t="s">
        <v>2868</v>
      </c>
      <c r="B1273" s="129" t="s">
        <v>237</v>
      </c>
      <c r="C1273" s="129" t="s">
        <v>2809</v>
      </c>
      <c r="D1273" s="130" t="s">
        <v>811</v>
      </c>
      <c r="E1273" s="129" t="s">
        <v>2845</v>
      </c>
      <c r="F1273" s="129" t="s">
        <v>2867</v>
      </c>
    </row>
    <row r="1274" spans="1:6" x14ac:dyDescent="0.25">
      <c r="A1274" s="130" t="s">
        <v>2869</v>
      </c>
      <c r="B1274" s="129" t="s">
        <v>1129</v>
      </c>
      <c r="C1274" s="129" t="s">
        <v>2809</v>
      </c>
      <c r="D1274" s="130" t="s">
        <v>811</v>
      </c>
      <c r="E1274" s="129" t="s">
        <v>2845</v>
      </c>
      <c r="F1274" s="129" t="s">
        <v>2450</v>
      </c>
    </row>
    <row r="1275" spans="1:6" x14ac:dyDescent="0.25">
      <c r="A1275" s="130" t="s">
        <v>2871</v>
      </c>
      <c r="B1275" s="129" t="s">
        <v>231</v>
      </c>
      <c r="C1275" s="129" t="s">
        <v>2809</v>
      </c>
      <c r="D1275" s="130" t="s">
        <v>811</v>
      </c>
      <c r="E1275" s="129" t="s">
        <v>2845</v>
      </c>
      <c r="F1275" s="129" t="s">
        <v>2870</v>
      </c>
    </row>
    <row r="1276" spans="1:6" x14ac:dyDescent="0.25">
      <c r="A1276" s="130" t="s">
        <v>2873</v>
      </c>
      <c r="B1276" s="129" t="s">
        <v>231</v>
      </c>
      <c r="C1276" s="129" t="s">
        <v>2809</v>
      </c>
      <c r="D1276" s="130" t="s">
        <v>811</v>
      </c>
      <c r="E1276" s="129" t="s">
        <v>2845</v>
      </c>
      <c r="F1276" s="129" t="s">
        <v>2872</v>
      </c>
    </row>
    <row r="1277" spans="1:6" x14ac:dyDescent="0.25">
      <c r="A1277" s="130" t="s">
        <v>2875</v>
      </c>
      <c r="B1277" s="129" t="s">
        <v>231</v>
      </c>
      <c r="C1277" s="129" t="s">
        <v>2809</v>
      </c>
      <c r="D1277" s="130" t="s">
        <v>811</v>
      </c>
      <c r="E1277" s="129" t="s">
        <v>2845</v>
      </c>
      <c r="F1277" s="129" t="s">
        <v>2874</v>
      </c>
    </row>
    <row r="1278" spans="1:6" x14ac:dyDescent="0.25">
      <c r="A1278" s="130" t="s">
        <v>2876</v>
      </c>
      <c r="B1278" s="129" t="s">
        <v>231</v>
      </c>
      <c r="C1278" s="129" t="s">
        <v>2809</v>
      </c>
      <c r="D1278" s="130" t="s">
        <v>811</v>
      </c>
      <c r="E1278" s="129" t="s">
        <v>2845</v>
      </c>
      <c r="F1278" s="129" t="s">
        <v>102</v>
      </c>
    </row>
    <row r="1279" spans="1:6" x14ac:dyDescent="0.25">
      <c r="A1279" s="130" t="s">
        <v>2878</v>
      </c>
      <c r="B1279" s="129" t="s">
        <v>154</v>
      </c>
      <c r="C1279" s="129" t="s">
        <v>2809</v>
      </c>
      <c r="D1279" s="130" t="s">
        <v>811</v>
      </c>
      <c r="E1279" s="129" t="s">
        <v>2877</v>
      </c>
      <c r="F1279" s="129" t="s">
        <v>2877</v>
      </c>
    </row>
    <row r="1280" spans="1:6" x14ac:dyDescent="0.25">
      <c r="A1280" s="130" t="s">
        <v>2879</v>
      </c>
      <c r="B1280" s="129" t="s">
        <v>194</v>
      </c>
      <c r="C1280" s="129" t="s">
        <v>2809</v>
      </c>
      <c r="D1280" s="130" t="s">
        <v>811</v>
      </c>
      <c r="E1280" s="129" t="s">
        <v>2877</v>
      </c>
      <c r="F1280" s="129" t="s">
        <v>406</v>
      </c>
    </row>
    <row r="1281" spans="1:6" x14ac:dyDescent="0.25">
      <c r="A1281" s="130" t="s">
        <v>2881</v>
      </c>
      <c r="B1281" s="129" t="s">
        <v>2882</v>
      </c>
      <c r="C1281" s="129" t="s">
        <v>2809</v>
      </c>
      <c r="D1281" s="130" t="s">
        <v>811</v>
      </c>
      <c r="E1281" s="129" t="s">
        <v>2877</v>
      </c>
      <c r="F1281" s="129" t="s">
        <v>2880</v>
      </c>
    </row>
    <row r="1282" spans="1:6" x14ac:dyDescent="0.25">
      <c r="A1282" s="130" t="s">
        <v>2884</v>
      </c>
      <c r="B1282" s="129" t="s">
        <v>2885</v>
      </c>
      <c r="C1282" s="129" t="s">
        <v>2809</v>
      </c>
      <c r="D1282" s="130" t="s">
        <v>811</v>
      </c>
      <c r="E1282" s="129" t="s">
        <v>2877</v>
      </c>
      <c r="F1282" s="129" t="s">
        <v>2883</v>
      </c>
    </row>
    <row r="1283" spans="1:6" x14ac:dyDescent="0.25">
      <c r="A1283" s="130" t="s">
        <v>2887</v>
      </c>
      <c r="B1283" s="129" t="s">
        <v>117</v>
      </c>
      <c r="C1283" s="129" t="s">
        <v>2809</v>
      </c>
      <c r="D1283" s="130" t="s">
        <v>811</v>
      </c>
      <c r="E1283" s="129" t="s">
        <v>2877</v>
      </c>
      <c r="F1283" s="129" t="s">
        <v>2886</v>
      </c>
    </row>
    <row r="1284" spans="1:6" x14ac:dyDescent="0.25">
      <c r="A1284" s="130" t="s">
        <v>2889</v>
      </c>
      <c r="B1284" s="129" t="s">
        <v>188</v>
      </c>
      <c r="C1284" s="129" t="s">
        <v>2809</v>
      </c>
      <c r="D1284" s="130" t="s">
        <v>811</v>
      </c>
      <c r="E1284" s="129" t="s">
        <v>2877</v>
      </c>
      <c r="F1284" s="129" t="s">
        <v>2888</v>
      </c>
    </row>
    <row r="1285" spans="1:6" x14ac:dyDescent="0.25">
      <c r="A1285" s="130" t="s">
        <v>2891</v>
      </c>
      <c r="B1285" s="129" t="s">
        <v>231</v>
      </c>
      <c r="C1285" s="129" t="s">
        <v>2809</v>
      </c>
      <c r="D1285" s="130" t="s">
        <v>811</v>
      </c>
      <c r="E1285" s="129" t="s">
        <v>2877</v>
      </c>
      <c r="F1285" s="129" t="s">
        <v>2890</v>
      </c>
    </row>
    <row r="1286" spans="1:6" x14ac:dyDescent="0.25">
      <c r="A1286" s="130" t="s">
        <v>2893</v>
      </c>
      <c r="B1286" s="129" t="s">
        <v>323</v>
      </c>
      <c r="C1286" s="129" t="s">
        <v>2809</v>
      </c>
      <c r="D1286" s="130" t="s">
        <v>811</v>
      </c>
      <c r="E1286" s="129" t="s">
        <v>2892</v>
      </c>
      <c r="F1286" s="129" t="s">
        <v>2892</v>
      </c>
    </row>
    <row r="1287" spans="1:6" x14ac:dyDescent="0.25">
      <c r="A1287" s="130" t="s">
        <v>2894</v>
      </c>
      <c r="B1287" s="129" t="s">
        <v>1282</v>
      </c>
      <c r="C1287" s="129" t="s">
        <v>2809</v>
      </c>
      <c r="D1287" s="130" t="s">
        <v>811</v>
      </c>
      <c r="E1287" s="129" t="s">
        <v>2892</v>
      </c>
      <c r="F1287" s="129" t="s">
        <v>1517</v>
      </c>
    </row>
    <row r="1288" spans="1:6" x14ac:dyDescent="0.25">
      <c r="A1288" s="130" t="s">
        <v>2895</v>
      </c>
      <c r="B1288" s="129" t="s">
        <v>2896</v>
      </c>
      <c r="C1288" s="129" t="s">
        <v>2809</v>
      </c>
      <c r="D1288" s="130" t="s">
        <v>811</v>
      </c>
      <c r="E1288" s="129" t="s">
        <v>2892</v>
      </c>
      <c r="F1288" s="129" t="s">
        <v>712</v>
      </c>
    </row>
    <row r="1289" spans="1:6" x14ac:dyDescent="0.25">
      <c r="A1289" s="130" t="s">
        <v>2897</v>
      </c>
      <c r="B1289" s="129" t="s">
        <v>364</v>
      </c>
      <c r="C1289" s="129" t="s">
        <v>2809</v>
      </c>
      <c r="D1289" s="130" t="s">
        <v>811</v>
      </c>
      <c r="E1289" s="129" t="s">
        <v>2892</v>
      </c>
      <c r="F1289" s="129" t="s">
        <v>774</v>
      </c>
    </row>
    <row r="1290" spans="1:6" x14ac:dyDescent="0.25">
      <c r="A1290" s="130" t="s">
        <v>2900</v>
      </c>
      <c r="B1290" s="129" t="s">
        <v>1129</v>
      </c>
      <c r="C1290" s="129" t="s">
        <v>2898</v>
      </c>
      <c r="D1290" s="130" t="s">
        <v>1168</v>
      </c>
      <c r="E1290" s="129" t="s">
        <v>2899</v>
      </c>
      <c r="F1290" s="129" t="s">
        <v>2899</v>
      </c>
    </row>
    <row r="1291" spans="1:6" x14ac:dyDescent="0.25">
      <c r="A1291" s="130" t="s">
        <v>2902</v>
      </c>
      <c r="B1291" s="129" t="s">
        <v>1305</v>
      </c>
      <c r="C1291" s="129" t="s">
        <v>2898</v>
      </c>
      <c r="D1291" s="130" t="s">
        <v>1168</v>
      </c>
      <c r="E1291" s="129" t="s">
        <v>2899</v>
      </c>
      <c r="F1291" s="129" t="s">
        <v>2901</v>
      </c>
    </row>
    <row r="1292" spans="1:6" x14ac:dyDescent="0.25">
      <c r="A1292" s="130" t="s">
        <v>2904</v>
      </c>
      <c r="B1292" s="129" t="s">
        <v>350</v>
      </c>
      <c r="C1292" s="129" t="s">
        <v>2898</v>
      </c>
      <c r="D1292" s="130" t="s">
        <v>1168</v>
      </c>
      <c r="E1292" s="129" t="s">
        <v>2899</v>
      </c>
      <c r="F1292" s="129" t="s">
        <v>2903</v>
      </c>
    </row>
    <row r="1293" spans="1:6" ht="22.5" x14ac:dyDescent="0.25">
      <c r="A1293" s="130" t="s">
        <v>2906</v>
      </c>
      <c r="B1293" s="129" t="s">
        <v>231</v>
      </c>
      <c r="C1293" s="129" t="s">
        <v>2898</v>
      </c>
      <c r="D1293" s="130" t="s">
        <v>1168</v>
      </c>
      <c r="E1293" s="129" t="s">
        <v>2899</v>
      </c>
      <c r="F1293" s="129" t="s">
        <v>2905</v>
      </c>
    </row>
    <row r="1294" spans="1:6" x14ac:dyDescent="0.25">
      <c r="A1294" s="130" t="s">
        <v>2908</v>
      </c>
      <c r="B1294" s="129" t="s">
        <v>231</v>
      </c>
      <c r="C1294" s="129" t="s">
        <v>2898</v>
      </c>
      <c r="D1294" s="130" t="s">
        <v>1168</v>
      </c>
      <c r="E1294" s="129" t="s">
        <v>2899</v>
      </c>
      <c r="F1294" s="129" t="s">
        <v>2907</v>
      </c>
    </row>
    <row r="1295" spans="1:6" x14ac:dyDescent="0.25">
      <c r="A1295" s="130" t="s">
        <v>2910</v>
      </c>
      <c r="B1295" s="129" t="s">
        <v>117</v>
      </c>
      <c r="C1295" s="129" t="s">
        <v>2898</v>
      </c>
      <c r="D1295" s="130" t="s">
        <v>1168</v>
      </c>
      <c r="E1295" s="129" t="s">
        <v>2899</v>
      </c>
      <c r="F1295" s="129" t="s">
        <v>2909</v>
      </c>
    </row>
    <row r="1296" spans="1:6" x14ac:dyDescent="0.25">
      <c r="A1296" s="130" t="s">
        <v>2912</v>
      </c>
      <c r="B1296" s="129" t="s">
        <v>2913</v>
      </c>
      <c r="C1296" s="129" t="s">
        <v>2898</v>
      </c>
      <c r="D1296" s="130" t="s">
        <v>1168</v>
      </c>
      <c r="E1296" s="129" t="s">
        <v>2899</v>
      </c>
      <c r="F1296" s="129" t="s">
        <v>2911</v>
      </c>
    </row>
    <row r="1297" spans="1:6" x14ac:dyDescent="0.25">
      <c r="A1297" s="130" t="s">
        <v>2914</v>
      </c>
      <c r="B1297" s="129" t="s">
        <v>1658</v>
      </c>
      <c r="C1297" s="129" t="s">
        <v>2898</v>
      </c>
      <c r="D1297" s="130" t="s">
        <v>1168</v>
      </c>
      <c r="E1297" s="129" t="s">
        <v>2899</v>
      </c>
      <c r="F1297" s="129" t="s">
        <v>464</v>
      </c>
    </row>
    <row r="1298" spans="1:6" x14ac:dyDescent="0.25">
      <c r="A1298" s="130" t="s">
        <v>2916</v>
      </c>
      <c r="B1298" s="129" t="s">
        <v>2917</v>
      </c>
      <c r="C1298" s="129" t="s">
        <v>2898</v>
      </c>
      <c r="D1298" s="130" t="s">
        <v>1168</v>
      </c>
      <c r="E1298" s="129" t="s">
        <v>2899</v>
      </c>
      <c r="F1298" s="129" t="s">
        <v>2915</v>
      </c>
    </row>
    <row r="1299" spans="1:6" x14ac:dyDescent="0.25">
      <c r="A1299" s="130" t="s">
        <v>2918</v>
      </c>
      <c r="B1299" s="129" t="s">
        <v>200</v>
      </c>
      <c r="C1299" s="129" t="s">
        <v>2898</v>
      </c>
      <c r="D1299" s="130" t="s">
        <v>1168</v>
      </c>
      <c r="E1299" s="129" t="s">
        <v>2899</v>
      </c>
      <c r="F1299" s="129" t="s">
        <v>527</v>
      </c>
    </row>
    <row r="1300" spans="1:6" x14ac:dyDescent="0.25">
      <c r="A1300" s="130" t="s">
        <v>2920</v>
      </c>
      <c r="B1300" s="129" t="s">
        <v>1818</v>
      </c>
      <c r="C1300" s="129" t="s">
        <v>2898</v>
      </c>
      <c r="D1300" s="130" t="s">
        <v>1168</v>
      </c>
      <c r="E1300" s="129" t="s">
        <v>2899</v>
      </c>
      <c r="F1300" s="129" t="s">
        <v>2919</v>
      </c>
    </row>
    <row r="1301" spans="1:6" ht="22.5" x14ac:dyDescent="0.25">
      <c r="A1301" s="130" t="s">
        <v>2922</v>
      </c>
      <c r="B1301" s="129" t="s">
        <v>231</v>
      </c>
      <c r="C1301" s="129" t="s">
        <v>2898</v>
      </c>
      <c r="D1301" s="130" t="s">
        <v>1168</v>
      </c>
      <c r="E1301" s="129" t="s">
        <v>2899</v>
      </c>
      <c r="F1301" s="129" t="s">
        <v>2921</v>
      </c>
    </row>
    <row r="1302" spans="1:6" x14ac:dyDescent="0.25">
      <c r="A1302" s="130" t="s">
        <v>2924</v>
      </c>
      <c r="B1302" s="129" t="s">
        <v>223</v>
      </c>
      <c r="C1302" s="129" t="s">
        <v>2898</v>
      </c>
      <c r="D1302" s="130" t="s">
        <v>1168</v>
      </c>
      <c r="E1302" s="129" t="s">
        <v>2899</v>
      </c>
      <c r="F1302" s="129" t="s">
        <v>2923</v>
      </c>
    </row>
    <row r="1303" spans="1:6" x14ac:dyDescent="0.25">
      <c r="A1303" s="130" t="s">
        <v>2925</v>
      </c>
      <c r="B1303" s="129" t="s">
        <v>1921</v>
      </c>
      <c r="C1303" s="129" t="s">
        <v>2898</v>
      </c>
      <c r="D1303" s="130" t="s">
        <v>1168</v>
      </c>
      <c r="E1303" s="129" t="s">
        <v>2899</v>
      </c>
      <c r="F1303" s="129" t="s">
        <v>630</v>
      </c>
    </row>
    <row r="1304" spans="1:6" x14ac:dyDescent="0.25">
      <c r="A1304" s="130" t="s">
        <v>2927</v>
      </c>
      <c r="B1304" s="129" t="s">
        <v>194</v>
      </c>
      <c r="C1304" s="129" t="s">
        <v>2898</v>
      </c>
      <c r="D1304" s="130" t="s">
        <v>1168</v>
      </c>
      <c r="E1304" s="129" t="s">
        <v>2899</v>
      </c>
      <c r="F1304" s="129" t="s">
        <v>2926</v>
      </c>
    </row>
    <row r="1305" spans="1:6" x14ac:dyDescent="0.25">
      <c r="A1305" s="130" t="s">
        <v>2929</v>
      </c>
      <c r="B1305" s="129" t="s">
        <v>231</v>
      </c>
      <c r="C1305" s="129" t="s">
        <v>2898</v>
      </c>
      <c r="D1305" s="130" t="s">
        <v>1168</v>
      </c>
      <c r="E1305" s="129" t="s">
        <v>2899</v>
      </c>
      <c r="F1305" s="129" t="s">
        <v>2928</v>
      </c>
    </row>
    <row r="1306" spans="1:6" x14ac:dyDescent="0.25">
      <c r="A1306" s="130" t="s">
        <v>2930</v>
      </c>
      <c r="B1306" s="129" t="s">
        <v>231</v>
      </c>
      <c r="C1306" s="129" t="s">
        <v>2898</v>
      </c>
      <c r="D1306" s="130" t="s">
        <v>1168</v>
      </c>
      <c r="E1306" s="129" t="s">
        <v>2899</v>
      </c>
      <c r="F1306" s="129" t="s">
        <v>254</v>
      </c>
    </row>
    <row r="1307" spans="1:6" x14ac:dyDescent="0.25">
      <c r="A1307" s="130" t="s">
        <v>2932</v>
      </c>
      <c r="B1307" s="129" t="s">
        <v>2699</v>
      </c>
      <c r="C1307" s="129" t="s">
        <v>2898</v>
      </c>
      <c r="D1307" s="130" t="s">
        <v>1168</v>
      </c>
      <c r="E1307" s="129" t="s">
        <v>2899</v>
      </c>
      <c r="F1307" s="129" t="s">
        <v>2931</v>
      </c>
    </row>
    <row r="1308" spans="1:6" x14ac:dyDescent="0.25">
      <c r="A1308" s="130" t="s">
        <v>2934</v>
      </c>
      <c r="B1308" s="129" t="s">
        <v>231</v>
      </c>
      <c r="C1308" s="129" t="s">
        <v>2898</v>
      </c>
      <c r="D1308" s="130" t="s">
        <v>1168</v>
      </c>
      <c r="E1308" s="129" t="s">
        <v>2899</v>
      </c>
      <c r="F1308" s="129" t="s">
        <v>2933</v>
      </c>
    </row>
    <row r="1309" spans="1:6" x14ac:dyDescent="0.25">
      <c r="A1309" s="130" t="s">
        <v>2935</v>
      </c>
      <c r="B1309" s="129" t="s">
        <v>231</v>
      </c>
      <c r="C1309" s="129" t="s">
        <v>2898</v>
      </c>
      <c r="D1309" s="130" t="s">
        <v>1168</v>
      </c>
      <c r="E1309" s="129" t="s">
        <v>2899</v>
      </c>
      <c r="F1309" s="129" t="s">
        <v>2726</v>
      </c>
    </row>
    <row r="1310" spans="1:6" x14ac:dyDescent="0.25">
      <c r="A1310" s="130" t="s">
        <v>2936</v>
      </c>
      <c r="B1310" s="129" t="s">
        <v>1129</v>
      </c>
      <c r="C1310" s="129" t="s">
        <v>2898</v>
      </c>
      <c r="D1310" s="130" t="s">
        <v>1168</v>
      </c>
      <c r="E1310" s="129" t="s">
        <v>1730</v>
      </c>
      <c r="F1310" s="129" t="s">
        <v>339</v>
      </c>
    </row>
    <row r="1311" spans="1:6" x14ac:dyDescent="0.25">
      <c r="A1311" s="130" t="s">
        <v>2938</v>
      </c>
      <c r="B1311" s="129" t="s">
        <v>2939</v>
      </c>
      <c r="C1311" s="129" t="s">
        <v>2898</v>
      </c>
      <c r="D1311" s="130" t="s">
        <v>1168</v>
      </c>
      <c r="E1311" s="129" t="s">
        <v>1730</v>
      </c>
      <c r="F1311" s="129" t="s">
        <v>2937</v>
      </c>
    </row>
    <row r="1312" spans="1:6" x14ac:dyDescent="0.25">
      <c r="A1312" s="130" t="s">
        <v>2940</v>
      </c>
      <c r="B1312" s="129" t="s">
        <v>378</v>
      </c>
      <c r="C1312" s="129" t="s">
        <v>2898</v>
      </c>
      <c r="D1312" s="130" t="s">
        <v>1168</v>
      </c>
      <c r="E1312" s="129" t="s">
        <v>1730</v>
      </c>
      <c r="F1312" s="129" t="s">
        <v>1045</v>
      </c>
    </row>
    <row r="1313" spans="1:6" ht="22.5" x14ac:dyDescent="0.25">
      <c r="A1313" s="130" t="s">
        <v>2942</v>
      </c>
      <c r="B1313" s="129" t="s">
        <v>1113</v>
      </c>
      <c r="C1313" s="129" t="s">
        <v>2898</v>
      </c>
      <c r="D1313" s="130" t="s">
        <v>1168</v>
      </c>
      <c r="E1313" s="129" t="s">
        <v>1730</v>
      </c>
      <c r="F1313" s="129" t="s">
        <v>2941</v>
      </c>
    </row>
    <row r="1314" spans="1:6" x14ac:dyDescent="0.25">
      <c r="A1314" s="130" t="s">
        <v>2943</v>
      </c>
      <c r="B1314" s="129" t="s">
        <v>139</v>
      </c>
      <c r="C1314" s="129" t="s">
        <v>2898</v>
      </c>
      <c r="D1314" s="130" t="s">
        <v>1168</v>
      </c>
      <c r="E1314" s="129" t="s">
        <v>1730</v>
      </c>
      <c r="F1314" s="129" t="s">
        <v>1941</v>
      </c>
    </row>
    <row r="1315" spans="1:6" x14ac:dyDescent="0.25">
      <c r="A1315" s="130" t="s">
        <v>2944</v>
      </c>
      <c r="B1315" s="129" t="s">
        <v>215</v>
      </c>
      <c r="C1315" s="129" t="s">
        <v>2898</v>
      </c>
      <c r="D1315" s="130" t="s">
        <v>1168</v>
      </c>
      <c r="E1315" s="129" t="s">
        <v>1730</v>
      </c>
      <c r="F1315" s="129" t="s">
        <v>134</v>
      </c>
    </row>
    <row r="1316" spans="1:6" x14ac:dyDescent="0.25">
      <c r="A1316" s="130" t="s">
        <v>2945</v>
      </c>
      <c r="B1316" s="129" t="s">
        <v>85</v>
      </c>
      <c r="C1316" s="129" t="s">
        <v>2898</v>
      </c>
      <c r="D1316" s="130" t="s">
        <v>1168</v>
      </c>
      <c r="E1316" s="129" t="s">
        <v>1186</v>
      </c>
      <c r="F1316" s="129" t="s">
        <v>464</v>
      </c>
    </row>
    <row r="1317" spans="1:6" x14ac:dyDescent="0.25">
      <c r="A1317" s="130" t="s">
        <v>2947</v>
      </c>
      <c r="B1317" s="129" t="s">
        <v>323</v>
      </c>
      <c r="C1317" s="129" t="s">
        <v>2898</v>
      </c>
      <c r="D1317" s="130" t="s">
        <v>1168</v>
      </c>
      <c r="E1317" s="129" t="s">
        <v>1186</v>
      </c>
      <c r="F1317" s="129" t="s">
        <v>2946</v>
      </c>
    </row>
    <row r="1318" spans="1:6" x14ac:dyDescent="0.25">
      <c r="A1318" s="130" t="s">
        <v>2948</v>
      </c>
      <c r="B1318" s="129" t="s">
        <v>228</v>
      </c>
      <c r="C1318" s="129" t="s">
        <v>2898</v>
      </c>
      <c r="D1318" s="130" t="s">
        <v>1168</v>
      </c>
      <c r="E1318" s="129" t="s">
        <v>1186</v>
      </c>
      <c r="F1318" s="129" t="s">
        <v>1557</v>
      </c>
    </row>
    <row r="1319" spans="1:6" x14ac:dyDescent="0.25">
      <c r="A1319" s="130" t="s">
        <v>2949</v>
      </c>
      <c r="B1319" s="129" t="s">
        <v>1314</v>
      </c>
      <c r="C1319" s="129" t="s">
        <v>2898</v>
      </c>
      <c r="D1319" s="130" t="s">
        <v>1168</v>
      </c>
      <c r="E1319" s="129" t="s">
        <v>1186</v>
      </c>
      <c r="F1319" s="129" t="s">
        <v>139</v>
      </c>
    </row>
    <row r="1320" spans="1:6" x14ac:dyDescent="0.25">
      <c r="A1320" s="130" t="s">
        <v>2951</v>
      </c>
      <c r="B1320" s="129" t="s">
        <v>1941</v>
      </c>
      <c r="C1320" s="129" t="s">
        <v>2898</v>
      </c>
      <c r="D1320" s="130" t="s">
        <v>1168</v>
      </c>
      <c r="E1320" s="129" t="s">
        <v>1186</v>
      </c>
      <c r="F1320" s="129" t="s">
        <v>2950</v>
      </c>
    </row>
    <row r="1321" spans="1:6" x14ac:dyDescent="0.25">
      <c r="A1321" s="130" t="s">
        <v>2953</v>
      </c>
      <c r="B1321" s="129" t="s">
        <v>2358</v>
      </c>
      <c r="C1321" s="129" t="s">
        <v>2898</v>
      </c>
      <c r="D1321" s="130" t="s">
        <v>1168</v>
      </c>
      <c r="E1321" s="129" t="s">
        <v>1186</v>
      </c>
      <c r="F1321" s="129" t="s">
        <v>2952</v>
      </c>
    </row>
    <row r="1322" spans="1:6" x14ac:dyDescent="0.25">
      <c r="A1322" s="130" t="s">
        <v>2955</v>
      </c>
      <c r="B1322" s="129" t="s">
        <v>323</v>
      </c>
      <c r="C1322" s="129" t="s">
        <v>2898</v>
      </c>
      <c r="D1322" s="130" t="s">
        <v>1168</v>
      </c>
      <c r="E1322" s="129" t="s">
        <v>1186</v>
      </c>
      <c r="F1322" s="129" t="s">
        <v>2954</v>
      </c>
    </row>
    <row r="1323" spans="1:6" x14ac:dyDescent="0.25">
      <c r="A1323" s="130" t="s">
        <v>2957</v>
      </c>
      <c r="B1323" s="129" t="s">
        <v>1410</v>
      </c>
      <c r="C1323" s="129" t="s">
        <v>2898</v>
      </c>
      <c r="D1323" s="130" t="s">
        <v>1168</v>
      </c>
      <c r="E1323" s="129" t="s">
        <v>1186</v>
      </c>
      <c r="F1323" s="129" t="s">
        <v>2956</v>
      </c>
    </row>
    <row r="1324" spans="1:6" x14ac:dyDescent="0.25">
      <c r="A1324" s="130" t="s">
        <v>2959</v>
      </c>
      <c r="B1324" s="129" t="s">
        <v>171</v>
      </c>
      <c r="C1324" s="129" t="s">
        <v>2898</v>
      </c>
      <c r="D1324" s="130" t="s">
        <v>1168</v>
      </c>
      <c r="E1324" s="129" t="s">
        <v>1186</v>
      </c>
      <c r="F1324" s="129" t="s">
        <v>2958</v>
      </c>
    </row>
    <row r="1325" spans="1:6" x14ac:dyDescent="0.25">
      <c r="A1325" s="130" t="s">
        <v>2960</v>
      </c>
      <c r="B1325" s="129" t="s">
        <v>106</v>
      </c>
      <c r="C1325" s="129" t="s">
        <v>2898</v>
      </c>
      <c r="D1325" s="130" t="s">
        <v>1168</v>
      </c>
      <c r="E1325" s="129" t="s">
        <v>1186</v>
      </c>
      <c r="F1325" s="129" t="s">
        <v>969</v>
      </c>
    </row>
    <row r="1326" spans="1:6" x14ac:dyDescent="0.25">
      <c r="A1326" s="130" t="s">
        <v>2962</v>
      </c>
      <c r="B1326" s="129" t="s">
        <v>109</v>
      </c>
      <c r="C1326" s="129" t="s">
        <v>2898</v>
      </c>
      <c r="D1326" s="130" t="s">
        <v>1168</v>
      </c>
      <c r="E1326" s="129" t="s">
        <v>1186</v>
      </c>
      <c r="F1326" s="129" t="s">
        <v>2961</v>
      </c>
    </row>
    <row r="1327" spans="1:6" ht="22.5" x14ac:dyDescent="0.25">
      <c r="A1327" s="130" t="s">
        <v>2964</v>
      </c>
      <c r="B1327" s="129" t="s">
        <v>231</v>
      </c>
      <c r="C1327" s="129" t="s">
        <v>2898</v>
      </c>
      <c r="D1327" s="130" t="s">
        <v>1168</v>
      </c>
      <c r="E1327" s="129" t="s">
        <v>1186</v>
      </c>
      <c r="F1327" s="129" t="s">
        <v>2963</v>
      </c>
    </row>
    <row r="1328" spans="1:6" x14ac:dyDescent="0.25">
      <c r="A1328" s="130" t="s">
        <v>2965</v>
      </c>
      <c r="B1328" s="129" t="s">
        <v>234</v>
      </c>
      <c r="C1328" s="129" t="s">
        <v>2898</v>
      </c>
      <c r="D1328" s="130" t="s">
        <v>1168</v>
      </c>
      <c r="E1328" s="129" t="s">
        <v>1186</v>
      </c>
      <c r="F1328" s="129" t="s">
        <v>266</v>
      </c>
    </row>
    <row r="1329" spans="1:6" x14ac:dyDescent="0.25">
      <c r="A1329" s="130" t="s">
        <v>2966</v>
      </c>
      <c r="B1329" s="129" t="s">
        <v>2322</v>
      </c>
      <c r="C1329" s="129" t="s">
        <v>2898</v>
      </c>
      <c r="D1329" s="130" t="s">
        <v>1168</v>
      </c>
      <c r="E1329" s="129" t="s">
        <v>1210</v>
      </c>
      <c r="F1329" s="129" t="s">
        <v>1210</v>
      </c>
    </row>
    <row r="1330" spans="1:6" x14ac:dyDescent="0.25">
      <c r="A1330" s="130" t="s">
        <v>2968</v>
      </c>
      <c r="B1330" s="129" t="s">
        <v>185</v>
      </c>
      <c r="C1330" s="129" t="s">
        <v>2898</v>
      </c>
      <c r="D1330" s="130" t="s">
        <v>1168</v>
      </c>
      <c r="E1330" s="129" t="s">
        <v>1210</v>
      </c>
      <c r="F1330" s="129" t="s">
        <v>2967</v>
      </c>
    </row>
    <row r="1331" spans="1:6" x14ac:dyDescent="0.25">
      <c r="A1331" s="130" t="s">
        <v>2970</v>
      </c>
      <c r="B1331" s="129" t="s">
        <v>1314</v>
      </c>
      <c r="C1331" s="129" t="s">
        <v>2898</v>
      </c>
      <c r="D1331" s="130" t="s">
        <v>1168</v>
      </c>
      <c r="E1331" s="129" t="s">
        <v>1210</v>
      </c>
      <c r="F1331" s="129" t="s">
        <v>2969</v>
      </c>
    </row>
    <row r="1332" spans="1:6" x14ac:dyDescent="0.25">
      <c r="A1332" s="130" t="s">
        <v>2972</v>
      </c>
      <c r="B1332" s="129" t="s">
        <v>1237</v>
      </c>
      <c r="C1332" s="129" t="s">
        <v>2898</v>
      </c>
      <c r="D1332" s="130" t="s">
        <v>1168</v>
      </c>
      <c r="E1332" s="129" t="s">
        <v>1210</v>
      </c>
      <c r="F1332" s="129" t="s">
        <v>2971</v>
      </c>
    </row>
    <row r="1333" spans="1:6" x14ac:dyDescent="0.25">
      <c r="A1333" s="130" t="s">
        <v>2974</v>
      </c>
      <c r="B1333" s="129" t="s">
        <v>200</v>
      </c>
      <c r="C1333" s="129" t="s">
        <v>2973</v>
      </c>
      <c r="D1333" s="130" t="s">
        <v>182</v>
      </c>
      <c r="E1333" s="129" t="s">
        <v>165</v>
      </c>
      <c r="F1333" s="129" t="s">
        <v>165</v>
      </c>
    </row>
    <row r="1334" spans="1:6" x14ac:dyDescent="0.25">
      <c r="A1334" s="130" t="s">
        <v>2976</v>
      </c>
      <c r="B1334" s="129" t="s">
        <v>228</v>
      </c>
      <c r="C1334" s="129" t="s">
        <v>2973</v>
      </c>
      <c r="D1334" s="130" t="s">
        <v>182</v>
      </c>
      <c r="E1334" s="129" t="s">
        <v>165</v>
      </c>
      <c r="F1334" s="129" t="s">
        <v>2975</v>
      </c>
    </row>
    <row r="1335" spans="1:6" x14ac:dyDescent="0.25">
      <c r="A1335" s="130" t="s">
        <v>2978</v>
      </c>
      <c r="B1335" s="129" t="s">
        <v>231</v>
      </c>
      <c r="C1335" s="129" t="s">
        <v>2973</v>
      </c>
      <c r="D1335" s="130" t="s">
        <v>182</v>
      </c>
      <c r="E1335" s="129" t="s">
        <v>165</v>
      </c>
      <c r="F1335" s="129" t="s">
        <v>2977</v>
      </c>
    </row>
    <row r="1336" spans="1:6" x14ac:dyDescent="0.25">
      <c r="A1336" s="130" t="s">
        <v>2980</v>
      </c>
      <c r="B1336" s="129" t="s">
        <v>2981</v>
      </c>
      <c r="C1336" s="129" t="s">
        <v>2973</v>
      </c>
      <c r="D1336" s="130" t="s">
        <v>182</v>
      </c>
      <c r="E1336" s="129" t="s">
        <v>165</v>
      </c>
      <c r="F1336" s="129" t="s">
        <v>2979</v>
      </c>
    </row>
    <row r="1337" spans="1:6" x14ac:dyDescent="0.25">
      <c r="A1337" s="130" t="s">
        <v>2983</v>
      </c>
      <c r="B1337" s="129" t="s">
        <v>1897</v>
      </c>
      <c r="C1337" s="129" t="s">
        <v>2973</v>
      </c>
      <c r="D1337" s="130" t="s">
        <v>182</v>
      </c>
      <c r="E1337" s="129" t="s">
        <v>165</v>
      </c>
      <c r="F1337" s="129" t="s">
        <v>2982</v>
      </c>
    </row>
    <row r="1338" spans="1:6" x14ac:dyDescent="0.25">
      <c r="A1338" s="130" t="s">
        <v>2984</v>
      </c>
      <c r="B1338" s="129" t="s">
        <v>123</v>
      </c>
      <c r="C1338" s="129" t="s">
        <v>2973</v>
      </c>
      <c r="D1338" s="130" t="s">
        <v>182</v>
      </c>
      <c r="E1338" s="129" t="s">
        <v>165</v>
      </c>
      <c r="F1338" s="129" t="s">
        <v>351</v>
      </c>
    </row>
    <row r="1339" spans="1:6" x14ac:dyDescent="0.25">
      <c r="A1339" s="130" t="s">
        <v>2986</v>
      </c>
      <c r="B1339" s="129" t="s">
        <v>591</v>
      </c>
      <c r="C1339" s="129" t="s">
        <v>2973</v>
      </c>
      <c r="D1339" s="130" t="s">
        <v>182</v>
      </c>
      <c r="E1339" s="129" t="s">
        <v>165</v>
      </c>
      <c r="F1339" s="129" t="s">
        <v>2985</v>
      </c>
    </row>
    <row r="1340" spans="1:6" x14ac:dyDescent="0.25">
      <c r="A1340" s="130" t="s">
        <v>2988</v>
      </c>
      <c r="B1340" s="129" t="s">
        <v>231</v>
      </c>
      <c r="C1340" s="129" t="s">
        <v>2973</v>
      </c>
      <c r="D1340" s="130" t="s">
        <v>182</v>
      </c>
      <c r="E1340" s="129" t="s">
        <v>165</v>
      </c>
      <c r="F1340" s="129" t="s">
        <v>2987</v>
      </c>
    </row>
    <row r="1341" spans="1:6" x14ac:dyDescent="0.25">
      <c r="A1341" s="130" t="s">
        <v>2990</v>
      </c>
      <c r="B1341" s="129" t="s">
        <v>367</v>
      </c>
      <c r="C1341" s="129" t="s">
        <v>2973</v>
      </c>
      <c r="D1341" s="130" t="s">
        <v>182</v>
      </c>
      <c r="E1341" s="129" t="s">
        <v>165</v>
      </c>
      <c r="F1341" s="129" t="s">
        <v>2989</v>
      </c>
    </row>
    <row r="1342" spans="1:6" x14ac:dyDescent="0.25">
      <c r="A1342" s="130" t="s">
        <v>2992</v>
      </c>
      <c r="B1342" s="129" t="s">
        <v>200</v>
      </c>
      <c r="C1342" s="129" t="s">
        <v>2973</v>
      </c>
      <c r="D1342" s="130" t="s">
        <v>182</v>
      </c>
      <c r="E1342" s="129" t="s">
        <v>165</v>
      </c>
      <c r="F1342" s="129" t="s">
        <v>2991</v>
      </c>
    </row>
    <row r="1343" spans="1:6" x14ac:dyDescent="0.25">
      <c r="A1343" s="130" t="s">
        <v>2993</v>
      </c>
      <c r="B1343" s="129" t="s">
        <v>2994</v>
      </c>
      <c r="C1343" s="129" t="s">
        <v>2973</v>
      </c>
      <c r="D1343" s="130" t="s">
        <v>182</v>
      </c>
      <c r="E1343" s="129" t="s">
        <v>172</v>
      </c>
      <c r="F1343" s="129" t="s">
        <v>172</v>
      </c>
    </row>
    <row r="1344" spans="1:6" x14ac:dyDescent="0.25">
      <c r="A1344" s="130" t="s">
        <v>2996</v>
      </c>
      <c r="B1344" s="129" t="s">
        <v>388</v>
      </c>
      <c r="C1344" s="129" t="s">
        <v>2973</v>
      </c>
      <c r="D1344" s="130" t="s">
        <v>182</v>
      </c>
      <c r="E1344" s="129" t="s">
        <v>172</v>
      </c>
      <c r="F1344" s="129" t="s">
        <v>2995</v>
      </c>
    </row>
    <row r="1345" spans="1:6" x14ac:dyDescent="0.25">
      <c r="A1345" s="130" t="s">
        <v>2998</v>
      </c>
      <c r="B1345" s="129" t="s">
        <v>901</v>
      </c>
      <c r="C1345" s="129" t="s">
        <v>2973</v>
      </c>
      <c r="D1345" s="130" t="s">
        <v>182</v>
      </c>
      <c r="E1345" s="129" t="s">
        <v>172</v>
      </c>
      <c r="F1345" s="129" t="s">
        <v>2997</v>
      </c>
    </row>
    <row r="1346" spans="1:6" x14ac:dyDescent="0.25">
      <c r="A1346" s="130" t="s">
        <v>3000</v>
      </c>
      <c r="B1346" s="129" t="s">
        <v>109</v>
      </c>
      <c r="C1346" s="129" t="s">
        <v>2973</v>
      </c>
      <c r="D1346" s="130" t="s">
        <v>182</v>
      </c>
      <c r="E1346" s="129" t="s">
        <v>172</v>
      </c>
      <c r="F1346" s="129" t="s">
        <v>2999</v>
      </c>
    </row>
    <row r="1347" spans="1:6" x14ac:dyDescent="0.25">
      <c r="A1347" s="130" t="s">
        <v>3002</v>
      </c>
      <c r="B1347" s="129" t="s">
        <v>1302</v>
      </c>
      <c r="C1347" s="129" t="s">
        <v>2973</v>
      </c>
      <c r="D1347" s="130" t="s">
        <v>182</v>
      </c>
      <c r="E1347" s="129" t="s">
        <v>172</v>
      </c>
      <c r="F1347" s="129" t="s">
        <v>3001</v>
      </c>
    </row>
    <row r="1348" spans="1:6" x14ac:dyDescent="0.25">
      <c r="A1348" s="130" t="s">
        <v>3004</v>
      </c>
      <c r="B1348" s="129" t="s">
        <v>917</v>
      </c>
      <c r="C1348" s="129" t="s">
        <v>2973</v>
      </c>
      <c r="D1348" s="130" t="s">
        <v>182</v>
      </c>
      <c r="E1348" s="129" t="s">
        <v>172</v>
      </c>
      <c r="F1348" s="129" t="s">
        <v>3003</v>
      </c>
    </row>
    <row r="1349" spans="1:6" x14ac:dyDescent="0.25">
      <c r="A1349" s="130" t="s">
        <v>3006</v>
      </c>
      <c r="B1349" s="129" t="s">
        <v>1551</v>
      </c>
      <c r="C1349" s="129" t="s">
        <v>2973</v>
      </c>
      <c r="D1349" s="130" t="s">
        <v>182</v>
      </c>
      <c r="E1349" s="129" t="s">
        <v>172</v>
      </c>
      <c r="F1349" s="129" t="s">
        <v>3005</v>
      </c>
    </row>
    <row r="1350" spans="1:6" x14ac:dyDescent="0.25">
      <c r="A1350" s="130" t="s">
        <v>3007</v>
      </c>
      <c r="B1350" s="129" t="s">
        <v>213</v>
      </c>
      <c r="C1350" s="129" t="s">
        <v>2973</v>
      </c>
      <c r="D1350" s="130" t="s">
        <v>182</v>
      </c>
      <c r="E1350" s="129" t="s">
        <v>172</v>
      </c>
      <c r="F1350" s="129" t="s">
        <v>1797</v>
      </c>
    </row>
    <row r="1351" spans="1:6" x14ac:dyDescent="0.25">
      <c r="A1351" s="130" t="s">
        <v>3009</v>
      </c>
      <c r="B1351" s="129" t="s">
        <v>2125</v>
      </c>
      <c r="C1351" s="129" t="s">
        <v>2973</v>
      </c>
      <c r="D1351" s="130" t="s">
        <v>182</v>
      </c>
      <c r="E1351" s="129" t="s">
        <v>172</v>
      </c>
      <c r="F1351" s="129" t="s">
        <v>3008</v>
      </c>
    </row>
    <row r="1352" spans="1:6" x14ac:dyDescent="0.25">
      <c r="A1352" s="130" t="s">
        <v>3011</v>
      </c>
      <c r="B1352" s="129" t="s">
        <v>3012</v>
      </c>
      <c r="C1352" s="129" t="s">
        <v>2973</v>
      </c>
      <c r="D1352" s="130" t="s">
        <v>182</v>
      </c>
      <c r="E1352" s="129" t="s">
        <v>208</v>
      </c>
      <c r="F1352" s="129" t="s">
        <v>3010</v>
      </c>
    </row>
    <row r="1353" spans="1:6" x14ac:dyDescent="0.25">
      <c r="A1353" s="130" t="s">
        <v>3013</v>
      </c>
      <c r="B1353" s="129" t="s">
        <v>526</v>
      </c>
      <c r="C1353" s="129" t="s">
        <v>2973</v>
      </c>
      <c r="D1353" s="130" t="s">
        <v>182</v>
      </c>
      <c r="E1353" s="129" t="s">
        <v>208</v>
      </c>
      <c r="F1353" s="129" t="s">
        <v>1706</v>
      </c>
    </row>
    <row r="1354" spans="1:6" x14ac:dyDescent="0.25">
      <c r="A1354" s="130" t="s">
        <v>3015</v>
      </c>
      <c r="B1354" s="129" t="s">
        <v>3016</v>
      </c>
      <c r="C1354" s="129" t="s">
        <v>2973</v>
      </c>
      <c r="D1354" s="130" t="s">
        <v>182</v>
      </c>
      <c r="E1354" s="129" t="s">
        <v>208</v>
      </c>
      <c r="F1354" s="129" t="s">
        <v>3014</v>
      </c>
    </row>
    <row r="1355" spans="1:6" ht="22.5" x14ac:dyDescent="0.25">
      <c r="A1355" s="130" t="s">
        <v>3018</v>
      </c>
      <c r="B1355" s="129" t="s">
        <v>3019</v>
      </c>
      <c r="C1355" s="129" t="s">
        <v>2973</v>
      </c>
      <c r="D1355" s="130" t="s">
        <v>182</v>
      </c>
      <c r="E1355" s="129" t="s">
        <v>208</v>
      </c>
      <c r="F1355" s="129" t="s">
        <v>3017</v>
      </c>
    </row>
    <row r="1356" spans="1:6" x14ac:dyDescent="0.25">
      <c r="A1356" s="130" t="s">
        <v>3022</v>
      </c>
      <c r="B1356" s="129" t="s">
        <v>1595</v>
      </c>
      <c r="C1356" s="129" t="s">
        <v>3020</v>
      </c>
      <c r="D1356" s="130" t="s">
        <v>971</v>
      </c>
      <c r="E1356" s="129" t="s">
        <v>972</v>
      </c>
      <c r="F1356" s="129" t="s">
        <v>3021</v>
      </c>
    </row>
    <row r="1357" spans="1:6" x14ac:dyDescent="0.25">
      <c r="A1357" s="130" t="s">
        <v>3024</v>
      </c>
      <c r="B1357" s="129" t="s">
        <v>2125</v>
      </c>
      <c r="C1357" s="129" t="s">
        <v>3020</v>
      </c>
      <c r="D1357" s="130" t="s">
        <v>971</v>
      </c>
      <c r="E1357" s="129" t="s">
        <v>1568</v>
      </c>
      <c r="F1357" s="129" t="s">
        <v>3023</v>
      </c>
    </row>
    <row r="1358" spans="1:6" x14ac:dyDescent="0.25">
      <c r="A1358" s="130" t="s">
        <v>3026</v>
      </c>
      <c r="B1358" s="129" t="s">
        <v>1129</v>
      </c>
      <c r="C1358" s="129" t="s">
        <v>3020</v>
      </c>
      <c r="D1358" s="130" t="s">
        <v>971</v>
      </c>
      <c r="E1358" s="129" t="s">
        <v>359</v>
      </c>
      <c r="F1358" s="129" t="s">
        <v>3025</v>
      </c>
    </row>
    <row r="1359" spans="1:6" x14ac:dyDescent="0.25">
      <c r="A1359" s="130" t="s">
        <v>3028</v>
      </c>
      <c r="B1359" s="129" t="s">
        <v>215</v>
      </c>
      <c r="C1359" s="129" t="s">
        <v>3020</v>
      </c>
      <c r="D1359" s="130" t="s">
        <v>971</v>
      </c>
      <c r="E1359" s="129" t="s">
        <v>365</v>
      </c>
      <c r="F1359" s="129" t="s">
        <v>3027</v>
      </c>
    </row>
    <row r="1360" spans="1:6" ht="22.5" x14ac:dyDescent="0.25">
      <c r="A1360" s="130" t="s">
        <v>3030</v>
      </c>
      <c r="B1360" s="129" t="s">
        <v>1658</v>
      </c>
      <c r="C1360" s="129" t="s">
        <v>3020</v>
      </c>
      <c r="D1360" s="130" t="s">
        <v>971</v>
      </c>
      <c r="E1360" s="129" t="s">
        <v>979</v>
      </c>
      <c r="F1360" s="129" t="s">
        <v>3029</v>
      </c>
    </row>
    <row r="1361" spans="1:6" x14ac:dyDescent="0.25">
      <c r="A1361" s="130" t="s">
        <v>3032</v>
      </c>
      <c r="B1361" s="129" t="s">
        <v>323</v>
      </c>
      <c r="C1361" s="129" t="s">
        <v>3020</v>
      </c>
      <c r="D1361" s="130" t="s">
        <v>971</v>
      </c>
      <c r="E1361" s="129" t="s">
        <v>954</v>
      </c>
      <c r="F1361" s="129" t="s">
        <v>3031</v>
      </c>
    </row>
    <row r="1362" spans="1:6" x14ac:dyDescent="0.25">
      <c r="A1362" s="130" t="s">
        <v>3033</v>
      </c>
      <c r="B1362" s="129" t="s">
        <v>747</v>
      </c>
      <c r="C1362" s="129" t="s">
        <v>3020</v>
      </c>
      <c r="D1362" s="130" t="s">
        <v>971</v>
      </c>
      <c r="E1362" s="129" t="s">
        <v>1592</v>
      </c>
      <c r="F1362" s="129" t="s">
        <v>527</v>
      </c>
    </row>
    <row r="1363" spans="1:6" x14ac:dyDescent="0.25">
      <c r="A1363" s="130" t="s">
        <v>3034</v>
      </c>
      <c r="B1363" s="129" t="s">
        <v>3035</v>
      </c>
      <c r="C1363" s="129" t="s">
        <v>3020</v>
      </c>
      <c r="D1363" s="130" t="s">
        <v>971</v>
      </c>
      <c r="E1363" s="129" t="s">
        <v>388</v>
      </c>
      <c r="F1363" s="129" t="s">
        <v>388</v>
      </c>
    </row>
    <row r="1364" spans="1:6" x14ac:dyDescent="0.25">
      <c r="A1364" s="130" t="s">
        <v>3036</v>
      </c>
      <c r="B1364" s="129" t="s">
        <v>1677</v>
      </c>
      <c r="C1364" s="129" t="s">
        <v>3020</v>
      </c>
      <c r="D1364" s="130" t="s">
        <v>971</v>
      </c>
      <c r="E1364" s="129" t="s">
        <v>388</v>
      </c>
      <c r="F1364" s="129" t="s">
        <v>388</v>
      </c>
    </row>
    <row r="1365" spans="1:6" x14ac:dyDescent="0.25">
      <c r="A1365" s="130" t="s">
        <v>3037</v>
      </c>
      <c r="B1365" s="129" t="s">
        <v>586</v>
      </c>
      <c r="C1365" s="129" t="s">
        <v>3020</v>
      </c>
      <c r="D1365" s="130" t="s">
        <v>971</v>
      </c>
      <c r="E1365" s="129" t="s">
        <v>388</v>
      </c>
      <c r="F1365" s="129" t="s">
        <v>388</v>
      </c>
    </row>
    <row r="1366" spans="1:6" ht="22.5" x14ac:dyDescent="0.25">
      <c r="A1366" s="130" t="s">
        <v>3039</v>
      </c>
      <c r="B1366" s="129" t="s">
        <v>117</v>
      </c>
      <c r="C1366" s="129" t="s">
        <v>3020</v>
      </c>
      <c r="D1366" s="130" t="s">
        <v>971</v>
      </c>
      <c r="E1366" s="129" t="s">
        <v>388</v>
      </c>
      <c r="F1366" s="129" t="s">
        <v>3038</v>
      </c>
    </row>
    <row r="1367" spans="1:6" x14ac:dyDescent="0.25">
      <c r="A1367" s="130" t="s">
        <v>3041</v>
      </c>
      <c r="B1367" s="129" t="s">
        <v>1237</v>
      </c>
      <c r="C1367" s="129" t="s">
        <v>3020</v>
      </c>
      <c r="D1367" s="130" t="s">
        <v>971</v>
      </c>
      <c r="E1367" s="129" t="s">
        <v>388</v>
      </c>
      <c r="F1367" s="129" t="s">
        <v>3040</v>
      </c>
    </row>
    <row r="1368" spans="1:6" x14ac:dyDescent="0.25">
      <c r="A1368" s="130" t="s">
        <v>3044</v>
      </c>
      <c r="B1368" s="129" t="s">
        <v>3045</v>
      </c>
      <c r="C1368" s="129" t="s">
        <v>3042</v>
      </c>
      <c r="D1368" s="130" t="s">
        <v>164</v>
      </c>
      <c r="E1368" s="129" t="s">
        <v>937</v>
      </c>
      <c r="F1368" s="129" t="s">
        <v>3043</v>
      </c>
    </row>
    <row r="1369" spans="1:6" ht="22.5" x14ac:dyDescent="0.25">
      <c r="A1369" s="130" t="s">
        <v>3046</v>
      </c>
      <c r="B1369" s="129" t="s">
        <v>200</v>
      </c>
      <c r="C1369" s="129" t="s">
        <v>3042</v>
      </c>
      <c r="D1369" s="130" t="s">
        <v>164</v>
      </c>
      <c r="E1369" s="129" t="s">
        <v>1460</v>
      </c>
      <c r="F1369" s="129" t="s">
        <v>1340</v>
      </c>
    </row>
    <row r="1370" spans="1:6" ht="22.5" x14ac:dyDescent="0.25">
      <c r="A1370" s="130" t="s">
        <v>3047</v>
      </c>
      <c r="B1370" s="129" t="s">
        <v>215</v>
      </c>
      <c r="C1370" s="129" t="s">
        <v>3042</v>
      </c>
      <c r="D1370" s="130" t="s">
        <v>164</v>
      </c>
      <c r="E1370" s="129" t="s">
        <v>1460</v>
      </c>
      <c r="F1370" s="129" t="s">
        <v>1340</v>
      </c>
    </row>
    <row r="1371" spans="1:6" ht="22.5" x14ac:dyDescent="0.25">
      <c r="A1371" s="130" t="s">
        <v>3049</v>
      </c>
      <c r="B1371" s="129" t="s">
        <v>630</v>
      </c>
      <c r="C1371" s="129" t="s">
        <v>3042</v>
      </c>
      <c r="D1371" s="130" t="s">
        <v>164</v>
      </c>
      <c r="E1371" s="129" t="s">
        <v>1460</v>
      </c>
      <c r="F1371" s="129" t="s">
        <v>3048</v>
      </c>
    </row>
    <row r="1372" spans="1:6" ht="22.5" x14ac:dyDescent="0.25">
      <c r="A1372" s="130" t="s">
        <v>3051</v>
      </c>
      <c r="B1372" s="129" t="s">
        <v>203</v>
      </c>
      <c r="C1372" s="129" t="s">
        <v>3042</v>
      </c>
      <c r="D1372" s="130" t="s">
        <v>164</v>
      </c>
      <c r="E1372" s="129" t="s">
        <v>1460</v>
      </c>
      <c r="F1372" s="129" t="s">
        <v>3050</v>
      </c>
    </row>
    <row r="1373" spans="1:6" ht="22.5" x14ac:dyDescent="0.25">
      <c r="A1373" s="130" t="s">
        <v>3053</v>
      </c>
      <c r="B1373" s="129" t="s">
        <v>3054</v>
      </c>
      <c r="C1373" s="129" t="s">
        <v>3042</v>
      </c>
      <c r="D1373" s="130" t="s">
        <v>164</v>
      </c>
      <c r="E1373" s="129" t="s">
        <v>275</v>
      </c>
      <c r="F1373" s="129" t="s">
        <v>3052</v>
      </c>
    </row>
    <row r="1374" spans="1:6" x14ac:dyDescent="0.25">
      <c r="A1374" s="130" t="s">
        <v>3056</v>
      </c>
      <c r="B1374" s="129" t="s">
        <v>342</v>
      </c>
      <c r="C1374" s="129" t="s">
        <v>3042</v>
      </c>
      <c r="D1374" s="130" t="s">
        <v>164</v>
      </c>
      <c r="E1374" s="129" t="s">
        <v>3055</v>
      </c>
      <c r="F1374" s="129" t="s">
        <v>3055</v>
      </c>
    </row>
    <row r="1375" spans="1:6" x14ac:dyDescent="0.25">
      <c r="A1375" s="130" t="s">
        <v>3058</v>
      </c>
      <c r="B1375" s="129" t="s">
        <v>109</v>
      </c>
      <c r="C1375" s="129" t="s">
        <v>3042</v>
      </c>
      <c r="D1375" s="130" t="s">
        <v>164</v>
      </c>
      <c r="E1375" s="129" t="s">
        <v>3055</v>
      </c>
      <c r="F1375" s="129" t="s">
        <v>3057</v>
      </c>
    </row>
    <row r="1376" spans="1:6" ht="22.5" x14ac:dyDescent="0.25">
      <c r="A1376" s="130" t="s">
        <v>3060</v>
      </c>
      <c r="B1376" s="129" t="s">
        <v>155</v>
      </c>
      <c r="C1376" s="129" t="s">
        <v>3042</v>
      </c>
      <c r="D1376" s="130" t="s">
        <v>164</v>
      </c>
      <c r="E1376" s="129" t="s">
        <v>3055</v>
      </c>
      <c r="F1376" s="129" t="s">
        <v>3059</v>
      </c>
    </row>
    <row r="1377" spans="1:6" ht="22.5" x14ac:dyDescent="0.25">
      <c r="A1377" s="130" t="s">
        <v>3062</v>
      </c>
      <c r="B1377" s="129" t="s">
        <v>223</v>
      </c>
      <c r="C1377" s="129" t="s">
        <v>3042</v>
      </c>
      <c r="D1377" s="130" t="s">
        <v>164</v>
      </c>
      <c r="E1377" s="129" t="s">
        <v>3055</v>
      </c>
      <c r="F1377" s="129" t="s">
        <v>3061</v>
      </c>
    </row>
    <row r="1378" spans="1:6" x14ac:dyDescent="0.25">
      <c r="A1378" s="130" t="s">
        <v>3064</v>
      </c>
      <c r="B1378" s="129" t="s">
        <v>154</v>
      </c>
      <c r="C1378" s="129" t="s">
        <v>3042</v>
      </c>
      <c r="D1378" s="130" t="s">
        <v>164</v>
      </c>
      <c r="E1378" s="129" t="s">
        <v>3055</v>
      </c>
      <c r="F1378" s="129" t="s">
        <v>3063</v>
      </c>
    </row>
    <row r="1379" spans="1:6" x14ac:dyDescent="0.25">
      <c r="A1379" s="130" t="s">
        <v>3067</v>
      </c>
      <c r="B1379" s="129" t="s">
        <v>142</v>
      </c>
      <c r="C1379" s="129" t="s">
        <v>3065</v>
      </c>
      <c r="D1379" s="130" t="s">
        <v>131</v>
      </c>
      <c r="E1379" s="129" t="s">
        <v>1368</v>
      </c>
      <c r="F1379" s="129" t="s">
        <v>3066</v>
      </c>
    </row>
    <row r="1380" spans="1:6" x14ac:dyDescent="0.25">
      <c r="A1380" s="130" t="s">
        <v>3068</v>
      </c>
      <c r="B1380" s="129" t="s">
        <v>3069</v>
      </c>
      <c r="C1380" s="129" t="s">
        <v>3065</v>
      </c>
      <c r="D1380" s="130" t="s">
        <v>131</v>
      </c>
      <c r="E1380" s="129" t="s">
        <v>1368</v>
      </c>
      <c r="F1380" s="129" t="s">
        <v>1935</v>
      </c>
    </row>
    <row r="1381" spans="1:6" x14ac:dyDescent="0.25">
      <c r="A1381" s="130" t="s">
        <v>3071</v>
      </c>
      <c r="B1381" s="129" t="s">
        <v>171</v>
      </c>
      <c r="C1381" s="129" t="s">
        <v>3065</v>
      </c>
      <c r="D1381" s="130" t="s">
        <v>131</v>
      </c>
      <c r="E1381" s="129" t="s">
        <v>600</v>
      </c>
      <c r="F1381" s="129" t="s">
        <v>3070</v>
      </c>
    </row>
    <row r="1382" spans="1:6" x14ac:dyDescent="0.25">
      <c r="A1382" s="130" t="s">
        <v>3073</v>
      </c>
      <c r="B1382" s="129" t="s">
        <v>200</v>
      </c>
      <c r="C1382" s="129" t="s">
        <v>3065</v>
      </c>
      <c r="D1382" s="130" t="s">
        <v>131</v>
      </c>
      <c r="E1382" s="129" t="s">
        <v>600</v>
      </c>
      <c r="F1382" s="129" t="s">
        <v>3072</v>
      </c>
    </row>
    <row r="1383" spans="1:6" x14ac:dyDescent="0.25">
      <c r="A1383" s="130" t="s">
        <v>3074</v>
      </c>
      <c r="B1383" s="129" t="s">
        <v>3075</v>
      </c>
      <c r="C1383" s="129" t="s">
        <v>3065</v>
      </c>
      <c r="D1383" s="130" t="s">
        <v>131</v>
      </c>
      <c r="E1383" s="129" t="s">
        <v>132</v>
      </c>
      <c r="F1383" s="129" t="s">
        <v>132</v>
      </c>
    </row>
    <row r="1384" spans="1:6" x14ac:dyDescent="0.25">
      <c r="A1384" s="130" t="s">
        <v>3077</v>
      </c>
      <c r="B1384" s="129" t="s">
        <v>215</v>
      </c>
      <c r="C1384" s="129" t="s">
        <v>3065</v>
      </c>
      <c r="D1384" s="130" t="s">
        <v>131</v>
      </c>
      <c r="E1384" s="129" t="s">
        <v>137</v>
      </c>
      <c r="F1384" s="129" t="s">
        <v>3076</v>
      </c>
    </row>
    <row r="1385" spans="1:6" x14ac:dyDescent="0.25">
      <c r="A1385" s="130" t="s">
        <v>3079</v>
      </c>
      <c r="B1385" s="129" t="s">
        <v>109</v>
      </c>
      <c r="C1385" s="129" t="s">
        <v>3065</v>
      </c>
      <c r="D1385" s="130" t="s">
        <v>131</v>
      </c>
      <c r="E1385" s="129" t="s">
        <v>137</v>
      </c>
      <c r="F1385" s="129" t="s">
        <v>3078</v>
      </c>
    </row>
    <row r="1386" spans="1:6" x14ac:dyDescent="0.25">
      <c r="A1386" s="130" t="s">
        <v>3081</v>
      </c>
      <c r="B1386" s="129" t="s">
        <v>373</v>
      </c>
      <c r="C1386" s="129" t="s">
        <v>3065</v>
      </c>
      <c r="D1386" s="130" t="s">
        <v>131</v>
      </c>
      <c r="E1386" s="129" t="s">
        <v>137</v>
      </c>
      <c r="F1386" s="129" t="s">
        <v>3080</v>
      </c>
    </row>
    <row r="1387" spans="1:6" ht="22.5" x14ac:dyDescent="0.25">
      <c r="A1387" s="130" t="s">
        <v>3083</v>
      </c>
      <c r="B1387" s="129" t="s">
        <v>101</v>
      </c>
      <c r="C1387" s="129" t="s">
        <v>3065</v>
      </c>
      <c r="D1387" s="130" t="s">
        <v>131</v>
      </c>
      <c r="E1387" s="129" t="s">
        <v>137</v>
      </c>
      <c r="F1387" s="129" t="s">
        <v>3082</v>
      </c>
    </row>
    <row r="1388" spans="1:6" x14ac:dyDescent="0.25">
      <c r="A1388" s="130" t="s">
        <v>3085</v>
      </c>
      <c r="B1388" s="129" t="s">
        <v>3086</v>
      </c>
      <c r="C1388" s="129" t="s">
        <v>3065</v>
      </c>
      <c r="D1388" s="130" t="s">
        <v>131</v>
      </c>
      <c r="E1388" s="129" t="s">
        <v>137</v>
      </c>
      <c r="F1388" s="129" t="s">
        <v>3084</v>
      </c>
    </row>
    <row r="1389" spans="1:6" x14ac:dyDescent="0.25">
      <c r="A1389" s="130" t="s">
        <v>3088</v>
      </c>
      <c r="B1389" s="129" t="s">
        <v>1044</v>
      </c>
      <c r="C1389" s="129" t="s">
        <v>3065</v>
      </c>
      <c r="D1389" s="130" t="s">
        <v>131</v>
      </c>
      <c r="E1389" s="129" t="s">
        <v>137</v>
      </c>
      <c r="F1389" s="129" t="s">
        <v>3087</v>
      </c>
    </row>
    <row r="1390" spans="1:6" x14ac:dyDescent="0.25">
      <c r="A1390" s="130" t="s">
        <v>3089</v>
      </c>
      <c r="B1390" s="129" t="s">
        <v>388</v>
      </c>
      <c r="C1390" s="129" t="s">
        <v>3065</v>
      </c>
      <c r="D1390" s="130" t="s">
        <v>131</v>
      </c>
      <c r="E1390" s="129" t="s">
        <v>137</v>
      </c>
      <c r="F1390" s="129" t="s">
        <v>594</v>
      </c>
    </row>
    <row r="1391" spans="1:6" x14ac:dyDescent="0.25">
      <c r="A1391" s="130" t="s">
        <v>3091</v>
      </c>
      <c r="B1391" s="129" t="s">
        <v>200</v>
      </c>
      <c r="C1391" s="129" t="s">
        <v>3065</v>
      </c>
      <c r="D1391" s="130" t="s">
        <v>131</v>
      </c>
      <c r="E1391" s="129" t="s">
        <v>137</v>
      </c>
      <c r="F1391" s="129" t="s">
        <v>3090</v>
      </c>
    </row>
    <row r="1392" spans="1:6" x14ac:dyDescent="0.25">
      <c r="A1392" s="130" t="s">
        <v>3093</v>
      </c>
      <c r="B1392" s="129" t="s">
        <v>94</v>
      </c>
      <c r="C1392" s="129" t="s">
        <v>3065</v>
      </c>
      <c r="D1392" s="130" t="s">
        <v>131</v>
      </c>
      <c r="E1392" s="129" t="s">
        <v>137</v>
      </c>
      <c r="F1392" s="129" t="s">
        <v>3092</v>
      </c>
    </row>
    <row r="1393" spans="1:6" x14ac:dyDescent="0.25">
      <c r="A1393" s="130" t="s">
        <v>3095</v>
      </c>
      <c r="B1393" s="129" t="s">
        <v>117</v>
      </c>
      <c r="C1393" s="129" t="s">
        <v>3065</v>
      </c>
      <c r="D1393" s="130" t="s">
        <v>131</v>
      </c>
      <c r="E1393" s="129" t="s">
        <v>137</v>
      </c>
      <c r="F1393" s="129" t="s">
        <v>3094</v>
      </c>
    </row>
    <row r="1394" spans="1:6" x14ac:dyDescent="0.25">
      <c r="A1394" s="130" t="s">
        <v>3097</v>
      </c>
      <c r="B1394" s="129" t="s">
        <v>696</v>
      </c>
      <c r="C1394" s="129" t="s">
        <v>3096</v>
      </c>
      <c r="D1394" s="130" t="s">
        <v>1308</v>
      </c>
      <c r="E1394" s="129" t="s">
        <v>1884</v>
      </c>
      <c r="F1394" s="129" t="s">
        <v>431</v>
      </c>
    </row>
    <row r="1395" spans="1:6" x14ac:dyDescent="0.25">
      <c r="A1395" s="130" t="s">
        <v>3100</v>
      </c>
      <c r="B1395" s="129" t="s">
        <v>3101</v>
      </c>
      <c r="C1395" s="129" t="s">
        <v>3096</v>
      </c>
      <c r="D1395" s="130" t="s">
        <v>1308</v>
      </c>
      <c r="E1395" s="129" t="s">
        <v>3098</v>
      </c>
      <c r="F1395" s="129" t="s">
        <v>3099</v>
      </c>
    </row>
    <row r="1396" spans="1:6" ht="22.5" x14ac:dyDescent="0.25">
      <c r="A1396" s="130" t="s">
        <v>3102</v>
      </c>
      <c r="B1396" s="129" t="s">
        <v>560</v>
      </c>
      <c r="C1396" s="129" t="s">
        <v>3096</v>
      </c>
      <c r="D1396" s="130" t="s">
        <v>1308</v>
      </c>
      <c r="E1396" s="129" t="s">
        <v>3098</v>
      </c>
      <c r="F1396" s="129" t="s">
        <v>430</v>
      </c>
    </row>
    <row r="1397" spans="1:6" x14ac:dyDescent="0.25">
      <c r="A1397" s="130" t="s">
        <v>3103</v>
      </c>
      <c r="B1397" s="129" t="s">
        <v>546</v>
      </c>
      <c r="C1397" s="129" t="s">
        <v>3096</v>
      </c>
      <c r="D1397" s="130" t="s">
        <v>1308</v>
      </c>
      <c r="E1397" s="129" t="s">
        <v>3098</v>
      </c>
      <c r="F1397" s="129" t="s">
        <v>252</v>
      </c>
    </row>
    <row r="1398" spans="1:6" x14ac:dyDescent="0.25">
      <c r="A1398" s="130" t="s">
        <v>3105</v>
      </c>
      <c r="B1398" s="129" t="s">
        <v>586</v>
      </c>
      <c r="C1398" s="129" t="s">
        <v>3096</v>
      </c>
      <c r="D1398" s="130" t="s">
        <v>1308</v>
      </c>
      <c r="E1398" s="129" t="s">
        <v>3098</v>
      </c>
      <c r="F1398" s="129" t="s">
        <v>3104</v>
      </c>
    </row>
    <row r="1399" spans="1:6" x14ac:dyDescent="0.25">
      <c r="A1399" s="130" t="s">
        <v>3107</v>
      </c>
      <c r="B1399" s="129" t="s">
        <v>117</v>
      </c>
      <c r="C1399" s="129" t="s">
        <v>3096</v>
      </c>
      <c r="D1399" s="130" t="s">
        <v>1308</v>
      </c>
      <c r="E1399" s="129" t="s">
        <v>3098</v>
      </c>
      <c r="F1399" s="129" t="s">
        <v>3106</v>
      </c>
    </row>
    <row r="1400" spans="1:6" x14ac:dyDescent="0.25">
      <c r="A1400" s="130" t="s">
        <v>3109</v>
      </c>
      <c r="B1400" s="129" t="s">
        <v>623</v>
      </c>
      <c r="C1400" s="129" t="s">
        <v>3096</v>
      </c>
      <c r="D1400" s="130" t="s">
        <v>1308</v>
      </c>
      <c r="E1400" s="129" t="s">
        <v>3098</v>
      </c>
      <c r="F1400" s="129" t="s">
        <v>3108</v>
      </c>
    </row>
    <row r="1401" spans="1:6" ht="22.5" x14ac:dyDescent="0.25">
      <c r="A1401" s="130" t="s">
        <v>3111</v>
      </c>
      <c r="B1401" s="129" t="s">
        <v>154</v>
      </c>
      <c r="C1401" s="129" t="s">
        <v>3096</v>
      </c>
      <c r="D1401" s="130" t="s">
        <v>1308</v>
      </c>
      <c r="E1401" s="129" t="s">
        <v>3098</v>
      </c>
      <c r="F1401" s="129" t="s">
        <v>3110</v>
      </c>
    </row>
    <row r="1402" spans="1:6" x14ac:dyDescent="0.25">
      <c r="A1402" s="130" t="s">
        <v>3113</v>
      </c>
      <c r="B1402" s="129" t="s">
        <v>669</v>
      </c>
      <c r="C1402" s="129" t="s">
        <v>3096</v>
      </c>
      <c r="D1402" s="130" t="s">
        <v>1308</v>
      </c>
      <c r="E1402" s="129" t="s">
        <v>3098</v>
      </c>
      <c r="F1402" s="129" t="s">
        <v>3112</v>
      </c>
    </row>
    <row r="1403" spans="1:6" x14ac:dyDescent="0.25">
      <c r="A1403" s="130" t="s">
        <v>3115</v>
      </c>
      <c r="B1403" s="129" t="s">
        <v>217</v>
      </c>
      <c r="C1403" s="129" t="s">
        <v>3096</v>
      </c>
      <c r="D1403" s="130" t="s">
        <v>1308</v>
      </c>
      <c r="E1403" s="129" t="s">
        <v>3098</v>
      </c>
      <c r="F1403" s="129" t="s">
        <v>3114</v>
      </c>
    </row>
    <row r="1404" spans="1:6" ht="22.5" x14ac:dyDescent="0.25">
      <c r="A1404" s="130" t="s">
        <v>3117</v>
      </c>
      <c r="B1404" s="129" t="s">
        <v>2125</v>
      </c>
      <c r="C1404" s="129" t="s">
        <v>3096</v>
      </c>
      <c r="D1404" s="130" t="s">
        <v>1308</v>
      </c>
      <c r="E1404" s="129" t="s">
        <v>3098</v>
      </c>
      <c r="F1404" s="129" t="s">
        <v>3116</v>
      </c>
    </row>
    <row r="1405" spans="1:6" x14ac:dyDescent="0.25">
      <c r="A1405" s="130" t="s">
        <v>3119</v>
      </c>
      <c r="B1405" s="129" t="s">
        <v>1258</v>
      </c>
      <c r="C1405" s="129" t="s">
        <v>3096</v>
      </c>
      <c r="D1405" s="130" t="s">
        <v>1308</v>
      </c>
      <c r="E1405" s="129" t="s">
        <v>3098</v>
      </c>
      <c r="F1405" s="129" t="s">
        <v>3118</v>
      </c>
    </row>
    <row r="1406" spans="1:6" ht="22.5" x14ac:dyDescent="0.25">
      <c r="A1406" s="130" t="s">
        <v>3121</v>
      </c>
      <c r="B1406" s="129" t="s">
        <v>185</v>
      </c>
      <c r="C1406" s="129" t="s">
        <v>3096</v>
      </c>
      <c r="D1406" s="130" t="s">
        <v>1308</v>
      </c>
      <c r="E1406" s="129" t="s">
        <v>3098</v>
      </c>
      <c r="F1406" s="129" t="s">
        <v>3120</v>
      </c>
    </row>
    <row r="1407" spans="1:6" x14ac:dyDescent="0.25">
      <c r="A1407" s="130" t="s">
        <v>3123</v>
      </c>
      <c r="B1407" s="129" t="s">
        <v>3124</v>
      </c>
      <c r="C1407" s="129" t="s">
        <v>3096</v>
      </c>
      <c r="D1407" s="130" t="s">
        <v>1308</v>
      </c>
      <c r="E1407" s="129" t="s">
        <v>3098</v>
      </c>
      <c r="F1407" s="129" t="s">
        <v>3122</v>
      </c>
    </row>
    <row r="1408" spans="1:6" x14ac:dyDescent="0.25">
      <c r="A1408" s="130" t="s">
        <v>3126</v>
      </c>
      <c r="B1408" s="129" t="s">
        <v>101</v>
      </c>
      <c r="C1408" s="129" t="s">
        <v>3096</v>
      </c>
      <c r="D1408" s="130" t="s">
        <v>1308</v>
      </c>
      <c r="E1408" s="129" t="s">
        <v>3098</v>
      </c>
      <c r="F1408" s="129" t="s">
        <v>3125</v>
      </c>
    </row>
    <row r="1409" spans="1:6" x14ac:dyDescent="0.25">
      <c r="A1409" s="130" t="s">
        <v>3127</v>
      </c>
      <c r="B1409" s="129" t="s">
        <v>101</v>
      </c>
      <c r="C1409" s="129" t="s">
        <v>3096</v>
      </c>
      <c r="D1409" s="130" t="s">
        <v>1308</v>
      </c>
      <c r="E1409" s="129" t="s">
        <v>3098</v>
      </c>
      <c r="F1409" s="129" t="s">
        <v>546</v>
      </c>
    </row>
    <row r="1410" spans="1:6" x14ac:dyDescent="0.25">
      <c r="A1410" s="130" t="s">
        <v>3129</v>
      </c>
      <c r="B1410" s="129" t="s">
        <v>3130</v>
      </c>
      <c r="C1410" s="129" t="s">
        <v>3096</v>
      </c>
      <c r="D1410" s="130" t="s">
        <v>1308</v>
      </c>
      <c r="E1410" s="129" t="s">
        <v>3098</v>
      </c>
      <c r="F1410" s="129" t="s">
        <v>3128</v>
      </c>
    </row>
    <row r="1411" spans="1:6" x14ac:dyDescent="0.25">
      <c r="A1411" s="130" t="s">
        <v>3132</v>
      </c>
      <c r="B1411" s="129" t="s">
        <v>1365</v>
      </c>
      <c r="C1411" s="129" t="s">
        <v>3096</v>
      </c>
      <c r="D1411" s="130" t="s">
        <v>1308</v>
      </c>
      <c r="E1411" s="129" t="s">
        <v>137</v>
      </c>
      <c r="F1411" s="129" t="s">
        <v>3131</v>
      </c>
    </row>
    <row r="1412" spans="1:6" x14ac:dyDescent="0.25">
      <c r="A1412" s="130" t="s">
        <v>3134</v>
      </c>
      <c r="B1412" s="129" t="s">
        <v>237</v>
      </c>
      <c r="C1412" s="129" t="s">
        <v>3133</v>
      </c>
      <c r="D1412" s="130" t="s">
        <v>460</v>
      </c>
      <c r="E1412" s="129" t="s">
        <v>118</v>
      </c>
      <c r="F1412" s="129" t="s">
        <v>118</v>
      </c>
    </row>
    <row r="1413" spans="1:6" x14ac:dyDescent="0.25">
      <c r="A1413" s="130" t="s">
        <v>3136</v>
      </c>
      <c r="B1413" s="129" t="s">
        <v>217</v>
      </c>
      <c r="C1413" s="129" t="s">
        <v>3133</v>
      </c>
      <c r="D1413" s="130" t="s">
        <v>460</v>
      </c>
      <c r="E1413" s="129" t="s">
        <v>118</v>
      </c>
      <c r="F1413" s="129" t="s">
        <v>3135</v>
      </c>
    </row>
    <row r="1414" spans="1:6" x14ac:dyDescent="0.25">
      <c r="A1414" s="130" t="s">
        <v>3138</v>
      </c>
      <c r="B1414" s="129" t="s">
        <v>231</v>
      </c>
      <c r="C1414" s="129" t="s">
        <v>3133</v>
      </c>
      <c r="D1414" s="130" t="s">
        <v>460</v>
      </c>
      <c r="E1414" s="129" t="s">
        <v>118</v>
      </c>
      <c r="F1414" s="129" t="s">
        <v>3137</v>
      </c>
    </row>
    <row r="1415" spans="1:6" x14ac:dyDescent="0.25">
      <c r="A1415" s="130" t="s">
        <v>3140</v>
      </c>
      <c r="B1415" s="129" t="s">
        <v>2699</v>
      </c>
      <c r="C1415" s="129" t="s">
        <v>3133</v>
      </c>
      <c r="D1415" s="130" t="s">
        <v>460</v>
      </c>
      <c r="E1415" s="129" t="s">
        <v>118</v>
      </c>
      <c r="F1415" s="129" t="s">
        <v>3139</v>
      </c>
    </row>
    <row r="1416" spans="1:6" x14ac:dyDescent="0.25">
      <c r="A1416" s="130" t="s">
        <v>3141</v>
      </c>
      <c r="B1416" s="129" t="s">
        <v>106</v>
      </c>
      <c r="C1416" s="129" t="s">
        <v>3133</v>
      </c>
      <c r="D1416" s="130" t="s">
        <v>460</v>
      </c>
      <c r="E1416" s="129" t="s">
        <v>118</v>
      </c>
      <c r="F1416" s="129" t="s">
        <v>2599</v>
      </c>
    </row>
    <row r="1417" spans="1:6" x14ac:dyDescent="0.25">
      <c r="A1417" s="130" t="s">
        <v>3142</v>
      </c>
      <c r="B1417" s="129" t="s">
        <v>142</v>
      </c>
      <c r="C1417" s="129" t="s">
        <v>3133</v>
      </c>
      <c r="D1417" s="130" t="s">
        <v>460</v>
      </c>
      <c r="E1417" s="129" t="s">
        <v>118</v>
      </c>
      <c r="F1417" s="129" t="s">
        <v>911</v>
      </c>
    </row>
    <row r="1418" spans="1:6" x14ac:dyDescent="0.25">
      <c r="A1418" s="130" t="s">
        <v>3143</v>
      </c>
      <c r="B1418" s="129" t="s">
        <v>1129</v>
      </c>
      <c r="C1418" s="129" t="s">
        <v>3133</v>
      </c>
      <c r="D1418" s="130" t="s">
        <v>460</v>
      </c>
      <c r="E1418" s="129" t="s">
        <v>118</v>
      </c>
      <c r="F1418" s="129" t="s">
        <v>1327</v>
      </c>
    </row>
    <row r="1419" spans="1:6" x14ac:dyDescent="0.25">
      <c r="A1419" s="130" t="s">
        <v>3145</v>
      </c>
      <c r="B1419" s="129" t="s">
        <v>197</v>
      </c>
      <c r="C1419" s="129" t="s">
        <v>3133</v>
      </c>
      <c r="D1419" s="130" t="s">
        <v>460</v>
      </c>
      <c r="E1419" s="129" t="s">
        <v>118</v>
      </c>
      <c r="F1419" s="129" t="s">
        <v>3144</v>
      </c>
    </row>
    <row r="1420" spans="1:6" x14ac:dyDescent="0.25">
      <c r="A1420" s="130" t="s">
        <v>3147</v>
      </c>
      <c r="B1420" s="129" t="s">
        <v>824</v>
      </c>
      <c r="C1420" s="129" t="s">
        <v>3133</v>
      </c>
      <c r="D1420" s="130" t="s">
        <v>460</v>
      </c>
      <c r="E1420" s="129" t="s">
        <v>118</v>
      </c>
      <c r="F1420" s="129" t="s">
        <v>3146</v>
      </c>
    </row>
    <row r="1421" spans="1:6" ht="22.5" x14ac:dyDescent="0.25">
      <c r="A1421" s="130" t="s">
        <v>3149</v>
      </c>
      <c r="B1421" s="129" t="s">
        <v>1066</v>
      </c>
      <c r="C1421" s="129" t="s">
        <v>3133</v>
      </c>
      <c r="D1421" s="130" t="s">
        <v>460</v>
      </c>
      <c r="E1421" s="129" t="s">
        <v>118</v>
      </c>
      <c r="F1421" s="129" t="s">
        <v>3148</v>
      </c>
    </row>
    <row r="1422" spans="1:6" x14ac:dyDescent="0.25">
      <c r="A1422" s="130" t="s">
        <v>3151</v>
      </c>
      <c r="B1422" s="129" t="s">
        <v>155</v>
      </c>
      <c r="C1422" s="129" t="s">
        <v>3133</v>
      </c>
      <c r="D1422" s="130" t="s">
        <v>460</v>
      </c>
      <c r="E1422" s="129" t="s">
        <v>118</v>
      </c>
      <c r="F1422" s="129" t="s">
        <v>3150</v>
      </c>
    </row>
    <row r="1423" spans="1:6" x14ac:dyDescent="0.25">
      <c r="A1423" s="130" t="s">
        <v>3153</v>
      </c>
      <c r="B1423" s="129" t="s">
        <v>3154</v>
      </c>
      <c r="C1423" s="129" t="s">
        <v>3133</v>
      </c>
      <c r="D1423" s="130" t="s">
        <v>460</v>
      </c>
      <c r="E1423" s="129" t="s">
        <v>118</v>
      </c>
      <c r="F1423" s="129" t="s">
        <v>3152</v>
      </c>
    </row>
    <row r="1424" spans="1:6" x14ac:dyDescent="0.25">
      <c r="A1424" s="130" t="s">
        <v>3156</v>
      </c>
      <c r="B1424" s="129" t="s">
        <v>215</v>
      </c>
      <c r="C1424" s="129" t="s">
        <v>3133</v>
      </c>
      <c r="D1424" s="130" t="s">
        <v>460</v>
      </c>
      <c r="E1424" s="129" t="s">
        <v>1032</v>
      </c>
      <c r="F1424" s="129" t="s">
        <v>3155</v>
      </c>
    </row>
    <row r="1425" spans="1:6" x14ac:dyDescent="0.25">
      <c r="A1425" s="130" t="s">
        <v>3158</v>
      </c>
      <c r="B1425" s="129" t="s">
        <v>3159</v>
      </c>
      <c r="C1425" s="129" t="s">
        <v>3133</v>
      </c>
      <c r="D1425" s="130" t="s">
        <v>460</v>
      </c>
      <c r="E1425" s="129" t="s">
        <v>1032</v>
      </c>
      <c r="F1425" s="129" t="s">
        <v>3157</v>
      </c>
    </row>
    <row r="1426" spans="1:6" ht="22.5" x14ac:dyDescent="0.25">
      <c r="A1426" s="130" t="s">
        <v>3161</v>
      </c>
      <c r="B1426" s="129" t="s">
        <v>237</v>
      </c>
      <c r="C1426" s="129" t="s">
        <v>3133</v>
      </c>
      <c r="D1426" s="130" t="s">
        <v>460</v>
      </c>
      <c r="E1426" s="129" t="s">
        <v>1032</v>
      </c>
      <c r="F1426" s="129" t="s">
        <v>3160</v>
      </c>
    </row>
    <row r="1427" spans="1:6" x14ac:dyDescent="0.25">
      <c r="A1427" s="130" t="s">
        <v>3164</v>
      </c>
      <c r="B1427" s="129" t="s">
        <v>304</v>
      </c>
      <c r="C1427" s="129" t="s">
        <v>3162</v>
      </c>
      <c r="D1427" s="130" t="s">
        <v>661</v>
      </c>
      <c r="E1427" s="129" t="s">
        <v>662</v>
      </c>
      <c r="F1427" s="129" t="s">
        <v>3163</v>
      </c>
    </row>
    <row r="1428" spans="1:6" x14ac:dyDescent="0.25">
      <c r="A1428" s="130" t="s">
        <v>3165</v>
      </c>
      <c r="B1428" s="129" t="s">
        <v>3166</v>
      </c>
      <c r="C1428" s="129" t="s">
        <v>3162</v>
      </c>
      <c r="D1428" s="130" t="s">
        <v>661</v>
      </c>
      <c r="E1428" s="129" t="s">
        <v>600</v>
      </c>
      <c r="F1428" s="129" t="s">
        <v>1414</v>
      </c>
    </row>
    <row r="1429" spans="1:6" x14ac:dyDescent="0.25">
      <c r="A1429" s="130" t="s">
        <v>3168</v>
      </c>
      <c r="B1429" s="129" t="s">
        <v>1551</v>
      </c>
      <c r="C1429" s="129" t="s">
        <v>3162</v>
      </c>
      <c r="D1429" s="130" t="s">
        <v>661</v>
      </c>
      <c r="E1429" s="129" t="s">
        <v>600</v>
      </c>
      <c r="F1429" s="129" t="s">
        <v>3167</v>
      </c>
    </row>
    <row r="1430" spans="1:6" x14ac:dyDescent="0.25">
      <c r="A1430" s="130" t="s">
        <v>3169</v>
      </c>
      <c r="B1430" s="129" t="s">
        <v>3170</v>
      </c>
      <c r="C1430" s="129" t="s">
        <v>3162</v>
      </c>
      <c r="D1430" s="130" t="s">
        <v>661</v>
      </c>
      <c r="E1430" s="129" t="s">
        <v>600</v>
      </c>
      <c r="F1430" s="129" t="s">
        <v>1423</v>
      </c>
    </row>
    <row r="1431" spans="1:6" x14ac:dyDescent="0.25">
      <c r="A1431" s="130" t="s">
        <v>3171</v>
      </c>
      <c r="B1431" s="129" t="s">
        <v>85</v>
      </c>
      <c r="C1431" s="129" t="s">
        <v>3162</v>
      </c>
      <c r="D1431" s="130" t="s">
        <v>661</v>
      </c>
      <c r="E1431" s="129" t="s">
        <v>600</v>
      </c>
      <c r="F1431" s="129" t="s">
        <v>85</v>
      </c>
    </row>
    <row r="1432" spans="1:6" x14ac:dyDescent="0.25">
      <c r="A1432" s="130" t="s">
        <v>3173</v>
      </c>
      <c r="B1432" s="129" t="s">
        <v>3172</v>
      </c>
      <c r="C1432" s="129" t="s">
        <v>3162</v>
      </c>
      <c r="D1432" s="130" t="s">
        <v>661</v>
      </c>
      <c r="E1432" s="129" t="s">
        <v>600</v>
      </c>
      <c r="F1432" s="129" t="s">
        <v>3172</v>
      </c>
    </row>
    <row r="1433" spans="1:6" x14ac:dyDescent="0.25">
      <c r="A1433" s="130" t="s">
        <v>3175</v>
      </c>
      <c r="B1433" s="129" t="s">
        <v>3176</v>
      </c>
      <c r="C1433" s="129" t="s">
        <v>3162</v>
      </c>
      <c r="D1433" s="130" t="s">
        <v>661</v>
      </c>
      <c r="E1433" s="129" t="s">
        <v>600</v>
      </c>
      <c r="F1433" s="129" t="s">
        <v>3174</v>
      </c>
    </row>
    <row r="1434" spans="1:6" x14ac:dyDescent="0.25">
      <c r="A1434" s="130" t="s">
        <v>3178</v>
      </c>
      <c r="B1434" s="129" t="s">
        <v>85</v>
      </c>
      <c r="C1434" s="129" t="s">
        <v>3162</v>
      </c>
      <c r="D1434" s="130" t="s">
        <v>661</v>
      </c>
      <c r="E1434" s="129" t="s">
        <v>600</v>
      </c>
      <c r="F1434" s="129" t="s">
        <v>3177</v>
      </c>
    </row>
    <row r="1435" spans="1:6" x14ac:dyDescent="0.25">
      <c r="A1435" s="130" t="s">
        <v>3180</v>
      </c>
      <c r="B1435" s="129" t="s">
        <v>3181</v>
      </c>
      <c r="C1435" s="129" t="s">
        <v>3162</v>
      </c>
      <c r="D1435" s="130" t="s">
        <v>661</v>
      </c>
      <c r="E1435" s="129" t="s">
        <v>600</v>
      </c>
      <c r="F1435" s="129" t="s">
        <v>3179</v>
      </c>
    </row>
    <row r="1436" spans="1:6" x14ac:dyDescent="0.25">
      <c r="A1436" s="130" t="s">
        <v>3183</v>
      </c>
      <c r="B1436" s="129" t="s">
        <v>323</v>
      </c>
      <c r="C1436" s="129" t="s">
        <v>3162</v>
      </c>
      <c r="D1436" s="130" t="s">
        <v>661</v>
      </c>
      <c r="E1436" s="129" t="s">
        <v>600</v>
      </c>
      <c r="F1436" s="129" t="s">
        <v>3182</v>
      </c>
    </row>
    <row r="1437" spans="1:6" x14ac:dyDescent="0.25">
      <c r="A1437" s="130" t="s">
        <v>3185</v>
      </c>
      <c r="B1437" s="129" t="s">
        <v>367</v>
      </c>
      <c r="C1437" s="129" t="s">
        <v>3162</v>
      </c>
      <c r="D1437" s="130" t="s">
        <v>661</v>
      </c>
      <c r="E1437" s="129" t="s">
        <v>600</v>
      </c>
      <c r="F1437" s="129" t="s">
        <v>3184</v>
      </c>
    </row>
    <row r="1438" spans="1:6" x14ac:dyDescent="0.25">
      <c r="A1438" s="130" t="s">
        <v>3186</v>
      </c>
      <c r="B1438" s="129" t="s">
        <v>331</v>
      </c>
      <c r="C1438" s="129" t="s">
        <v>3162</v>
      </c>
      <c r="D1438" s="130" t="s">
        <v>661</v>
      </c>
      <c r="E1438" s="129" t="s">
        <v>600</v>
      </c>
      <c r="F1438" s="129" t="s">
        <v>899</v>
      </c>
    </row>
    <row r="1439" spans="1:6" x14ac:dyDescent="0.25">
      <c r="A1439" s="130" t="s">
        <v>3189</v>
      </c>
      <c r="B1439" s="129" t="s">
        <v>323</v>
      </c>
      <c r="C1439" s="129" t="s">
        <v>3187</v>
      </c>
      <c r="D1439" s="130" t="s">
        <v>1076</v>
      </c>
      <c r="E1439" s="129" t="s">
        <v>1077</v>
      </c>
      <c r="F1439" s="129" t="s">
        <v>3188</v>
      </c>
    </row>
    <row r="1440" spans="1:6" x14ac:dyDescent="0.25">
      <c r="A1440" s="130" t="s">
        <v>3191</v>
      </c>
      <c r="B1440" s="129" t="s">
        <v>639</v>
      </c>
      <c r="C1440" s="129" t="s">
        <v>3187</v>
      </c>
      <c r="D1440" s="130" t="s">
        <v>1076</v>
      </c>
      <c r="E1440" s="129" t="s">
        <v>1077</v>
      </c>
      <c r="F1440" s="129" t="s">
        <v>3190</v>
      </c>
    </row>
    <row r="1441" spans="1:6" x14ac:dyDescent="0.25">
      <c r="A1441" s="130" t="s">
        <v>3193</v>
      </c>
      <c r="B1441" s="129" t="s">
        <v>502</v>
      </c>
      <c r="C1441" s="129" t="s">
        <v>3187</v>
      </c>
      <c r="D1441" s="130" t="s">
        <v>1076</v>
      </c>
      <c r="E1441" s="129" t="s">
        <v>1077</v>
      </c>
      <c r="F1441" s="129" t="s">
        <v>3192</v>
      </c>
    </row>
    <row r="1442" spans="1:6" x14ac:dyDescent="0.25">
      <c r="A1442" s="130" t="s">
        <v>3195</v>
      </c>
      <c r="B1442" s="129" t="s">
        <v>106</v>
      </c>
      <c r="C1442" s="129" t="s">
        <v>3187</v>
      </c>
      <c r="D1442" s="130" t="s">
        <v>1076</v>
      </c>
      <c r="E1442" s="129" t="s">
        <v>1077</v>
      </c>
      <c r="F1442" s="129" t="s">
        <v>3194</v>
      </c>
    </row>
    <row r="1443" spans="1:6" ht="22.5" x14ac:dyDescent="0.25">
      <c r="A1443" s="130" t="s">
        <v>3197</v>
      </c>
      <c r="B1443" s="129" t="s">
        <v>560</v>
      </c>
      <c r="C1443" s="129" t="s">
        <v>3187</v>
      </c>
      <c r="D1443" s="130" t="s">
        <v>1076</v>
      </c>
      <c r="E1443" s="129" t="s">
        <v>1077</v>
      </c>
      <c r="F1443" s="129" t="s">
        <v>3196</v>
      </c>
    </row>
    <row r="1444" spans="1:6" x14ac:dyDescent="0.25">
      <c r="A1444" s="130" t="s">
        <v>3199</v>
      </c>
      <c r="B1444" s="129" t="s">
        <v>213</v>
      </c>
      <c r="C1444" s="129" t="s">
        <v>3187</v>
      </c>
      <c r="D1444" s="130" t="s">
        <v>1076</v>
      </c>
      <c r="E1444" s="129" t="s">
        <v>1077</v>
      </c>
      <c r="F1444" s="129" t="s">
        <v>3198</v>
      </c>
    </row>
    <row r="1445" spans="1:6" x14ac:dyDescent="0.25">
      <c r="A1445" s="130" t="s">
        <v>3201</v>
      </c>
      <c r="B1445" s="129" t="s">
        <v>3202</v>
      </c>
      <c r="C1445" s="129" t="s">
        <v>3187</v>
      </c>
      <c r="D1445" s="130" t="s">
        <v>1076</v>
      </c>
      <c r="E1445" s="129" t="s">
        <v>1077</v>
      </c>
      <c r="F1445" s="129" t="s">
        <v>3200</v>
      </c>
    </row>
    <row r="1446" spans="1:6" ht="22.5" x14ac:dyDescent="0.25">
      <c r="A1446" s="130" t="s">
        <v>3204</v>
      </c>
      <c r="B1446" s="129" t="s">
        <v>1129</v>
      </c>
      <c r="C1446" s="129" t="s">
        <v>3187</v>
      </c>
      <c r="D1446" s="130" t="s">
        <v>1076</v>
      </c>
      <c r="E1446" s="129" t="s">
        <v>1077</v>
      </c>
      <c r="F1446" s="129" t="s">
        <v>3203</v>
      </c>
    </row>
    <row r="1447" spans="1:6" x14ac:dyDescent="0.25">
      <c r="A1447" s="130" t="s">
        <v>3206</v>
      </c>
      <c r="B1447" s="129" t="s">
        <v>200</v>
      </c>
      <c r="C1447" s="129" t="s">
        <v>3187</v>
      </c>
      <c r="D1447" s="130" t="s">
        <v>1076</v>
      </c>
      <c r="E1447" s="129" t="s">
        <v>1077</v>
      </c>
      <c r="F1447" s="129" t="s">
        <v>3205</v>
      </c>
    </row>
    <row r="1448" spans="1:6" x14ac:dyDescent="0.25">
      <c r="A1448" s="130" t="s">
        <v>3207</v>
      </c>
      <c r="B1448" s="129" t="s">
        <v>487</v>
      </c>
      <c r="C1448" s="129" t="s">
        <v>3187</v>
      </c>
      <c r="D1448" s="130" t="s">
        <v>1076</v>
      </c>
      <c r="E1448" s="129" t="s">
        <v>1103</v>
      </c>
      <c r="F1448" s="129" t="s">
        <v>464</v>
      </c>
    </row>
    <row r="1449" spans="1:6" ht="22.5" x14ac:dyDescent="0.25">
      <c r="A1449" s="130" t="s">
        <v>3209</v>
      </c>
      <c r="B1449" s="129" t="s">
        <v>185</v>
      </c>
      <c r="C1449" s="129" t="s">
        <v>3187</v>
      </c>
      <c r="D1449" s="130" t="s">
        <v>1076</v>
      </c>
      <c r="E1449" s="129" t="s">
        <v>1103</v>
      </c>
      <c r="F1449" s="129" t="s">
        <v>3208</v>
      </c>
    </row>
    <row r="1450" spans="1:6" x14ac:dyDescent="0.25">
      <c r="A1450" s="130" t="s">
        <v>3211</v>
      </c>
      <c r="B1450" s="129" t="s">
        <v>109</v>
      </c>
      <c r="C1450" s="129" t="s">
        <v>3187</v>
      </c>
      <c r="D1450" s="130" t="s">
        <v>1076</v>
      </c>
      <c r="E1450" s="129" t="s">
        <v>1103</v>
      </c>
      <c r="F1450" s="129" t="s">
        <v>3210</v>
      </c>
    </row>
    <row r="1451" spans="1:6" x14ac:dyDescent="0.25">
      <c r="A1451" s="130" t="s">
        <v>3213</v>
      </c>
      <c r="B1451" s="129" t="s">
        <v>482</v>
      </c>
      <c r="C1451" s="129" t="s">
        <v>3187</v>
      </c>
      <c r="D1451" s="130" t="s">
        <v>1076</v>
      </c>
      <c r="E1451" s="129" t="s">
        <v>1103</v>
      </c>
      <c r="F1451" s="129" t="s">
        <v>3212</v>
      </c>
    </row>
    <row r="1452" spans="1:6" x14ac:dyDescent="0.25">
      <c r="A1452" s="130" t="s">
        <v>3215</v>
      </c>
      <c r="B1452" s="129" t="s">
        <v>85</v>
      </c>
      <c r="C1452" s="129" t="s">
        <v>3187</v>
      </c>
      <c r="D1452" s="130" t="s">
        <v>1076</v>
      </c>
      <c r="E1452" s="129" t="s">
        <v>1103</v>
      </c>
      <c r="F1452" s="129" t="s">
        <v>3214</v>
      </c>
    </row>
    <row r="1453" spans="1:6" x14ac:dyDescent="0.25">
      <c r="A1453" s="130" t="s">
        <v>3217</v>
      </c>
      <c r="B1453" s="129" t="s">
        <v>171</v>
      </c>
      <c r="C1453" s="129" t="s">
        <v>3216</v>
      </c>
      <c r="D1453" s="130" t="s">
        <v>131</v>
      </c>
      <c r="E1453" s="129" t="s">
        <v>578</v>
      </c>
      <c r="F1453" s="129" t="s">
        <v>1235</v>
      </c>
    </row>
    <row r="1454" spans="1:6" x14ac:dyDescent="0.25">
      <c r="A1454" s="130" t="s">
        <v>3219</v>
      </c>
      <c r="B1454" s="129" t="s">
        <v>581</v>
      </c>
      <c r="C1454" s="129" t="s">
        <v>3216</v>
      </c>
      <c r="D1454" s="130" t="s">
        <v>131</v>
      </c>
      <c r="E1454" s="129" t="s">
        <v>578</v>
      </c>
      <c r="F1454" s="129" t="s">
        <v>3218</v>
      </c>
    </row>
    <row r="1455" spans="1:6" ht="22.5" x14ac:dyDescent="0.25">
      <c r="A1455" s="130" t="s">
        <v>3221</v>
      </c>
      <c r="B1455" s="129" t="s">
        <v>185</v>
      </c>
      <c r="C1455" s="129" t="s">
        <v>3216</v>
      </c>
      <c r="D1455" s="130" t="s">
        <v>131</v>
      </c>
      <c r="E1455" s="129" t="s">
        <v>578</v>
      </c>
      <c r="F1455" s="129" t="s">
        <v>3220</v>
      </c>
    </row>
    <row r="1456" spans="1:6" ht="22.5" x14ac:dyDescent="0.25">
      <c r="A1456" s="130" t="s">
        <v>3223</v>
      </c>
      <c r="B1456" s="129" t="s">
        <v>560</v>
      </c>
      <c r="C1456" s="129" t="s">
        <v>3216</v>
      </c>
      <c r="D1456" s="130" t="s">
        <v>131</v>
      </c>
      <c r="E1456" s="129" t="s">
        <v>578</v>
      </c>
      <c r="F1456" s="129" t="s">
        <v>3222</v>
      </c>
    </row>
    <row r="1457" spans="1:6" x14ac:dyDescent="0.25">
      <c r="A1457" s="130" t="s">
        <v>3225</v>
      </c>
      <c r="B1457" s="129" t="s">
        <v>217</v>
      </c>
      <c r="C1457" s="129" t="s">
        <v>3216</v>
      </c>
      <c r="D1457" s="130" t="s">
        <v>131</v>
      </c>
      <c r="E1457" s="129" t="s">
        <v>579</v>
      </c>
      <c r="F1457" s="129" t="s">
        <v>3224</v>
      </c>
    </row>
    <row r="1458" spans="1:6" x14ac:dyDescent="0.25">
      <c r="A1458" s="130" t="s">
        <v>3227</v>
      </c>
      <c r="B1458" s="129" t="s">
        <v>117</v>
      </c>
      <c r="C1458" s="129" t="s">
        <v>3216</v>
      </c>
      <c r="D1458" s="130" t="s">
        <v>131</v>
      </c>
      <c r="E1458" s="129" t="s">
        <v>578</v>
      </c>
      <c r="F1458" s="129" t="s">
        <v>3226</v>
      </c>
    </row>
    <row r="1459" spans="1:6" x14ac:dyDescent="0.25">
      <c r="A1459" s="130" t="s">
        <v>3229</v>
      </c>
      <c r="B1459" s="129" t="s">
        <v>758</v>
      </c>
      <c r="C1459" s="129" t="s">
        <v>3216</v>
      </c>
      <c r="D1459" s="130" t="s">
        <v>131</v>
      </c>
      <c r="E1459" s="129" t="s">
        <v>578</v>
      </c>
      <c r="F1459" s="129" t="s">
        <v>3228</v>
      </c>
    </row>
    <row r="1460" spans="1:6" x14ac:dyDescent="0.25">
      <c r="A1460" s="130" t="s">
        <v>3231</v>
      </c>
      <c r="B1460" s="129" t="s">
        <v>219</v>
      </c>
      <c r="C1460" s="129" t="s">
        <v>3216</v>
      </c>
      <c r="D1460" s="130" t="s">
        <v>131</v>
      </c>
      <c r="E1460" s="129" t="s">
        <v>596</v>
      </c>
      <c r="F1460" s="129" t="s">
        <v>3230</v>
      </c>
    </row>
    <row r="1461" spans="1:6" x14ac:dyDescent="0.25">
      <c r="A1461" s="130" t="s">
        <v>3233</v>
      </c>
      <c r="B1461" s="129" t="s">
        <v>101</v>
      </c>
      <c r="C1461" s="129" t="s">
        <v>3216</v>
      </c>
      <c r="D1461" s="130" t="s">
        <v>131</v>
      </c>
      <c r="E1461" s="129" t="s">
        <v>596</v>
      </c>
      <c r="F1461" s="129" t="s">
        <v>3232</v>
      </c>
    </row>
    <row r="1462" spans="1:6" x14ac:dyDescent="0.25">
      <c r="A1462" s="130" t="s">
        <v>3234</v>
      </c>
      <c r="B1462" s="129" t="s">
        <v>3235</v>
      </c>
      <c r="C1462" s="129" t="s">
        <v>3216</v>
      </c>
      <c r="D1462" s="130" t="s">
        <v>131</v>
      </c>
      <c r="E1462" s="129" t="s">
        <v>1368</v>
      </c>
      <c r="F1462" s="129" t="s">
        <v>584</v>
      </c>
    </row>
    <row r="1463" spans="1:6" x14ac:dyDescent="0.25">
      <c r="A1463" s="130" t="s">
        <v>3237</v>
      </c>
      <c r="B1463" s="129" t="s">
        <v>139</v>
      </c>
      <c r="C1463" s="129" t="s">
        <v>3216</v>
      </c>
      <c r="D1463" s="130" t="s">
        <v>131</v>
      </c>
      <c r="E1463" s="129" t="s">
        <v>1368</v>
      </c>
      <c r="F1463" s="129" t="s">
        <v>3236</v>
      </c>
    </row>
    <row r="1464" spans="1:6" x14ac:dyDescent="0.25">
      <c r="A1464" s="130" t="s">
        <v>3239</v>
      </c>
      <c r="B1464" s="129" t="s">
        <v>215</v>
      </c>
      <c r="C1464" s="129" t="s">
        <v>3216</v>
      </c>
      <c r="D1464" s="130" t="s">
        <v>131</v>
      </c>
      <c r="E1464" s="129" t="s">
        <v>600</v>
      </c>
      <c r="F1464" s="129" t="s">
        <v>3238</v>
      </c>
    </row>
    <row r="1465" spans="1:6" x14ac:dyDescent="0.25">
      <c r="A1465" s="130" t="s">
        <v>3240</v>
      </c>
      <c r="B1465" s="129" t="s">
        <v>213</v>
      </c>
      <c r="C1465" s="129" t="s">
        <v>3216</v>
      </c>
      <c r="D1465" s="130" t="s">
        <v>131</v>
      </c>
      <c r="E1465" s="129" t="s">
        <v>600</v>
      </c>
      <c r="F1465" s="129" t="s">
        <v>2858</v>
      </c>
    </row>
    <row r="1466" spans="1:6" x14ac:dyDescent="0.25">
      <c r="A1466" s="130" t="s">
        <v>3242</v>
      </c>
      <c r="B1466" s="129" t="s">
        <v>623</v>
      </c>
      <c r="C1466" s="129" t="s">
        <v>3216</v>
      </c>
      <c r="D1466" s="130" t="s">
        <v>131</v>
      </c>
      <c r="E1466" s="129" t="s">
        <v>600</v>
      </c>
      <c r="F1466" s="129" t="s">
        <v>3241</v>
      </c>
    </row>
    <row r="1467" spans="1:6" x14ac:dyDescent="0.25">
      <c r="A1467" s="130" t="s">
        <v>3243</v>
      </c>
      <c r="B1467" s="129" t="s">
        <v>142</v>
      </c>
      <c r="C1467" s="129" t="s">
        <v>3216</v>
      </c>
      <c r="D1467" s="130" t="s">
        <v>131</v>
      </c>
      <c r="E1467" s="129" t="s">
        <v>132</v>
      </c>
      <c r="F1467" s="129" t="s">
        <v>132</v>
      </c>
    </row>
    <row r="1468" spans="1:6" x14ac:dyDescent="0.25">
      <c r="A1468" s="130" t="s">
        <v>3244</v>
      </c>
      <c r="B1468" s="129" t="s">
        <v>715</v>
      </c>
      <c r="C1468" s="129" t="s">
        <v>3216</v>
      </c>
      <c r="D1468" s="130" t="s">
        <v>131</v>
      </c>
      <c r="E1468" s="129" t="s">
        <v>132</v>
      </c>
      <c r="F1468" s="129" t="s">
        <v>132</v>
      </c>
    </row>
    <row r="1469" spans="1:6" x14ac:dyDescent="0.25">
      <c r="A1469" s="130" t="s">
        <v>3246</v>
      </c>
      <c r="B1469" s="129" t="s">
        <v>200</v>
      </c>
      <c r="C1469" s="129" t="s">
        <v>3216</v>
      </c>
      <c r="D1469" s="130" t="s">
        <v>131</v>
      </c>
      <c r="E1469" s="129" t="s">
        <v>137</v>
      </c>
      <c r="F1469" s="129" t="s">
        <v>3245</v>
      </c>
    </row>
    <row r="1470" spans="1:6" x14ac:dyDescent="0.25">
      <c r="A1470" s="130" t="s">
        <v>3247</v>
      </c>
      <c r="B1470" s="129" t="s">
        <v>1066</v>
      </c>
      <c r="C1470" s="129" t="s">
        <v>3216</v>
      </c>
      <c r="D1470" s="130" t="s">
        <v>131</v>
      </c>
      <c r="E1470" s="129" t="s">
        <v>137</v>
      </c>
      <c r="F1470" s="129" t="s">
        <v>960</v>
      </c>
    </row>
    <row r="1471" spans="1:6" x14ac:dyDescent="0.25">
      <c r="A1471" s="130" t="s">
        <v>3251</v>
      </c>
      <c r="B1471" s="129" t="s">
        <v>231</v>
      </c>
      <c r="C1471" s="129" t="s">
        <v>3248</v>
      </c>
      <c r="D1471" s="130" t="s">
        <v>76</v>
      </c>
      <c r="E1471" s="129" t="s">
        <v>3249</v>
      </c>
      <c r="F1471" s="129" t="s">
        <v>3250</v>
      </c>
    </row>
    <row r="1472" spans="1:6" x14ac:dyDescent="0.25">
      <c r="A1472" s="130" t="s">
        <v>3253</v>
      </c>
      <c r="B1472" s="129" t="s">
        <v>181</v>
      </c>
      <c r="C1472" s="129" t="s">
        <v>3248</v>
      </c>
      <c r="D1472" s="130" t="s">
        <v>76</v>
      </c>
      <c r="E1472" s="129" t="s">
        <v>3249</v>
      </c>
      <c r="F1472" s="129" t="s">
        <v>3252</v>
      </c>
    </row>
    <row r="1473" spans="1:6" x14ac:dyDescent="0.25">
      <c r="A1473" s="130" t="s">
        <v>3255</v>
      </c>
      <c r="B1473" s="129" t="s">
        <v>373</v>
      </c>
      <c r="C1473" s="129" t="s">
        <v>3248</v>
      </c>
      <c r="D1473" s="130" t="s">
        <v>76</v>
      </c>
      <c r="E1473" s="129" t="s">
        <v>3249</v>
      </c>
      <c r="F1473" s="129" t="s">
        <v>3254</v>
      </c>
    </row>
    <row r="1474" spans="1:6" x14ac:dyDescent="0.25">
      <c r="A1474" s="130" t="s">
        <v>3257</v>
      </c>
      <c r="B1474" s="129" t="s">
        <v>331</v>
      </c>
      <c r="C1474" s="129" t="s">
        <v>3248</v>
      </c>
      <c r="D1474" s="130" t="s">
        <v>76</v>
      </c>
      <c r="E1474" s="129" t="s">
        <v>1925</v>
      </c>
      <c r="F1474" s="129" t="s">
        <v>3256</v>
      </c>
    </row>
    <row r="1475" spans="1:6" x14ac:dyDescent="0.25">
      <c r="A1475" s="130" t="s">
        <v>3259</v>
      </c>
      <c r="B1475" s="129" t="s">
        <v>139</v>
      </c>
      <c r="C1475" s="129" t="s">
        <v>3248</v>
      </c>
      <c r="D1475" s="130" t="s">
        <v>76</v>
      </c>
      <c r="E1475" s="129" t="s">
        <v>1925</v>
      </c>
      <c r="F1475" s="129" t="s">
        <v>3258</v>
      </c>
    </row>
    <row r="1476" spans="1:6" x14ac:dyDescent="0.25">
      <c r="A1476" s="130" t="s">
        <v>3261</v>
      </c>
      <c r="B1476" s="129" t="s">
        <v>1237</v>
      </c>
      <c r="C1476" s="129" t="s">
        <v>3248</v>
      </c>
      <c r="D1476" s="130" t="s">
        <v>76</v>
      </c>
      <c r="E1476" s="129" t="s">
        <v>1925</v>
      </c>
      <c r="F1476" s="129" t="s">
        <v>3260</v>
      </c>
    </row>
    <row r="1477" spans="1:6" x14ac:dyDescent="0.25">
      <c r="A1477" s="130" t="s">
        <v>3262</v>
      </c>
      <c r="B1477" s="129" t="s">
        <v>231</v>
      </c>
      <c r="C1477" s="129" t="s">
        <v>3248</v>
      </c>
      <c r="D1477" s="130" t="s">
        <v>76</v>
      </c>
      <c r="E1477" s="129" t="s">
        <v>1925</v>
      </c>
      <c r="F1477" s="129" t="s">
        <v>3025</v>
      </c>
    </row>
    <row r="1478" spans="1:6" x14ac:dyDescent="0.25">
      <c r="A1478" s="130" t="s">
        <v>3264</v>
      </c>
      <c r="B1478" s="129" t="s">
        <v>85</v>
      </c>
      <c r="C1478" s="129" t="s">
        <v>3248</v>
      </c>
      <c r="D1478" s="130" t="s">
        <v>76</v>
      </c>
      <c r="E1478" s="129" t="s">
        <v>3263</v>
      </c>
      <c r="F1478" s="129" t="s">
        <v>3263</v>
      </c>
    </row>
    <row r="1479" spans="1:6" x14ac:dyDescent="0.25">
      <c r="A1479" s="130" t="s">
        <v>3266</v>
      </c>
      <c r="B1479" s="129" t="s">
        <v>231</v>
      </c>
      <c r="C1479" s="129" t="s">
        <v>3248</v>
      </c>
      <c r="D1479" s="130" t="s">
        <v>76</v>
      </c>
      <c r="E1479" s="129" t="s">
        <v>3263</v>
      </c>
      <c r="F1479" s="129" t="s">
        <v>3265</v>
      </c>
    </row>
    <row r="1480" spans="1:6" x14ac:dyDescent="0.25">
      <c r="A1480" s="130" t="s">
        <v>3268</v>
      </c>
      <c r="B1480" s="129" t="s">
        <v>106</v>
      </c>
      <c r="C1480" s="129" t="s">
        <v>3248</v>
      </c>
      <c r="D1480" s="130" t="s">
        <v>76</v>
      </c>
      <c r="E1480" s="129" t="s">
        <v>3263</v>
      </c>
      <c r="F1480" s="129" t="s">
        <v>3267</v>
      </c>
    </row>
    <row r="1481" spans="1:6" x14ac:dyDescent="0.25">
      <c r="A1481" s="130" t="s">
        <v>3270</v>
      </c>
      <c r="B1481" s="129" t="s">
        <v>213</v>
      </c>
      <c r="C1481" s="129" t="s">
        <v>3248</v>
      </c>
      <c r="D1481" s="130" t="s">
        <v>76</v>
      </c>
      <c r="E1481" s="129" t="s">
        <v>3263</v>
      </c>
      <c r="F1481" s="129" t="s">
        <v>3269</v>
      </c>
    </row>
    <row r="1482" spans="1:6" x14ac:dyDescent="0.25">
      <c r="A1482" s="130" t="s">
        <v>3272</v>
      </c>
      <c r="B1482" s="129" t="s">
        <v>109</v>
      </c>
      <c r="C1482" s="129" t="s">
        <v>3248</v>
      </c>
      <c r="D1482" s="130" t="s">
        <v>76</v>
      </c>
      <c r="E1482" s="129" t="s">
        <v>3098</v>
      </c>
      <c r="F1482" s="129" t="s">
        <v>3271</v>
      </c>
    </row>
    <row r="1483" spans="1:6" x14ac:dyDescent="0.25">
      <c r="A1483" s="130" t="s">
        <v>3274</v>
      </c>
      <c r="B1483" s="129" t="s">
        <v>616</v>
      </c>
      <c r="C1483" s="129" t="s">
        <v>3248</v>
      </c>
      <c r="D1483" s="130" t="s">
        <v>76</v>
      </c>
      <c r="E1483" s="129" t="s">
        <v>3098</v>
      </c>
      <c r="F1483" s="129" t="s">
        <v>3273</v>
      </c>
    </row>
    <row r="1484" spans="1:6" x14ac:dyDescent="0.25">
      <c r="A1484" s="130" t="s">
        <v>3276</v>
      </c>
      <c r="B1484" s="129" t="s">
        <v>378</v>
      </c>
      <c r="C1484" s="129" t="s">
        <v>3248</v>
      </c>
      <c r="D1484" s="130" t="s">
        <v>76</v>
      </c>
      <c r="E1484" s="129" t="s">
        <v>3098</v>
      </c>
      <c r="F1484" s="129" t="s">
        <v>3275</v>
      </c>
    </row>
    <row r="1485" spans="1:6" x14ac:dyDescent="0.25">
      <c r="A1485" s="130" t="s">
        <v>3278</v>
      </c>
      <c r="B1485" s="129" t="s">
        <v>654</v>
      </c>
      <c r="C1485" s="129" t="s">
        <v>3248</v>
      </c>
      <c r="D1485" s="130" t="s">
        <v>76</v>
      </c>
      <c r="E1485" s="129" t="s">
        <v>1915</v>
      </c>
      <c r="F1485" s="129" t="s">
        <v>3277</v>
      </c>
    </row>
    <row r="1486" spans="1:6" x14ac:dyDescent="0.25">
      <c r="A1486" s="130" t="s">
        <v>3280</v>
      </c>
      <c r="B1486" s="129" t="s">
        <v>342</v>
      </c>
      <c r="C1486" s="129" t="s">
        <v>3248</v>
      </c>
      <c r="D1486" s="130" t="s">
        <v>76</v>
      </c>
      <c r="E1486" s="129" t="s">
        <v>1915</v>
      </c>
      <c r="F1486" s="129" t="s">
        <v>3279</v>
      </c>
    </row>
    <row r="1487" spans="1:6" x14ac:dyDescent="0.25">
      <c r="A1487" s="130" t="s">
        <v>3281</v>
      </c>
      <c r="B1487" s="129" t="s">
        <v>117</v>
      </c>
      <c r="C1487" s="129" t="s">
        <v>3248</v>
      </c>
      <c r="D1487" s="130" t="s">
        <v>76</v>
      </c>
      <c r="E1487" s="129" t="s">
        <v>1915</v>
      </c>
      <c r="F1487" s="129" t="s">
        <v>1353</v>
      </c>
    </row>
    <row r="1488" spans="1:6" x14ac:dyDescent="0.25">
      <c r="A1488" s="130" t="s">
        <v>3283</v>
      </c>
      <c r="B1488" s="129" t="s">
        <v>630</v>
      </c>
      <c r="C1488" s="129" t="s">
        <v>3248</v>
      </c>
      <c r="D1488" s="130" t="s">
        <v>76</v>
      </c>
      <c r="E1488" s="129" t="s">
        <v>1915</v>
      </c>
      <c r="F1488" s="129" t="s">
        <v>3282</v>
      </c>
    </row>
    <row r="1489" spans="1:6" ht="22.5" x14ac:dyDescent="0.25">
      <c r="A1489" s="130" t="s">
        <v>3285</v>
      </c>
      <c r="B1489" s="129" t="s">
        <v>560</v>
      </c>
      <c r="C1489" s="129" t="s">
        <v>3248</v>
      </c>
      <c r="D1489" s="130" t="s">
        <v>76</v>
      </c>
      <c r="E1489" s="129" t="s">
        <v>1915</v>
      </c>
      <c r="F1489" s="129" t="s">
        <v>3284</v>
      </c>
    </row>
    <row r="1490" spans="1:6" x14ac:dyDescent="0.25">
      <c r="A1490" s="130" t="s">
        <v>3286</v>
      </c>
      <c r="B1490" s="129" t="s">
        <v>231</v>
      </c>
      <c r="C1490" s="129" t="s">
        <v>3248</v>
      </c>
      <c r="D1490" s="130" t="s">
        <v>76</v>
      </c>
      <c r="E1490" s="129" t="s">
        <v>1915</v>
      </c>
      <c r="F1490" s="129" t="s">
        <v>3131</v>
      </c>
    </row>
    <row r="1491" spans="1:6" x14ac:dyDescent="0.25">
      <c r="A1491" s="130" t="s">
        <v>3287</v>
      </c>
      <c r="B1491" s="129" t="s">
        <v>3288</v>
      </c>
      <c r="C1491" s="129" t="s">
        <v>3248</v>
      </c>
      <c r="D1491" s="130" t="s">
        <v>76</v>
      </c>
      <c r="E1491" s="129" t="s">
        <v>1915</v>
      </c>
      <c r="F1491" s="129" t="s">
        <v>118</v>
      </c>
    </row>
    <row r="1492" spans="1:6" x14ac:dyDescent="0.25">
      <c r="A1492" s="130" t="s">
        <v>3291</v>
      </c>
      <c r="B1492" s="129" t="s">
        <v>85</v>
      </c>
      <c r="C1492" s="129" t="s">
        <v>3289</v>
      </c>
      <c r="D1492" s="130" t="s">
        <v>3290</v>
      </c>
      <c r="E1492" s="129" t="s">
        <v>937</v>
      </c>
      <c r="F1492" s="129" t="s">
        <v>584</v>
      </c>
    </row>
    <row r="1493" spans="1:6" x14ac:dyDescent="0.25">
      <c r="A1493" s="130" t="s">
        <v>3292</v>
      </c>
      <c r="B1493" s="129" t="s">
        <v>1129</v>
      </c>
      <c r="C1493" s="129" t="s">
        <v>3289</v>
      </c>
      <c r="D1493" s="130" t="s">
        <v>3290</v>
      </c>
      <c r="E1493" s="129" t="s">
        <v>937</v>
      </c>
      <c r="F1493" s="129" t="s">
        <v>2223</v>
      </c>
    </row>
    <row r="1494" spans="1:6" x14ac:dyDescent="0.25">
      <c r="A1494" s="130" t="s">
        <v>3294</v>
      </c>
      <c r="B1494" s="129" t="s">
        <v>219</v>
      </c>
      <c r="C1494" s="129" t="s">
        <v>3289</v>
      </c>
      <c r="D1494" s="130" t="s">
        <v>3290</v>
      </c>
      <c r="E1494" s="129" t="s">
        <v>937</v>
      </c>
      <c r="F1494" s="129" t="s">
        <v>3293</v>
      </c>
    </row>
    <row r="1495" spans="1:6" x14ac:dyDescent="0.25">
      <c r="A1495" s="130" t="s">
        <v>3296</v>
      </c>
      <c r="B1495" s="129" t="s">
        <v>185</v>
      </c>
      <c r="C1495" s="129" t="s">
        <v>3289</v>
      </c>
      <c r="D1495" s="130" t="s">
        <v>3290</v>
      </c>
      <c r="E1495" s="129" t="s">
        <v>937</v>
      </c>
      <c r="F1495" s="129" t="s">
        <v>3295</v>
      </c>
    </row>
    <row r="1496" spans="1:6" x14ac:dyDescent="0.25">
      <c r="A1496" s="130" t="s">
        <v>3298</v>
      </c>
      <c r="B1496" s="129" t="s">
        <v>101</v>
      </c>
      <c r="C1496" s="129" t="s">
        <v>3289</v>
      </c>
      <c r="D1496" s="130" t="s">
        <v>3290</v>
      </c>
      <c r="E1496" s="129" t="s">
        <v>937</v>
      </c>
      <c r="F1496" s="129" t="s">
        <v>3297</v>
      </c>
    </row>
    <row r="1497" spans="1:6" x14ac:dyDescent="0.25">
      <c r="A1497" s="130" t="s">
        <v>3300</v>
      </c>
      <c r="B1497" s="129" t="s">
        <v>1394</v>
      </c>
      <c r="C1497" s="129" t="s">
        <v>3289</v>
      </c>
      <c r="D1497" s="130" t="s">
        <v>3290</v>
      </c>
      <c r="E1497" s="129" t="s">
        <v>937</v>
      </c>
      <c r="F1497" s="129" t="s">
        <v>3299</v>
      </c>
    </row>
    <row r="1498" spans="1:6" x14ac:dyDescent="0.25">
      <c r="A1498" s="130" t="s">
        <v>3302</v>
      </c>
      <c r="B1498" s="129" t="s">
        <v>304</v>
      </c>
      <c r="C1498" s="129" t="s">
        <v>3289</v>
      </c>
      <c r="D1498" s="130" t="s">
        <v>3290</v>
      </c>
      <c r="E1498" s="129" t="s">
        <v>937</v>
      </c>
      <c r="F1498" s="129" t="s">
        <v>3301</v>
      </c>
    </row>
    <row r="1499" spans="1:6" ht="22.5" x14ac:dyDescent="0.25">
      <c r="A1499" s="130" t="s">
        <v>3304</v>
      </c>
      <c r="B1499" s="129" t="s">
        <v>155</v>
      </c>
      <c r="C1499" s="129" t="s">
        <v>3289</v>
      </c>
      <c r="D1499" s="130" t="s">
        <v>3290</v>
      </c>
      <c r="E1499" s="129" t="s">
        <v>1460</v>
      </c>
      <c r="F1499" s="129" t="s">
        <v>3303</v>
      </c>
    </row>
    <row r="1500" spans="1:6" ht="22.5" x14ac:dyDescent="0.25">
      <c r="A1500" s="130" t="s">
        <v>3306</v>
      </c>
      <c r="B1500" s="129" t="s">
        <v>747</v>
      </c>
      <c r="C1500" s="129" t="s">
        <v>3289</v>
      </c>
      <c r="D1500" s="130" t="s">
        <v>3290</v>
      </c>
      <c r="E1500" s="129" t="s">
        <v>1460</v>
      </c>
      <c r="F1500" s="129" t="s">
        <v>3305</v>
      </c>
    </row>
    <row r="1501" spans="1:6" ht="22.5" x14ac:dyDescent="0.25">
      <c r="A1501" s="130" t="s">
        <v>3307</v>
      </c>
      <c r="B1501" s="129" t="s">
        <v>764</v>
      </c>
      <c r="C1501" s="129" t="s">
        <v>3289</v>
      </c>
      <c r="D1501" s="130" t="s">
        <v>3290</v>
      </c>
      <c r="E1501" s="129" t="s">
        <v>1460</v>
      </c>
      <c r="F1501" s="129" t="s">
        <v>266</v>
      </c>
    </row>
    <row r="1502" spans="1:6" ht="22.5" x14ac:dyDescent="0.25">
      <c r="A1502" s="130" t="s">
        <v>3309</v>
      </c>
      <c r="B1502" s="129" t="s">
        <v>3310</v>
      </c>
      <c r="C1502" s="129" t="s">
        <v>3289</v>
      </c>
      <c r="D1502" s="130" t="s">
        <v>3290</v>
      </c>
      <c r="E1502" s="129" t="s">
        <v>284</v>
      </c>
      <c r="F1502" s="129" t="s">
        <v>3308</v>
      </c>
    </row>
    <row r="1503" spans="1:6" x14ac:dyDescent="0.25">
      <c r="A1503" s="130" t="s">
        <v>3312</v>
      </c>
      <c r="B1503" s="129" t="s">
        <v>265</v>
      </c>
      <c r="C1503" s="129" t="s">
        <v>3289</v>
      </c>
      <c r="D1503" s="130" t="s">
        <v>3290</v>
      </c>
      <c r="E1503" s="129" t="s">
        <v>284</v>
      </c>
      <c r="F1503" s="129" t="s">
        <v>3311</v>
      </c>
    </row>
    <row r="1504" spans="1:6" x14ac:dyDescent="0.25">
      <c r="A1504" s="130" t="s">
        <v>3313</v>
      </c>
      <c r="B1504" s="129" t="s">
        <v>85</v>
      </c>
      <c r="C1504" s="129" t="s">
        <v>3289</v>
      </c>
      <c r="D1504" s="130" t="s">
        <v>3290</v>
      </c>
      <c r="E1504" s="129" t="s">
        <v>291</v>
      </c>
      <c r="F1504" s="129" t="s">
        <v>292</v>
      </c>
    </row>
    <row r="1505" spans="1:6" x14ac:dyDescent="0.25">
      <c r="A1505" s="130" t="s">
        <v>3314</v>
      </c>
      <c r="B1505" s="129" t="s">
        <v>342</v>
      </c>
      <c r="C1505" s="129" t="s">
        <v>3289</v>
      </c>
      <c r="D1505" s="130" t="s">
        <v>3290</v>
      </c>
      <c r="E1505" s="129" t="s">
        <v>291</v>
      </c>
      <c r="F1505" s="129" t="s">
        <v>292</v>
      </c>
    </row>
    <row r="1506" spans="1:6" x14ac:dyDescent="0.25">
      <c r="A1506" s="130" t="s">
        <v>3315</v>
      </c>
      <c r="B1506" s="129" t="s">
        <v>598</v>
      </c>
      <c r="C1506" s="129" t="s">
        <v>3289</v>
      </c>
      <c r="D1506" s="130" t="s">
        <v>3290</v>
      </c>
      <c r="E1506" s="129" t="s">
        <v>291</v>
      </c>
      <c r="F1506" s="129" t="s">
        <v>292</v>
      </c>
    </row>
    <row r="1507" spans="1:6" x14ac:dyDescent="0.25">
      <c r="A1507" s="130" t="s">
        <v>3316</v>
      </c>
      <c r="B1507" s="129" t="s">
        <v>231</v>
      </c>
      <c r="C1507" s="129" t="s">
        <v>3289</v>
      </c>
      <c r="D1507" s="130" t="s">
        <v>3290</v>
      </c>
      <c r="E1507" s="129" t="s">
        <v>291</v>
      </c>
      <c r="F1507" s="129" t="s">
        <v>292</v>
      </c>
    </row>
    <row r="1508" spans="1:6" x14ac:dyDescent="0.25">
      <c r="A1508" s="130" t="s">
        <v>3318</v>
      </c>
      <c r="B1508" s="129" t="s">
        <v>799</v>
      </c>
      <c r="C1508" s="129" t="s">
        <v>3289</v>
      </c>
      <c r="D1508" s="130" t="s">
        <v>3290</v>
      </c>
      <c r="E1508" s="129" t="s">
        <v>291</v>
      </c>
      <c r="F1508" s="129" t="s">
        <v>3317</v>
      </c>
    </row>
    <row r="1509" spans="1:6" x14ac:dyDescent="0.25">
      <c r="A1509" s="130" t="s">
        <v>3319</v>
      </c>
      <c r="B1509" s="129" t="s">
        <v>3320</v>
      </c>
      <c r="C1509" s="129" t="s">
        <v>3289</v>
      </c>
      <c r="D1509" s="130" t="s">
        <v>3290</v>
      </c>
      <c r="E1509" s="129" t="s">
        <v>291</v>
      </c>
      <c r="F1509" s="129" t="s">
        <v>1266</v>
      </c>
    </row>
    <row r="1510" spans="1:6" x14ac:dyDescent="0.25">
      <c r="A1510" s="130" t="s">
        <v>3322</v>
      </c>
      <c r="B1510" s="129" t="s">
        <v>213</v>
      </c>
      <c r="C1510" s="129" t="s">
        <v>3289</v>
      </c>
      <c r="D1510" s="130" t="s">
        <v>3290</v>
      </c>
      <c r="E1510" s="129" t="s">
        <v>295</v>
      </c>
      <c r="F1510" s="129" t="s">
        <v>3321</v>
      </c>
    </row>
    <row r="1511" spans="1:6" x14ac:dyDescent="0.25">
      <c r="A1511" s="130" t="s">
        <v>3324</v>
      </c>
      <c r="B1511" s="129" t="s">
        <v>200</v>
      </c>
      <c r="C1511" s="129" t="s">
        <v>3323</v>
      </c>
      <c r="D1511" s="130" t="s">
        <v>493</v>
      </c>
      <c r="E1511" s="129" t="s">
        <v>494</v>
      </c>
      <c r="F1511" s="129" t="s">
        <v>494</v>
      </c>
    </row>
    <row r="1512" spans="1:6" x14ac:dyDescent="0.25">
      <c r="A1512" s="130" t="s">
        <v>3326</v>
      </c>
      <c r="B1512" s="129" t="s">
        <v>106</v>
      </c>
      <c r="C1512" s="129" t="s">
        <v>3323</v>
      </c>
      <c r="D1512" s="130" t="s">
        <v>493</v>
      </c>
      <c r="E1512" s="129" t="s">
        <v>494</v>
      </c>
      <c r="F1512" s="129" t="s">
        <v>3325</v>
      </c>
    </row>
    <row r="1513" spans="1:6" x14ac:dyDescent="0.25">
      <c r="A1513" s="130" t="s">
        <v>3328</v>
      </c>
      <c r="B1513" s="129" t="s">
        <v>487</v>
      </c>
      <c r="C1513" s="129" t="s">
        <v>3323</v>
      </c>
      <c r="D1513" s="130" t="s">
        <v>493</v>
      </c>
      <c r="E1513" s="129" t="s">
        <v>494</v>
      </c>
      <c r="F1513" s="129" t="s">
        <v>3327</v>
      </c>
    </row>
    <row r="1514" spans="1:6" x14ac:dyDescent="0.25">
      <c r="A1514" s="130" t="s">
        <v>3330</v>
      </c>
      <c r="B1514" s="129" t="s">
        <v>237</v>
      </c>
      <c r="C1514" s="129" t="s">
        <v>3323</v>
      </c>
      <c r="D1514" s="130" t="s">
        <v>493</v>
      </c>
      <c r="E1514" s="129" t="s">
        <v>494</v>
      </c>
      <c r="F1514" s="129" t="s">
        <v>3329</v>
      </c>
    </row>
    <row r="1515" spans="1:6" x14ac:dyDescent="0.25">
      <c r="A1515" s="130" t="s">
        <v>3331</v>
      </c>
      <c r="B1515" s="129" t="s">
        <v>228</v>
      </c>
      <c r="C1515" s="129" t="s">
        <v>3323</v>
      </c>
      <c r="D1515" s="130" t="s">
        <v>493</v>
      </c>
      <c r="E1515" s="129" t="s">
        <v>494</v>
      </c>
      <c r="F1515" s="129" t="s">
        <v>712</v>
      </c>
    </row>
    <row r="1516" spans="1:6" x14ac:dyDescent="0.25">
      <c r="A1516" s="130" t="s">
        <v>3333</v>
      </c>
      <c r="B1516" s="129" t="s">
        <v>487</v>
      </c>
      <c r="C1516" s="129" t="s">
        <v>3323</v>
      </c>
      <c r="D1516" s="130" t="s">
        <v>493</v>
      </c>
      <c r="E1516" s="129" t="s">
        <v>494</v>
      </c>
      <c r="F1516" s="129" t="s">
        <v>3332</v>
      </c>
    </row>
    <row r="1517" spans="1:6" x14ac:dyDescent="0.25">
      <c r="A1517" s="130" t="s">
        <v>3335</v>
      </c>
      <c r="B1517" s="129" t="s">
        <v>598</v>
      </c>
      <c r="C1517" s="129" t="s">
        <v>3323</v>
      </c>
      <c r="D1517" s="130" t="s">
        <v>493</v>
      </c>
      <c r="E1517" s="129" t="s">
        <v>494</v>
      </c>
      <c r="F1517" s="129" t="s">
        <v>3334</v>
      </c>
    </row>
    <row r="1518" spans="1:6" x14ac:dyDescent="0.25">
      <c r="A1518" s="130" t="s">
        <v>3337</v>
      </c>
      <c r="B1518" s="129" t="s">
        <v>223</v>
      </c>
      <c r="C1518" s="129" t="s">
        <v>3323</v>
      </c>
      <c r="D1518" s="130" t="s">
        <v>493</v>
      </c>
      <c r="E1518" s="129" t="s">
        <v>510</v>
      </c>
      <c r="F1518" s="129" t="s">
        <v>3336</v>
      </c>
    </row>
    <row r="1519" spans="1:6" x14ac:dyDescent="0.25">
      <c r="A1519" s="130" t="s">
        <v>3339</v>
      </c>
      <c r="B1519" s="129" t="s">
        <v>109</v>
      </c>
      <c r="C1519" s="129" t="s">
        <v>3323</v>
      </c>
      <c r="D1519" s="130" t="s">
        <v>493</v>
      </c>
      <c r="E1519" s="129" t="s">
        <v>510</v>
      </c>
      <c r="F1519" s="129" t="s">
        <v>3338</v>
      </c>
    </row>
    <row r="1520" spans="1:6" x14ac:dyDescent="0.25">
      <c r="A1520" s="130" t="s">
        <v>3341</v>
      </c>
      <c r="B1520" s="129" t="s">
        <v>3342</v>
      </c>
      <c r="C1520" s="129" t="s">
        <v>3323</v>
      </c>
      <c r="D1520" s="130" t="s">
        <v>493</v>
      </c>
      <c r="E1520" s="129" t="s">
        <v>510</v>
      </c>
      <c r="F1520" s="129" t="s">
        <v>3340</v>
      </c>
    </row>
    <row r="1521" spans="1:6" x14ac:dyDescent="0.25">
      <c r="A1521" s="130" t="s">
        <v>3344</v>
      </c>
      <c r="B1521" s="129" t="s">
        <v>213</v>
      </c>
      <c r="C1521" s="129" t="s">
        <v>3323</v>
      </c>
      <c r="D1521" s="130" t="s">
        <v>493</v>
      </c>
      <c r="E1521" s="129" t="s">
        <v>510</v>
      </c>
      <c r="F1521" s="129" t="s">
        <v>3343</v>
      </c>
    </row>
    <row r="1522" spans="1:6" x14ac:dyDescent="0.25">
      <c r="A1522" s="130" t="s">
        <v>3346</v>
      </c>
      <c r="B1522" s="129" t="s">
        <v>3347</v>
      </c>
      <c r="C1522" s="129" t="s">
        <v>3323</v>
      </c>
      <c r="D1522" s="130" t="s">
        <v>493</v>
      </c>
      <c r="E1522" s="129" t="s">
        <v>510</v>
      </c>
      <c r="F1522" s="129" t="s">
        <v>3345</v>
      </c>
    </row>
    <row r="1523" spans="1:6" ht="22.5" x14ac:dyDescent="0.25">
      <c r="A1523" s="130" t="s">
        <v>3349</v>
      </c>
      <c r="B1523" s="129" t="s">
        <v>591</v>
      </c>
      <c r="C1523" s="129" t="s">
        <v>3323</v>
      </c>
      <c r="D1523" s="130" t="s">
        <v>493</v>
      </c>
      <c r="E1523" s="129" t="s">
        <v>510</v>
      </c>
      <c r="F1523" s="129" t="s">
        <v>3348</v>
      </c>
    </row>
    <row r="1524" spans="1:6" x14ac:dyDescent="0.25">
      <c r="A1524" s="130" t="s">
        <v>3352</v>
      </c>
      <c r="B1524" s="129" t="s">
        <v>591</v>
      </c>
      <c r="C1524" s="129" t="s">
        <v>3350</v>
      </c>
      <c r="D1524" s="130" t="s">
        <v>182</v>
      </c>
      <c r="E1524" s="129" t="s">
        <v>280</v>
      </c>
      <c r="F1524" s="129" t="s">
        <v>3351</v>
      </c>
    </row>
    <row r="1525" spans="1:6" ht="22.5" x14ac:dyDescent="0.25">
      <c r="A1525" s="130" t="s">
        <v>3353</v>
      </c>
      <c r="B1525" s="129" t="s">
        <v>560</v>
      </c>
      <c r="C1525" s="129" t="s">
        <v>3350</v>
      </c>
      <c r="D1525" s="130" t="s">
        <v>182</v>
      </c>
      <c r="E1525" s="129" t="s">
        <v>165</v>
      </c>
      <c r="F1525" s="129" t="s">
        <v>171</v>
      </c>
    </row>
    <row r="1526" spans="1:6" x14ac:dyDescent="0.25">
      <c r="A1526" s="130" t="s">
        <v>3355</v>
      </c>
      <c r="B1526" s="129" t="s">
        <v>388</v>
      </c>
      <c r="C1526" s="129" t="s">
        <v>3350</v>
      </c>
      <c r="D1526" s="130" t="s">
        <v>182</v>
      </c>
      <c r="E1526" s="129" t="s">
        <v>165</v>
      </c>
      <c r="F1526" s="129" t="s">
        <v>3354</v>
      </c>
    </row>
    <row r="1527" spans="1:6" x14ac:dyDescent="0.25">
      <c r="A1527" s="130" t="s">
        <v>3356</v>
      </c>
      <c r="B1527" s="129" t="s">
        <v>668</v>
      </c>
      <c r="C1527" s="129" t="s">
        <v>3350</v>
      </c>
      <c r="D1527" s="130" t="s">
        <v>182</v>
      </c>
      <c r="E1527" s="129" t="s">
        <v>165</v>
      </c>
      <c r="F1527" s="129" t="s">
        <v>662</v>
      </c>
    </row>
    <row r="1528" spans="1:6" x14ac:dyDescent="0.25">
      <c r="A1528" s="130" t="s">
        <v>3358</v>
      </c>
      <c r="B1528" s="129" t="s">
        <v>185</v>
      </c>
      <c r="C1528" s="129" t="s">
        <v>3350</v>
      </c>
      <c r="D1528" s="130" t="s">
        <v>182</v>
      </c>
      <c r="E1528" s="129" t="s">
        <v>165</v>
      </c>
      <c r="F1528" s="129" t="s">
        <v>3357</v>
      </c>
    </row>
    <row r="1529" spans="1:6" x14ac:dyDescent="0.25">
      <c r="A1529" s="130" t="s">
        <v>3359</v>
      </c>
      <c r="B1529" s="129" t="s">
        <v>1419</v>
      </c>
      <c r="C1529" s="129" t="s">
        <v>3350</v>
      </c>
      <c r="D1529" s="130" t="s">
        <v>182</v>
      </c>
      <c r="E1529" s="129" t="s">
        <v>291</v>
      </c>
      <c r="F1529" s="129" t="s">
        <v>292</v>
      </c>
    </row>
    <row r="1530" spans="1:6" x14ac:dyDescent="0.25">
      <c r="A1530" s="130" t="s">
        <v>3360</v>
      </c>
      <c r="B1530" s="129" t="s">
        <v>1337</v>
      </c>
      <c r="C1530" s="129" t="s">
        <v>3350</v>
      </c>
      <c r="D1530" s="130" t="s">
        <v>182</v>
      </c>
      <c r="E1530" s="129" t="s">
        <v>291</v>
      </c>
      <c r="F1530" s="129" t="s">
        <v>292</v>
      </c>
    </row>
    <row r="1531" spans="1:6" x14ac:dyDescent="0.25">
      <c r="A1531" s="130" t="s">
        <v>3362</v>
      </c>
      <c r="B1531" s="129" t="s">
        <v>482</v>
      </c>
      <c r="C1531" s="129" t="s">
        <v>3350</v>
      </c>
      <c r="D1531" s="130" t="s">
        <v>182</v>
      </c>
      <c r="E1531" s="129" t="s">
        <v>301</v>
      </c>
      <c r="F1531" s="129" t="s">
        <v>3361</v>
      </c>
    </row>
    <row r="1532" spans="1:6" x14ac:dyDescent="0.25">
      <c r="A1532" s="130" t="s">
        <v>3364</v>
      </c>
      <c r="B1532" s="129" t="s">
        <v>502</v>
      </c>
      <c r="C1532" s="129" t="s">
        <v>3350</v>
      </c>
      <c r="D1532" s="130" t="s">
        <v>182</v>
      </c>
      <c r="E1532" s="129" t="s">
        <v>786</v>
      </c>
      <c r="F1532" s="129" t="s">
        <v>3363</v>
      </c>
    </row>
    <row r="1533" spans="1:6" x14ac:dyDescent="0.25">
      <c r="A1533" s="130" t="s">
        <v>3365</v>
      </c>
      <c r="B1533" s="129" t="s">
        <v>630</v>
      </c>
      <c r="C1533" s="129" t="s">
        <v>3350</v>
      </c>
      <c r="D1533" s="130" t="s">
        <v>182</v>
      </c>
      <c r="E1533" s="129" t="s">
        <v>307</v>
      </c>
      <c r="F1533" s="129" t="s">
        <v>307</v>
      </c>
    </row>
    <row r="1534" spans="1:6" x14ac:dyDescent="0.25">
      <c r="A1534" s="130" t="s">
        <v>3367</v>
      </c>
      <c r="B1534" s="129" t="s">
        <v>237</v>
      </c>
      <c r="C1534" s="129" t="s">
        <v>3350</v>
      </c>
      <c r="D1534" s="130" t="s">
        <v>182</v>
      </c>
      <c r="E1534" s="129" t="s">
        <v>307</v>
      </c>
      <c r="F1534" s="129" t="s">
        <v>3366</v>
      </c>
    </row>
    <row r="1535" spans="1:6" x14ac:dyDescent="0.25">
      <c r="A1535" s="130" t="s">
        <v>3369</v>
      </c>
      <c r="B1535" s="129" t="s">
        <v>123</v>
      </c>
      <c r="C1535" s="129" t="s">
        <v>3350</v>
      </c>
      <c r="D1535" s="130" t="s">
        <v>182</v>
      </c>
      <c r="E1535" s="129" t="s">
        <v>307</v>
      </c>
      <c r="F1535" s="129" t="s">
        <v>3368</v>
      </c>
    </row>
    <row r="1536" spans="1:6" x14ac:dyDescent="0.25">
      <c r="A1536" s="130" t="s">
        <v>3371</v>
      </c>
      <c r="B1536" s="129" t="s">
        <v>633</v>
      </c>
      <c r="C1536" s="129" t="s">
        <v>3350</v>
      </c>
      <c r="D1536" s="130" t="s">
        <v>182</v>
      </c>
      <c r="E1536" s="129" t="s">
        <v>3370</v>
      </c>
      <c r="F1536" s="129" t="s">
        <v>3370</v>
      </c>
    </row>
    <row r="1537" spans="1:6" x14ac:dyDescent="0.25">
      <c r="A1537" s="130" t="s">
        <v>3373</v>
      </c>
      <c r="B1537" s="129" t="s">
        <v>3374</v>
      </c>
      <c r="C1537" s="129" t="s">
        <v>3350</v>
      </c>
      <c r="D1537" s="130" t="s">
        <v>182</v>
      </c>
      <c r="E1537" s="129" t="s">
        <v>3370</v>
      </c>
      <c r="F1537" s="129" t="s">
        <v>3372</v>
      </c>
    </row>
    <row r="1538" spans="1:6" x14ac:dyDescent="0.25">
      <c r="A1538" s="130" t="s">
        <v>3376</v>
      </c>
      <c r="B1538" s="129" t="s">
        <v>231</v>
      </c>
      <c r="C1538" s="129" t="s">
        <v>3350</v>
      </c>
      <c r="D1538" s="130" t="s">
        <v>182</v>
      </c>
      <c r="E1538" s="129" t="s">
        <v>3370</v>
      </c>
      <c r="F1538" s="129" t="s">
        <v>3375</v>
      </c>
    </row>
    <row r="1539" spans="1:6" x14ac:dyDescent="0.25">
      <c r="A1539" s="130" t="s">
        <v>3378</v>
      </c>
      <c r="B1539" s="129" t="s">
        <v>2278</v>
      </c>
      <c r="C1539" s="129" t="s">
        <v>3350</v>
      </c>
      <c r="D1539" s="130" t="s">
        <v>182</v>
      </c>
      <c r="E1539" s="129" t="s">
        <v>317</v>
      </c>
      <c r="F1539" s="129" t="s">
        <v>3377</v>
      </c>
    </row>
    <row r="1540" spans="1:6" x14ac:dyDescent="0.25">
      <c r="A1540" s="130" t="s">
        <v>3381</v>
      </c>
      <c r="B1540" s="129" t="s">
        <v>109</v>
      </c>
      <c r="C1540" s="129" t="s">
        <v>3350</v>
      </c>
      <c r="D1540" s="130" t="s">
        <v>182</v>
      </c>
      <c r="E1540" s="129" t="s">
        <v>3379</v>
      </c>
      <c r="F1540" s="129" t="s">
        <v>3380</v>
      </c>
    </row>
    <row r="1541" spans="1:6" x14ac:dyDescent="0.25">
      <c r="A1541" s="130" t="s">
        <v>3383</v>
      </c>
      <c r="B1541" s="129" t="s">
        <v>1365</v>
      </c>
      <c r="C1541" s="129" t="s">
        <v>3350</v>
      </c>
      <c r="D1541" s="130" t="s">
        <v>182</v>
      </c>
      <c r="E1541" s="129" t="s">
        <v>3379</v>
      </c>
      <c r="F1541" s="129" t="s">
        <v>3382</v>
      </c>
    </row>
    <row r="1542" spans="1:6" x14ac:dyDescent="0.25">
      <c r="A1542" s="130" t="s">
        <v>3385</v>
      </c>
      <c r="B1542" s="129" t="s">
        <v>237</v>
      </c>
      <c r="C1542" s="129" t="s">
        <v>3350</v>
      </c>
      <c r="D1542" s="130" t="s">
        <v>182</v>
      </c>
      <c r="E1542" s="129" t="s">
        <v>3379</v>
      </c>
      <c r="F1542" s="129" t="s">
        <v>3384</v>
      </c>
    </row>
    <row r="1543" spans="1:6" x14ac:dyDescent="0.25">
      <c r="A1543" s="130" t="s">
        <v>3388</v>
      </c>
      <c r="B1543" s="129" t="s">
        <v>213</v>
      </c>
      <c r="C1543" s="129" t="s">
        <v>3386</v>
      </c>
      <c r="D1543" s="130" t="s">
        <v>1110</v>
      </c>
      <c r="E1543" s="129" t="s">
        <v>1144</v>
      </c>
      <c r="F1543" s="129" t="s">
        <v>3387</v>
      </c>
    </row>
    <row r="1544" spans="1:6" x14ac:dyDescent="0.25">
      <c r="A1544" s="130" t="s">
        <v>3390</v>
      </c>
      <c r="B1544" s="129" t="s">
        <v>223</v>
      </c>
      <c r="C1544" s="129" t="s">
        <v>3386</v>
      </c>
      <c r="D1544" s="130" t="s">
        <v>1110</v>
      </c>
      <c r="E1544" s="129" t="s">
        <v>1144</v>
      </c>
      <c r="F1544" s="129" t="s">
        <v>3389</v>
      </c>
    </row>
    <row r="1545" spans="1:6" x14ac:dyDescent="0.25">
      <c r="A1545" s="130" t="s">
        <v>3392</v>
      </c>
      <c r="B1545" s="129" t="s">
        <v>3393</v>
      </c>
      <c r="C1545" s="129" t="s">
        <v>3386</v>
      </c>
      <c r="D1545" s="130" t="s">
        <v>1110</v>
      </c>
      <c r="E1545" s="129" t="s">
        <v>1144</v>
      </c>
      <c r="F1545" s="129" t="s">
        <v>3391</v>
      </c>
    </row>
    <row r="1546" spans="1:6" ht="22.5" x14ac:dyDescent="0.25">
      <c r="A1546" s="130" t="s">
        <v>3396</v>
      </c>
      <c r="B1546" s="129" t="s">
        <v>598</v>
      </c>
      <c r="C1546" s="129" t="s">
        <v>3386</v>
      </c>
      <c r="D1546" s="130" t="s">
        <v>1110</v>
      </c>
      <c r="E1546" s="129" t="s">
        <v>3394</v>
      </c>
      <c r="F1546" s="129" t="s">
        <v>3395</v>
      </c>
    </row>
    <row r="1547" spans="1:6" x14ac:dyDescent="0.25">
      <c r="A1547" s="130" t="s">
        <v>3398</v>
      </c>
      <c r="B1547" s="129" t="s">
        <v>200</v>
      </c>
      <c r="C1547" s="129" t="s">
        <v>3386</v>
      </c>
      <c r="D1547" s="130" t="s">
        <v>1110</v>
      </c>
      <c r="E1547" s="129" t="s">
        <v>3394</v>
      </c>
      <c r="F1547" s="129" t="s">
        <v>3397</v>
      </c>
    </row>
    <row r="1548" spans="1:6" x14ac:dyDescent="0.25">
      <c r="A1548" s="130" t="s">
        <v>3399</v>
      </c>
      <c r="B1548" s="129" t="s">
        <v>521</v>
      </c>
      <c r="C1548" s="129" t="s">
        <v>3386</v>
      </c>
      <c r="D1548" s="130" t="s">
        <v>1110</v>
      </c>
      <c r="E1548" s="129" t="s">
        <v>3394</v>
      </c>
      <c r="F1548" s="129" t="s">
        <v>2745</v>
      </c>
    </row>
    <row r="1549" spans="1:6" x14ac:dyDescent="0.25">
      <c r="A1549" s="130" t="s">
        <v>3401</v>
      </c>
      <c r="B1549" s="129" t="s">
        <v>217</v>
      </c>
      <c r="C1549" s="129" t="s">
        <v>3386</v>
      </c>
      <c r="D1549" s="130" t="s">
        <v>1110</v>
      </c>
      <c r="E1549" s="129" t="s">
        <v>3394</v>
      </c>
      <c r="F1549" s="129" t="s">
        <v>3400</v>
      </c>
    </row>
    <row r="1550" spans="1:6" x14ac:dyDescent="0.25">
      <c r="A1550" s="130" t="s">
        <v>3402</v>
      </c>
      <c r="B1550" s="129" t="s">
        <v>3403</v>
      </c>
      <c r="C1550" s="129" t="s">
        <v>3386</v>
      </c>
      <c r="D1550" s="130" t="s">
        <v>1110</v>
      </c>
      <c r="E1550" s="129" t="s">
        <v>3394</v>
      </c>
      <c r="F1550" s="129" t="s">
        <v>1715</v>
      </c>
    </row>
    <row r="1551" spans="1:6" x14ac:dyDescent="0.25">
      <c r="A1551" s="130" t="s">
        <v>3405</v>
      </c>
      <c r="B1551" s="129" t="s">
        <v>171</v>
      </c>
      <c r="C1551" s="129" t="s">
        <v>3386</v>
      </c>
      <c r="D1551" s="130" t="s">
        <v>1110</v>
      </c>
      <c r="E1551" s="129" t="s">
        <v>3394</v>
      </c>
      <c r="F1551" s="129" t="s">
        <v>3404</v>
      </c>
    </row>
    <row r="1552" spans="1:6" ht="22.5" x14ac:dyDescent="0.25">
      <c r="A1552" s="130" t="s">
        <v>3407</v>
      </c>
      <c r="B1552" s="129" t="s">
        <v>560</v>
      </c>
      <c r="C1552" s="129" t="s">
        <v>3386</v>
      </c>
      <c r="D1552" s="130" t="s">
        <v>1110</v>
      </c>
      <c r="E1552" s="129" t="s">
        <v>3394</v>
      </c>
      <c r="F1552" s="129" t="s">
        <v>3406</v>
      </c>
    </row>
    <row r="1553" spans="1:6" x14ac:dyDescent="0.25">
      <c r="A1553" s="130" t="s">
        <v>3409</v>
      </c>
      <c r="B1553" s="129" t="s">
        <v>231</v>
      </c>
      <c r="C1553" s="129" t="s">
        <v>3386</v>
      </c>
      <c r="D1553" s="130" t="s">
        <v>1110</v>
      </c>
      <c r="E1553" s="129" t="s">
        <v>3394</v>
      </c>
      <c r="F1553" s="129" t="s">
        <v>3408</v>
      </c>
    </row>
    <row r="1554" spans="1:6" x14ac:dyDescent="0.25">
      <c r="A1554" s="130" t="s">
        <v>3410</v>
      </c>
      <c r="B1554" s="129" t="s">
        <v>171</v>
      </c>
      <c r="C1554" s="129" t="s">
        <v>3386</v>
      </c>
      <c r="D1554" s="130" t="s">
        <v>1110</v>
      </c>
      <c r="E1554" s="129" t="s">
        <v>3394</v>
      </c>
      <c r="F1554" s="129" t="s">
        <v>513</v>
      </c>
    </row>
    <row r="1555" spans="1:6" x14ac:dyDescent="0.25">
      <c r="A1555" s="130" t="s">
        <v>3411</v>
      </c>
      <c r="B1555" s="129" t="s">
        <v>203</v>
      </c>
      <c r="C1555" s="129" t="s">
        <v>3386</v>
      </c>
      <c r="D1555" s="130" t="s">
        <v>1110</v>
      </c>
      <c r="E1555" s="129" t="s">
        <v>3394</v>
      </c>
      <c r="F1555" s="129" t="s">
        <v>584</v>
      </c>
    </row>
    <row r="1556" spans="1:6" x14ac:dyDescent="0.25">
      <c r="A1556" s="130" t="s">
        <v>3412</v>
      </c>
      <c r="B1556" s="129" t="s">
        <v>3413</v>
      </c>
      <c r="C1556" s="129" t="s">
        <v>3386</v>
      </c>
      <c r="D1556" s="130" t="s">
        <v>1110</v>
      </c>
      <c r="E1556" s="129" t="s">
        <v>1755</v>
      </c>
      <c r="F1556" s="129" t="s">
        <v>373</v>
      </c>
    </row>
    <row r="1557" spans="1:6" x14ac:dyDescent="0.25">
      <c r="A1557" s="130" t="s">
        <v>3415</v>
      </c>
      <c r="B1557" s="129" t="s">
        <v>101</v>
      </c>
      <c r="C1557" s="129" t="s">
        <v>3386</v>
      </c>
      <c r="D1557" s="130" t="s">
        <v>1110</v>
      </c>
      <c r="E1557" s="129" t="s">
        <v>1755</v>
      </c>
      <c r="F1557" s="129" t="s">
        <v>3414</v>
      </c>
    </row>
    <row r="1558" spans="1:6" x14ac:dyDescent="0.25">
      <c r="A1558" s="130" t="s">
        <v>3417</v>
      </c>
      <c r="B1558" s="129" t="s">
        <v>181</v>
      </c>
      <c r="C1558" s="129" t="s">
        <v>3386</v>
      </c>
      <c r="D1558" s="130" t="s">
        <v>1110</v>
      </c>
      <c r="E1558" s="129" t="s">
        <v>1755</v>
      </c>
      <c r="F1558" s="129" t="s">
        <v>3416</v>
      </c>
    </row>
    <row r="1559" spans="1:6" ht="22.5" x14ac:dyDescent="0.25">
      <c r="A1559" s="130" t="s">
        <v>3420</v>
      </c>
      <c r="B1559" s="129" t="s">
        <v>3421</v>
      </c>
      <c r="C1559" s="129" t="s">
        <v>3386</v>
      </c>
      <c r="D1559" s="130" t="s">
        <v>1110</v>
      </c>
      <c r="E1559" s="129" t="s">
        <v>3418</v>
      </c>
      <c r="F1559" s="129" t="s">
        <v>3419</v>
      </c>
    </row>
    <row r="1560" spans="1:6" x14ac:dyDescent="0.25">
      <c r="A1560" s="130" t="s">
        <v>3422</v>
      </c>
      <c r="B1560" s="129" t="s">
        <v>323</v>
      </c>
      <c r="C1560" s="129" t="s">
        <v>3386</v>
      </c>
      <c r="D1560" s="130" t="s">
        <v>1110</v>
      </c>
      <c r="E1560" s="129" t="s">
        <v>3418</v>
      </c>
      <c r="F1560" s="129" t="s">
        <v>3338</v>
      </c>
    </row>
    <row r="1561" spans="1:6" ht="22.5" x14ac:dyDescent="0.25">
      <c r="A1561" s="130" t="s">
        <v>3424</v>
      </c>
      <c r="B1561" s="129" t="s">
        <v>217</v>
      </c>
      <c r="C1561" s="129" t="s">
        <v>3386</v>
      </c>
      <c r="D1561" s="130" t="s">
        <v>1110</v>
      </c>
      <c r="E1561" s="129" t="s">
        <v>3418</v>
      </c>
      <c r="F1561" s="129" t="s">
        <v>3423</v>
      </c>
    </row>
    <row r="1562" spans="1:6" ht="22.5" x14ac:dyDescent="0.25">
      <c r="A1562" s="130" t="s">
        <v>3426</v>
      </c>
      <c r="B1562" s="129" t="s">
        <v>2952</v>
      </c>
      <c r="C1562" s="129" t="s">
        <v>3386</v>
      </c>
      <c r="D1562" s="130" t="s">
        <v>1110</v>
      </c>
      <c r="E1562" s="129" t="s">
        <v>3418</v>
      </c>
      <c r="F1562" s="129" t="s">
        <v>3425</v>
      </c>
    </row>
    <row r="1563" spans="1:6" x14ac:dyDescent="0.25">
      <c r="A1563" s="130" t="s">
        <v>3427</v>
      </c>
      <c r="B1563" s="129" t="s">
        <v>231</v>
      </c>
      <c r="C1563" s="129" t="s">
        <v>3386</v>
      </c>
      <c r="D1563" s="130" t="s">
        <v>1110</v>
      </c>
      <c r="E1563" s="129" t="s">
        <v>3418</v>
      </c>
      <c r="F1563" s="129" t="s">
        <v>969</v>
      </c>
    </row>
    <row r="1564" spans="1:6" ht="22.5" x14ac:dyDescent="0.25">
      <c r="A1564" s="130" t="s">
        <v>3429</v>
      </c>
      <c r="B1564" s="129" t="s">
        <v>142</v>
      </c>
      <c r="C1564" s="129" t="s">
        <v>3386</v>
      </c>
      <c r="D1564" s="130" t="s">
        <v>1110</v>
      </c>
      <c r="E1564" s="129" t="s">
        <v>3418</v>
      </c>
      <c r="F1564" s="129" t="s">
        <v>3428</v>
      </c>
    </row>
    <row r="1565" spans="1:6" x14ac:dyDescent="0.25">
      <c r="A1565" s="130" t="s">
        <v>3431</v>
      </c>
      <c r="B1565" s="129" t="s">
        <v>1085</v>
      </c>
      <c r="C1565" s="129" t="s">
        <v>3386</v>
      </c>
      <c r="D1565" s="130" t="s">
        <v>1110</v>
      </c>
      <c r="E1565" s="129" t="s">
        <v>3418</v>
      </c>
      <c r="F1565" s="129" t="s">
        <v>3430</v>
      </c>
    </row>
    <row r="1566" spans="1:6" x14ac:dyDescent="0.25">
      <c r="A1566" s="130" t="s">
        <v>3433</v>
      </c>
      <c r="B1566" s="129" t="s">
        <v>194</v>
      </c>
      <c r="C1566" s="129" t="s">
        <v>3386</v>
      </c>
      <c r="D1566" s="130" t="s">
        <v>1110</v>
      </c>
      <c r="E1566" s="129" t="s">
        <v>3418</v>
      </c>
      <c r="F1566" s="129" t="s">
        <v>3432</v>
      </c>
    </row>
    <row r="1567" spans="1:6" x14ac:dyDescent="0.25">
      <c r="A1567" s="130" t="s">
        <v>3435</v>
      </c>
      <c r="B1567" s="129" t="s">
        <v>85</v>
      </c>
      <c r="C1567" s="129" t="s">
        <v>3386</v>
      </c>
      <c r="D1567" s="130" t="s">
        <v>1110</v>
      </c>
      <c r="E1567" s="129" t="s">
        <v>3418</v>
      </c>
      <c r="F1567" s="129" t="s">
        <v>3434</v>
      </c>
    </row>
    <row r="1568" spans="1:6" x14ac:dyDescent="0.25">
      <c r="A1568" s="130" t="s">
        <v>3436</v>
      </c>
      <c r="B1568" s="129" t="s">
        <v>231</v>
      </c>
      <c r="C1568" s="129" t="s">
        <v>3386</v>
      </c>
      <c r="D1568" s="130" t="s">
        <v>1110</v>
      </c>
      <c r="E1568" s="129" t="s">
        <v>3418</v>
      </c>
      <c r="F1568" s="129" t="s">
        <v>192</v>
      </c>
    </row>
    <row r="1569" spans="1:6" x14ac:dyDescent="0.25">
      <c r="A1569" s="130" t="s">
        <v>3438</v>
      </c>
      <c r="B1569" s="129" t="s">
        <v>487</v>
      </c>
      <c r="C1569" s="129" t="s">
        <v>3437</v>
      </c>
      <c r="D1569" s="130" t="s">
        <v>1308</v>
      </c>
      <c r="E1569" s="129" t="s">
        <v>3098</v>
      </c>
      <c r="F1569" s="129" t="s">
        <v>3099</v>
      </c>
    </row>
    <row r="1570" spans="1:6" x14ac:dyDescent="0.25">
      <c r="A1570" s="130" t="s">
        <v>3440</v>
      </c>
      <c r="B1570" s="129" t="s">
        <v>237</v>
      </c>
      <c r="C1570" s="129" t="s">
        <v>3437</v>
      </c>
      <c r="D1570" s="130" t="s">
        <v>1308</v>
      </c>
      <c r="E1570" s="129" t="s">
        <v>3098</v>
      </c>
      <c r="F1570" s="129" t="s">
        <v>3439</v>
      </c>
    </row>
    <row r="1571" spans="1:6" x14ac:dyDescent="0.25">
      <c r="A1571" s="130" t="s">
        <v>3442</v>
      </c>
      <c r="B1571" s="129" t="s">
        <v>323</v>
      </c>
      <c r="C1571" s="129" t="s">
        <v>3437</v>
      </c>
      <c r="D1571" s="130" t="s">
        <v>1308</v>
      </c>
      <c r="E1571" s="129" t="s">
        <v>3098</v>
      </c>
      <c r="F1571" s="129" t="s">
        <v>3441</v>
      </c>
    </row>
    <row r="1572" spans="1:6" x14ac:dyDescent="0.25">
      <c r="A1572" s="130" t="s">
        <v>3444</v>
      </c>
      <c r="B1572" s="129" t="s">
        <v>117</v>
      </c>
      <c r="C1572" s="129" t="s">
        <v>3437</v>
      </c>
      <c r="D1572" s="130" t="s">
        <v>1308</v>
      </c>
      <c r="E1572" s="129" t="s">
        <v>3098</v>
      </c>
      <c r="F1572" s="129" t="s">
        <v>3443</v>
      </c>
    </row>
    <row r="1573" spans="1:6" x14ac:dyDescent="0.25">
      <c r="A1573" s="130" t="s">
        <v>3445</v>
      </c>
      <c r="B1573" s="129" t="s">
        <v>134</v>
      </c>
      <c r="C1573" s="129" t="s">
        <v>3437</v>
      </c>
      <c r="D1573" s="130" t="s">
        <v>1308</v>
      </c>
      <c r="E1573" s="129" t="s">
        <v>3098</v>
      </c>
      <c r="F1573" s="129" t="s">
        <v>1557</v>
      </c>
    </row>
    <row r="1574" spans="1:6" x14ac:dyDescent="0.25">
      <c r="A1574" s="130" t="s">
        <v>3447</v>
      </c>
      <c r="B1574" s="129" t="s">
        <v>101</v>
      </c>
      <c r="C1574" s="129" t="s">
        <v>3437</v>
      </c>
      <c r="D1574" s="130" t="s">
        <v>1308</v>
      </c>
      <c r="E1574" s="129" t="s">
        <v>3098</v>
      </c>
      <c r="F1574" s="129" t="s">
        <v>3446</v>
      </c>
    </row>
    <row r="1575" spans="1:6" x14ac:dyDescent="0.25">
      <c r="A1575" s="130" t="s">
        <v>3448</v>
      </c>
      <c r="B1575" s="129" t="s">
        <v>200</v>
      </c>
      <c r="C1575" s="129" t="s">
        <v>3437</v>
      </c>
      <c r="D1575" s="130" t="s">
        <v>1308</v>
      </c>
      <c r="E1575" s="129" t="s">
        <v>3098</v>
      </c>
      <c r="F1575" s="129" t="s">
        <v>85</v>
      </c>
    </row>
    <row r="1576" spans="1:6" x14ac:dyDescent="0.25">
      <c r="A1576" s="130" t="s">
        <v>3450</v>
      </c>
      <c r="B1576" s="129" t="s">
        <v>231</v>
      </c>
      <c r="C1576" s="129" t="s">
        <v>3437</v>
      </c>
      <c r="D1576" s="130" t="s">
        <v>1308</v>
      </c>
      <c r="E1576" s="129" t="s">
        <v>3098</v>
      </c>
      <c r="F1576" s="129" t="s">
        <v>3449</v>
      </c>
    </row>
    <row r="1577" spans="1:6" x14ac:dyDescent="0.25">
      <c r="A1577" s="130" t="s">
        <v>3451</v>
      </c>
      <c r="B1577" s="129" t="s">
        <v>1418</v>
      </c>
      <c r="C1577" s="129" t="s">
        <v>3437</v>
      </c>
      <c r="D1577" s="130" t="s">
        <v>1308</v>
      </c>
      <c r="E1577" s="129" t="s">
        <v>3098</v>
      </c>
      <c r="F1577" s="129" t="s">
        <v>1779</v>
      </c>
    </row>
    <row r="1578" spans="1:6" x14ac:dyDescent="0.25">
      <c r="A1578" s="130" t="s">
        <v>3453</v>
      </c>
      <c r="B1578" s="129" t="s">
        <v>215</v>
      </c>
      <c r="C1578" s="129" t="s">
        <v>3437</v>
      </c>
      <c r="D1578" s="130" t="s">
        <v>1308</v>
      </c>
      <c r="E1578" s="129" t="s">
        <v>3098</v>
      </c>
      <c r="F1578" s="129" t="s">
        <v>3452</v>
      </c>
    </row>
    <row r="1579" spans="1:6" x14ac:dyDescent="0.25">
      <c r="A1579" s="130" t="s">
        <v>3455</v>
      </c>
      <c r="B1579" s="129" t="s">
        <v>200</v>
      </c>
      <c r="C1579" s="129" t="s">
        <v>3437</v>
      </c>
      <c r="D1579" s="130" t="s">
        <v>1308</v>
      </c>
      <c r="E1579" s="129" t="s">
        <v>3098</v>
      </c>
      <c r="F1579" s="129" t="s">
        <v>3454</v>
      </c>
    </row>
    <row r="1580" spans="1:6" x14ac:dyDescent="0.25">
      <c r="A1580" s="130" t="s">
        <v>3457</v>
      </c>
      <c r="B1580" s="129" t="s">
        <v>139</v>
      </c>
      <c r="C1580" s="129" t="s">
        <v>3437</v>
      </c>
      <c r="D1580" s="130" t="s">
        <v>1308</v>
      </c>
      <c r="E1580" s="129" t="s">
        <v>3098</v>
      </c>
      <c r="F1580" s="129" t="s">
        <v>3456</v>
      </c>
    </row>
    <row r="1581" spans="1:6" x14ac:dyDescent="0.25">
      <c r="A1581" s="130" t="s">
        <v>3459</v>
      </c>
      <c r="B1581" s="129" t="s">
        <v>872</v>
      </c>
      <c r="C1581" s="129" t="s">
        <v>3437</v>
      </c>
      <c r="D1581" s="130" t="s">
        <v>1308</v>
      </c>
      <c r="E1581" s="129" t="s">
        <v>3098</v>
      </c>
      <c r="F1581" s="129" t="s">
        <v>3458</v>
      </c>
    </row>
    <row r="1582" spans="1:6" x14ac:dyDescent="0.25">
      <c r="A1582" s="130" t="s">
        <v>3460</v>
      </c>
      <c r="B1582" s="129" t="s">
        <v>231</v>
      </c>
      <c r="C1582" s="129" t="s">
        <v>3437</v>
      </c>
      <c r="D1582" s="130" t="s">
        <v>1308</v>
      </c>
      <c r="E1582" s="129" t="s">
        <v>3098</v>
      </c>
      <c r="F1582" s="129" t="s">
        <v>266</v>
      </c>
    </row>
    <row r="1583" spans="1:6" x14ac:dyDescent="0.25">
      <c r="A1583" s="130" t="s">
        <v>3462</v>
      </c>
      <c r="B1583" s="129" t="s">
        <v>85</v>
      </c>
      <c r="C1583" s="129" t="s">
        <v>3437</v>
      </c>
      <c r="D1583" s="130" t="s">
        <v>1308</v>
      </c>
      <c r="E1583" s="129" t="s">
        <v>3098</v>
      </c>
      <c r="F1583" s="129" t="s">
        <v>3461</v>
      </c>
    </row>
    <row r="1584" spans="1:6" x14ac:dyDescent="0.25">
      <c r="A1584" s="130" t="s">
        <v>3464</v>
      </c>
      <c r="B1584" s="129" t="s">
        <v>521</v>
      </c>
      <c r="C1584" s="129" t="s">
        <v>3437</v>
      </c>
      <c r="D1584" s="130" t="s">
        <v>1308</v>
      </c>
      <c r="E1584" s="129" t="s">
        <v>3098</v>
      </c>
      <c r="F1584" s="129" t="s">
        <v>3463</v>
      </c>
    </row>
    <row r="1585" spans="1:6" x14ac:dyDescent="0.25">
      <c r="A1585" s="130" t="s">
        <v>3466</v>
      </c>
      <c r="B1585" s="129" t="s">
        <v>159</v>
      </c>
      <c r="C1585" s="129" t="s">
        <v>3437</v>
      </c>
      <c r="D1585" s="130" t="s">
        <v>1308</v>
      </c>
      <c r="E1585" s="129" t="s">
        <v>3098</v>
      </c>
      <c r="F1585" s="129" t="s">
        <v>3465</v>
      </c>
    </row>
    <row r="1586" spans="1:6" ht="22.5" x14ac:dyDescent="0.25">
      <c r="A1586" s="130" t="s">
        <v>3468</v>
      </c>
      <c r="B1586" s="129" t="s">
        <v>3469</v>
      </c>
      <c r="C1586" s="129" t="s">
        <v>3437</v>
      </c>
      <c r="D1586" s="130" t="s">
        <v>1308</v>
      </c>
      <c r="E1586" s="129" t="s">
        <v>3098</v>
      </c>
      <c r="F1586" s="129" t="s">
        <v>3467</v>
      </c>
    </row>
    <row r="1587" spans="1:6" ht="22.5" x14ac:dyDescent="0.25">
      <c r="A1587" s="130" t="s">
        <v>3471</v>
      </c>
      <c r="B1587" s="129" t="s">
        <v>367</v>
      </c>
      <c r="C1587" s="129" t="s">
        <v>3437</v>
      </c>
      <c r="D1587" s="130" t="s">
        <v>1308</v>
      </c>
      <c r="E1587" s="129" t="s">
        <v>3098</v>
      </c>
      <c r="F1587" s="129" t="s">
        <v>3470</v>
      </c>
    </row>
    <row r="1588" spans="1:6" x14ac:dyDescent="0.25">
      <c r="A1588" s="130" t="s">
        <v>3472</v>
      </c>
      <c r="B1588" s="129" t="s">
        <v>85</v>
      </c>
      <c r="C1588" s="129" t="s">
        <v>3437</v>
      </c>
      <c r="D1588" s="130" t="s">
        <v>1308</v>
      </c>
      <c r="E1588" s="129" t="s">
        <v>137</v>
      </c>
      <c r="F1588" s="129" t="s">
        <v>137</v>
      </c>
    </row>
    <row r="1589" spans="1:6" x14ac:dyDescent="0.25">
      <c r="A1589" s="130" t="s">
        <v>3476</v>
      </c>
      <c r="B1589" s="129" t="s">
        <v>194</v>
      </c>
      <c r="C1589" s="129" t="s">
        <v>3473</v>
      </c>
      <c r="D1589" s="130" t="s">
        <v>533</v>
      </c>
      <c r="E1589" s="129" t="s">
        <v>3474</v>
      </c>
      <c r="F1589" s="129" t="s">
        <v>3475</v>
      </c>
    </row>
    <row r="1590" spans="1:6" ht="22.5" x14ac:dyDescent="0.25">
      <c r="A1590" s="130" t="s">
        <v>3478</v>
      </c>
      <c r="B1590" s="129" t="s">
        <v>560</v>
      </c>
      <c r="C1590" s="129" t="s">
        <v>3473</v>
      </c>
      <c r="D1590" s="130" t="s">
        <v>533</v>
      </c>
      <c r="E1590" s="129" t="s">
        <v>3474</v>
      </c>
      <c r="F1590" s="129" t="s">
        <v>3477</v>
      </c>
    </row>
    <row r="1591" spans="1:6" x14ac:dyDescent="0.25">
      <c r="A1591" s="130" t="s">
        <v>3480</v>
      </c>
      <c r="B1591" s="129" t="s">
        <v>339</v>
      </c>
      <c r="C1591" s="129" t="s">
        <v>3473</v>
      </c>
      <c r="D1591" s="130" t="s">
        <v>533</v>
      </c>
      <c r="E1591" s="129" t="s">
        <v>3474</v>
      </c>
      <c r="F1591" s="129" t="s">
        <v>3479</v>
      </c>
    </row>
    <row r="1592" spans="1:6" x14ac:dyDescent="0.25">
      <c r="A1592" s="130" t="s">
        <v>3482</v>
      </c>
      <c r="B1592" s="129" t="s">
        <v>3483</v>
      </c>
      <c r="C1592" s="129" t="s">
        <v>3473</v>
      </c>
      <c r="D1592" s="130" t="s">
        <v>533</v>
      </c>
      <c r="E1592" s="129" t="s">
        <v>3481</v>
      </c>
      <c r="F1592" s="129" t="s">
        <v>3481</v>
      </c>
    </row>
    <row r="1593" spans="1:6" x14ac:dyDescent="0.25">
      <c r="A1593" s="130" t="s">
        <v>3485</v>
      </c>
      <c r="B1593" s="129" t="s">
        <v>154</v>
      </c>
      <c r="C1593" s="129" t="s">
        <v>3473</v>
      </c>
      <c r="D1593" s="130" t="s">
        <v>533</v>
      </c>
      <c r="E1593" s="129" t="s">
        <v>3481</v>
      </c>
      <c r="F1593" s="129" t="s">
        <v>3484</v>
      </c>
    </row>
    <row r="1594" spans="1:6" x14ac:dyDescent="0.25">
      <c r="A1594" s="130" t="s">
        <v>3486</v>
      </c>
      <c r="B1594" s="129" t="s">
        <v>101</v>
      </c>
      <c r="C1594" s="129" t="s">
        <v>3473</v>
      </c>
      <c r="D1594" s="130" t="s">
        <v>533</v>
      </c>
      <c r="E1594" s="129" t="s">
        <v>3481</v>
      </c>
      <c r="F1594" s="129" t="s">
        <v>431</v>
      </c>
    </row>
    <row r="1595" spans="1:6" x14ac:dyDescent="0.25">
      <c r="A1595" s="130" t="s">
        <v>3488</v>
      </c>
      <c r="B1595" s="129" t="s">
        <v>85</v>
      </c>
      <c r="C1595" s="129" t="s">
        <v>3473</v>
      </c>
      <c r="D1595" s="130" t="s">
        <v>533</v>
      </c>
      <c r="E1595" s="129" t="s">
        <v>3481</v>
      </c>
      <c r="F1595" s="129" t="s">
        <v>3487</v>
      </c>
    </row>
    <row r="1596" spans="1:6" x14ac:dyDescent="0.25">
      <c r="A1596" s="130" t="s">
        <v>3490</v>
      </c>
      <c r="B1596" s="129" t="s">
        <v>223</v>
      </c>
      <c r="C1596" s="129" t="s">
        <v>3473</v>
      </c>
      <c r="D1596" s="130" t="s">
        <v>533</v>
      </c>
      <c r="E1596" s="129" t="s">
        <v>3481</v>
      </c>
      <c r="F1596" s="129" t="s">
        <v>3489</v>
      </c>
    </row>
    <row r="1597" spans="1:6" ht="22.5" x14ac:dyDescent="0.25">
      <c r="A1597" s="130" t="s">
        <v>3493</v>
      </c>
      <c r="B1597" s="129" t="s">
        <v>560</v>
      </c>
      <c r="C1597" s="129" t="s">
        <v>3473</v>
      </c>
      <c r="D1597" s="130" t="s">
        <v>533</v>
      </c>
      <c r="E1597" s="129" t="s">
        <v>3491</v>
      </c>
      <c r="F1597" s="129" t="s">
        <v>3492</v>
      </c>
    </row>
    <row r="1598" spans="1:6" x14ac:dyDescent="0.25">
      <c r="A1598" s="130" t="s">
        <v>3495</v>
      </c>
      <c r="B1598" s="129" t="s">
        <v>546</v>
      </c>
      <c r="C1598" s="129" t="s">
        <v>3473</v>
      </c>
      <c r="D1598" s="130" t="s">
        <v>533</v>
      </c>
      <c r="E1598" s="129" t="s">
        <v>3491</v>
      </c>
      <c r="F1598" s="129" t="s">
        <v>3494</v>
      </c>
    </row>
    <row r="1599" spans="1:6" x14ac:dyDescent="0.25">
      <c r="A1599" s="130" t="s">
        <v>3497</v>
      </c>
      <c r="B1599" s="129" t="s">
        <v>231</v>
      </c>
      <c r="C1599" s="129" t="s">
        <v>3473</v>
      </c>
      <c r="D1599" s="130" t="s">
        <v>533</v>
      </c>
      <c r="E1599" s="129" t="s">
        <v>3491</v>
      </c>
      <c r="F1599" s="129" t="s">
        <v>3496</v>
      </c>
    </row>
    <row r="1600" spans="1:6" x14ac:dyDescent="0.25">
      <c r="A1600" s="130" t="s">
        <v>3499</v>
      </c>
      <c r="B1600" s="129" t="s">
        <v>101</v>
      </c>
      <c r="C1600" s="129" t="s">
        <v>3473</v>
      </c>
      <c r="D1600" s="130" t="s">
        <v>533</v>
      </c>
      <c r="E1600" s="129" t="s">
        <v>3491</v>
      </c>
      <c r="F1600" s="129" t="s">
        <v>3498</v>
      </c>
    </row>
    <row r="1601" spans="1:6" x14ac:dyDescent="0.25">
      <c r="A1601" s="130" t="s">
        <v>3501</v>
      </c>
      <c r="B1601" s="129" t="s">
        <v>598</v>
      </c>
      <c r="C1601" s="129" t="s">
        <v>3473</v>
      </c>
      <c r="D1601" s="130" t="s">
        <v>533</v>
      </c>
      <c r="E1601" s="129" t="s">
        <v>3491</v>
      </c>
      <c r="F1601" s="129" t="s">
        <v>3500</v>
      </c>
    </row>
    <row r="1602" spans="1:6" x14ac:dyDescent="0.25">
      <c r="A1602" s="130" t="s">
        <v>3503</v>
      </c>
      <c r="B1602" s="129" t="s">
        <v>1394</v>
      </c>
      <c r="C1602" s="129" t="s">
        <v>3473</v>
      </c>
      <c r="D1602" s="130" t="s">
        <v>533</v>
      </c>
      <c r="E1602" s="129" t="s">
        <v>3491</v>
      </c>
      <c r="F1602" s="129" t="s">
        <v>3502</v>
      </c>
    </row>
    <row r="1603" spans="1:6" ht="22.5" x14ac:dyDescent="0.25">
      <c r="A1603" s="130" t="s">
        <v>3505</v>
      </c>
      <c r="B1603" s="129" t="s">
        <v>134</v>
      </c>
      <c r="C1603" s="129" t="s">
        <v>3473</v>
      </c>
      <c r="D1603" s="130" t="s">
        <v>533</v>
      </c>
      <c r="E1603" s="129" t="s">
        <v>534</v>
      </c>
      <c r="F1603" s="129" t="s">
        <v>3504</v>
      </c>
    </row>
    <row r="1604" spans="1:6" x14ac:dyDescent="0.25">
      <c r="A1604" s="130" t="s">
        <v>3507</v>
      </c>
      <c r="B1604" s="129" t="s">
        <v>185</v>
      </c>
      <c r="C1604" s="129" t="s">
        <v>3473</v>
      </c>
      <c r="D1604" s="130" t="s">
        <v>533</v>
      </c>
      <c r="E1604" s="129" t="s">
        <v>534</v>
      </c>
      <c r="F1604" s="129" t="s">
        <v>3506</v>
      </c>
    </row>
    <row r="1605" spans="1:6" x14ac:dyDescent="0.25">
      <c r="A1605" s="130" t="s">
        <v>3510</v>
      </c>
      <c r="B1605" s="129" t="s">
        <v>181</v>
      </c>
      <c r="C1605" s="129" t="s">
        <v>3473</v>
      </c>
      <c r="D1605" s="130" t="s">
        <v>533</v>
      </c>
      <c r="E1605" s="129" t="s">
        <v>3508</v>
      </c>
      <c r="F1605" s="129" t="s">
        <v>3509</v>
      </c>
    </row>
    <row r="1606" spans="1:6" x14ac:dyDescent="0.25">
      <c r="A1606" s="130" t="s">
        <v>3512</v>
      </c>
      <c r="B1606" s="129" t="s">
        <v>1647</v>
      </c>
      <c r="C1606" s="129" t="s">
        <v>3473</v>
      </c>
      <c r="D1606" s="130" t="s">
        <v>533</v>
      </c>
      <c r="E1606" s="129" t="s">
        <v>3508</v>
      </c>
      <c r="F1606" s="129" t="s">
        <v>3511</v>
      </c>
    </row>
    <row r="1607" spans="1:6" ht="22.5" x14ac:dyDescent="0.25">
      <c r="A1607" s="130" t="s">
        <v>3514</v>
      </c>
      <c r="B1607" s="129" t="s">
        <v>560</v>
      </c>
      <c r="C1607" s="129" t="s">
        <v>3473</v>
      </c>
      <c r="D1607" s="130" t="s">
        <v>533</v>
      </c>
      <c r="E1607" s="129" t="s">
        <v>3508</v>
      </c>
      <c r="F1607" s="129" t="s">
        <v>3513</v>
      </c>
    </row>
    <row r="1608" spans="1:6" x14ac:dyDescent="0.25">
      <c r="A1608" s="130" t="s">
        <v>3516</v>
      </c>
      <c r="B1608" s="129" t="s">
        <v>231</v>
      </c>
      <c r="C1608" s="129" t="s">
        <v>3515</v>
      </c>
      <c r="D1608" s="130" t="s">
        <v>1333</v>
      </c>
      <c r="E1608" s="129" t="s">
        <v>600</v>
      </c>
      <c r="F1608" s="129" t="s">
        <v>1414</v>
      </c>
    </row>
    <row r="1609" spans="1:6" x14ac:dyDescent="0.25">
      <c r="A1609" s="130" t="s">
        <v>3517</v>
      </c>
      <c r="B1609" s="129" t="s">
        <v>3518</v>
      </c>
      <c r="C1609" s="129" t="s">
        <v>3515</v>
      </c>
      <c r="D1609" s="130" t="s">
        <v>1333</v>
      </c>
      <c r="E1609" s="129" t="s">
        <v>600</v>
      </c>
      <c r="F1609" s="129" t="s">
        <v>1214</v>
      </c>
    </row>
    <row r="1610" spans="1:6" x14ac:dyDescent="0.25">
      <c r="A1610" s="130" t="s">
        <v>3520</v>
      </c>
      <c r="B1610" s="129" t="s">
        <v>231</v>
      </c>
      <c r="C1610" s="129" t="s">
        <v>3515</v>
      </c>
      <c r="D1610" s="130" t="s">
        <v>1333</v>
      </c>
      <c r="E1610" s="129" t="s">
        <v>600</v>
      </c>
      <c r="F1610" s="129" t="s">
        <v>3519</v>
      </c>
    </row>
    <row r="1611" spans="1:6" x14ac:dyDescent="0.25">
      <c r="A1611" s="130" t="s">
        <v>3522</v>
      </c>
      <c r="B1611" s="129" t="s">
        <v>101</v>
      </c>
      <c r="C1611" s="129" t="s">
        <v>3515</v>
      </c>
      <c r="D1611" s="130" t="s">
        <v>1333</v>
      </c>
      <c r="E1611" s="129" t="s">
        <v>600</v>
      </c>
      <c r="F1611" s="129" t="s">
        <v>3521</v>
      </c>
    </row>
    <row r="1612" spans="1:6" x14ac:dyDescent="0.25">
      <c r="A1612" s="130" t="s">
        <v>3523</v>
      </c>
      <c r="B1612" s="129" t="s">
        <v>231</v>
      </c>
      <c r="C1612" s="129" t="s">
        <v>3515</v>
      </c>
      <c r="D1612" s="130" t="s">
        <v>1333</v>
      </c>
      <c r="E1612" s="129" t="s">
        <v>600</v>
      </c>
      <c r="F1612" s="129" t="s">
        <v>729</v>
      </c>
    </row>
    <row r="1613" spans="1:6" x14ac:dyDescent="0.25">
      <c r="A1613" s="130" t="s">
        <v>3525</v>
      </c>
      <c r="B1613" s="129" t="s">
        <v>3526</v>
      </c>
      <c r="C1613" s="129" t="s">
        <v>3515</v>
      </c>
      <c r="D1613" s="130" t="s">
        <v>1333</v>
      </c>
      <c r="E1613" s="129" t="s">
        <v>600</v>
      </c>
      <c r="F1613" s="129" t="s">
        <v>3524</v>
      </c>
    </row>
    <row r="1614" spans="1:6" x14ac:dyDescent="0.25">
      <c r="A1614" s="130" t="s">
        <v>3528</v>
      </c>
      <c r="B1614" s="129" t="s">
        <v>521</v>
      </c>
      <c r="C1614" s="129" t="s">
        <v>3515</v>
      </c>
      <c r="D1614" s="130" t="s">
        <v>1333</v>
      </c>
      <c r="E1614" s="129" t="s">
        <v>600</v>
      </c>
      <c r="F1614" s="129" t="s">
        <v>3527</v>
      </c>
    </row>
    <row r="1615" spans="1:6" x14ac:dyDescent="0.25">
      <c r="A1615" s="130" t="s">
        <v>3530</v>
      </c>
      <c r="B1615" s="129" t="s">
        <v>331</v>
      </c>
      <c r="C1615" s="129" t="s">
        <v>3515</v>
      </c>
      <c r="D1615" s="130" t="s">
        <v>1333</v>
      </c>
      <c r="E1615" s="129" t="s">
        <v>600</v>
      </c>
      <c r="F1615" s="129" t="s">
        <v>3529</v>
      </c>
    </row>
    <row r="1616" spans="1:6" x14ac:dyDescent="0.25">
      <c r="A1616" s="130" t="s">
        <v>3532</v>
      </c>
      <c r="B1616" s="129" t="s">
        <v>323</v>
      </c>
      <c r="C1616" s="129" t="s">
        <v>3515</v>
      </c>
      <c r="D1616" s="130" t="s">
        <v>1333</v>
      </c>
      <c r="E1616" s="129" t="s">
        <v>600</v>
      </c>
      <c r="F1616" s="129" t="s">
        <v>3531</v>
      </c>
    </row>
    <row r="1617" spans="1:6" x14ac:dyDescent="0.25">
      <c r="A1617" s="130" t="s">
        <v>3534</v>
      </c>
      <c r="B1617" s="129" t="s">
        <v>134</v>
      </c>
      <c r="C1617" s="129" t="s">
        <v>3515</v>
      </c>
      <c r="D1617" s="130" t="s">
        <v>1333</v>
      </c>
      <c r="E1617" s="129" t="s">
        <v>600</v>
      </c>
      <c r="F1617" s="129" t="s">
        <v>3533</v>
      </c>
    </row>
    <row r="1618" spans="1:6" x14ac:dyDescent="0.25">
      <c r="A1618" s="130" t="s">
        <v>3536</v>
      </c>
      <c r="B1618" s="129" t="s">
        <v>101</v>
      </c>
      <c r="C1618" s="129" t="s">
        <v>3515</v>
      </c>
      <c r="D1618" s="130" t="s">
        <v>1333</v>
      </c>
      <c r="E1618" s="129" t="s">
        <v>600</v>
      </c>
      <c r="F1618" s="129" t="s">
        <v>3535</v>
      </c>
    </row>
    <row r="1619" spans="1:6" x14ac:dyDescent="0.25">
      <c r="A1619" s="130" t="s">
        <v>3538</v>
      </c>
      <c r="B1619" s="129" t="s">
        <v>3539</v>
      </c>
      <c r="C1619" s="129" t="s">
        <v>3515</v>
      </c>
      <c r="D1619" s="130" t="s">
        <v>1333</v>
      </c>
      <c r="E1619" s="129" t="s">
        <v>600</v>
      </c>
      <c r="F1619" s="129" t="s">
        <v>3537</v>
      </c>
    </row>
    <row r="1620" spans="1:6" x14ac:dyDescent="0.25">
      <c r="A1620" s="130" t="s">
        <v>3541</v>
      </c>
      <c r="B1620" s="129" t="s">
        <v>3540</v>
      </c>
      <c r="C1620" s="129" t="s">
        <v>3515</v>
      </c>
      <c r="D1620" s="130" t="s">
        <v>1333</v>
      </c>
      <c r="E1620" s="129" t="s">
        <v>600</v>
      </c>
      <c r="F1620" s="129" t="s">
        <v>3540</v>
      </c>
    </row>
    <row r="1621" spans="1:6" x14ac:dyDescent="0.25">
      <c r="A1621" s="130" t="s">
        <v>3543</v>
      </c>
      <c r="B1621" s="129" t="s">
        <v>194</v>
      </c>
      <c r="C1621" s="129" t="s">
        <v>3515</v>
      </c>
      <c r="D1621" s="130" t="s">
        <v>1333</v>
      </c>
      <c r="E1621" s="129" t="s">
        <v>600</v>
      </c>
      <c r="F1621" s="129" t="s">
        <v>3542</v>
      </c>
    </row>
    <row r="1622" spans="1:6" x14ac:dyDescent="0.25">
      <c r="A1622" s="130" t="s">
        <v>3544</v>
      </c>
      <c r="B1622" s="129" t="s">
        <v>231</v>
      </c>
      <c r="C1622" s="129" t="s">
        <v>3515</v>
      </c>
      <c r="D1622" s="130" t="s">
        <v>1333</v>
      </c>
      <c r="E1622" s="129" t="s">
        <v>600</v>
      </c>
      <c r="F1622" s="129" t="s">
        <v>2995</v>
      </c>
    </row>
    <row r="1623" spans="1:6" x14ac:dyDescent="0.25">
      <c r="A1623" s="130" t="s">
        <v>3546</v>
      </c>
      <c r="B1623" s="129" t="s">
        <v>231</v>
      </c>
      <c r="C1623" s="129" t="s">
        <v>3515</v>
      </c>
      <c r="D1623" s="130" t="s">
        <v>1333</v>
      </c>
      <c r="E1623" s="129" t="s">
        <v>600</v>
      </c>
      <c r="F1623" s="129" t="s">
        <v>3545</v>
      </c>
    </row>
    <row r="1624" spans="1:6" ht="22.5" x14ac:dyDescent="0.25">
      <c r="A1624" s="130" t="s">
        <v>3549</v>
      </c>
      <c r="B1624" s="129" t="s">
        <v>231</v>
      </c>
      <c r="C1624" s="129" t="s">
        <v>3547</v>
      </c>
      <c r="D1624" s="130" t="s">
        <v>397</v>
      </c>
      <c r="E1624" s="129" t="s">
        <v>398</v>
      </c>
      <c r="F1624" s="129" t="s">
        <v>3548</v>
      </c>
    </row>
    <row r="1625" spans="1:6" x14ac:dyDescent="0.25">
      <c r="A1625" s="130" t="s">
        <v>3551</v>
      </c>
      <c r="B1625" s="129" t="s">
        <v>223</v>
      </c>
      <c r="C1625" s="129" t="s">
        <v>3547</v>
      </c>
      <c r="D1625" s="130" t="s">
        <v>397</v>
      </c>
      <c r="E1625" s="129" t="s">
        <v>398</v>
      </c>
      <c r="F1625" s="129" t="s">
        <v>3550</v>
      </c>
    </row>
    <row r="1626" spans="1:6" x14ac:dyDescent="0.25">
      <c r="A1626" s="130" t="s">
        <v>3552</v>
      </c>
      <c r="B1626" s="129" t="s">
        <v>231</v>
      </c>
      <c r="C1626" s="129" t="s">
        <v>3547</v>
      </c>
      <c r="D1626" s="130" t="s">
        <v>397</v>
      </c>
      <c r="E1626" s="129" t="s">
        <v>398</v>
      </c>
      <c r="F1626" s="129" t="s">
        <v>340</v>
      </c>
    </row>
    <row r="1627" spans="1:6" x14ac:dyDescent="0.25">
      <c r="A1627" s="130" t="s">
        <v>3554</v>
      </c>
      <c r="B1627" s="129" t="s">
        <v>231</v>
      </c>
      <c r="C1627" s="129" t="s">
        <v>3547</v>
      </c>
      <c r="D1627" s="130" t="s">
        <v>397</v>
      </c>
      <c r="E1627" s="129" t="s">
        <v>402</v>
      </c>
      <c r="F1627" s="129" t="s">
        <v>3553</v>
      </c>
    </row>
    <row r="1628" spans="1:6" x14ac:dyDescent="0.25">
      <c r="A1628" s="130" t="s">
        <v>3556</v>
      </c>
      <c r="B1628" s="129" t="s">
        <v>159</v>
      </c>
      <c r="C1628" s="129" t="s">
        <v>3547</v>
      </c>
      <c r="D1628" s="130" t="s">
        <v>397</v>
      </c>
      <c r="E1628" s="129" t="s">
        <v>402</v>
      </c>
      <c r="F1628" s="129" t="s">
        <v>3555</v>
      </c>
    </row>
    <row r="1629" spans="1:6" x14ac:dyDescent="0.25">
      <c r="A1629" s="130" t="s">
        <v>3558</v>
      </c>
      <c r="B1629" s="129" t="s">
        <v>215</v>
      </c>
      <c r="C1629" s="129" t="s">
        <v>3547</v>
      </c>
      <c r="D1629" s="130" t="s">
        <v>397</v>
      </c>
      <c r="E1629" s="129" t="s">
        <v>2263</v>
      </c>
      <c r="F1629" s="129" t="s">
        <v>3557</v>
      </c>
    </row>
    <row r="1630" spans="1:6" x14ac:dyDescent="0.25">
      <c r="A1630" s="130" t="s">
        <v>3561</v>
      </c>
      <c r="B1630" s="129" t="s">
        <v>3562</v>
      </c>
      <c r="C1630" s="129" t="s">
        <v>3547</v>
      </c>
      <c r="D1630" s="130" t="s">
        <v>397</v>
      </c>
      <c r="E1630" s="129" t="s">
        <v>3559</v>
      </c>
      <c r="F1630" s="129" t="s">
        <v>3560</v>
      </c>
    </row>
    <row r="1631" spans="1:6" x14ac:dyDescent="0.25">
      <c r="A1631" s="130" t="s">
        <v>3563</v>
      </c>
      <c r="B1631" s="129" t="s">
        <v>215</v>
      </c>
      <c r="C1631" s="129" t="s">
        <v>3547</v>
      </c>
      <c r="D1631" s="130" t="s">
        <v>397</v>
      </c>
      <c r="E1631" s="129" t="s">
        <v>409</v>
      </c>
      <c r="F1631" s="129" t="s">
        <v>584</v>
      </c>
    </row>
    <row r="1632" spans="1:6" x14ac:dyDescent="0.25">
      <c r="A1632" s="130" t="s">
        <v>3565</v>
      </c>
      <c r="B1632" s="129" t="s">
        <v>237</v>
      </c>
      <c r="C1632" s="129" t="s">
        <v>3547</v>
      </c>
      <c r="D1632" s="130" t="s">
        <v>397</v>
      </c>
      <c r="E1632" s="129" t="s">
        <v>409</v>
      </c>
      <c r="F1632" s="129" t="s">
        <v>3564</v>
      </c>
    </row>
    <row r="1633" spans="1:6" ht="22.5" x14ac:dyDescent="0.25">
      <c r="A1633" s="130" t="s">
        <v>3567</v>
      </c>
      <c r="B1633" s="129" t="s">
        <v>521</v>
      </c>
      <c r="C1633" s="129" t="s">
        <v>3547</v>
      </c>
      <c r="D1633" s="130" t="s">
        <v>397</v>
      </c>
      <c r="E1633" s="129" t="s">
        <v>419</v>
      </c>
      <c r="F1633" s="129" t="s">
        <v>3566</v>
      </c>
    </row>
    <row r="1634" spans="1:6" x14ac:dyDescent="0.25">
      <c r="A1634" s="130" t="s">
        <v>3569</v>
      </c>
      <c r="B1634" s="129" t="s">
        <v>85</v>
      </c>
      <c r="C1634" s="129" t="s">
        <v>3547</v>
      </c>
      <c r="D1634" s="130" t="s">
        <v>397</v>
      </c>
      <c r="E1634" s="129" t="s">
        <v>424</v>
      </c>
      <c r="F1634" s="129" t="s">
        <v>3568</v>
      </c>
    </row>
    <row r="1635" spans="1:6" x14ac:dyDescent="0.25">
      <c r="A1635" s="130" t="s">
        <v>3571</v>
      </c>
      <c r="B1635" s="129" t="s">
        <v>1129</v>
      </c>
      <c r="C1635" s="129" t="s">
        <v>3547</v>
      </c>
      <c r="D1635" s="130" t="s">
        <v>397</v>
      </c>
      <c r="E1635" s="129" t="s">
        <v>424</v>
      </c>
      <c r="F1635" s="129" t="s">
        <v>3570</v>
      </c>
    </row>
    <row r="1636" spans="1:6" x14ac:dyDescent="0.25">
      <c r="A1636" s="130" t="s">
        <v>3573</v>
      </c>
      <c r="B1636" s="129" t="s">
        <v>155</v>
      </c>
      <c r="C1636" s="129" t="s">
        <v>3547</v>
      </c>
      <c r="D1636" s="130" t="s">
        <v>397</v>
      </c>
      <c r="E1636" s="129" t="s">
        <v>441</v>
      </c>
      <c r="F1636" s="129" t="s">
        <v>3572</v>
      </c>
    </row>
    <row r="1637" spans="1:6" x14ac:dyDescent="0.25">
      <c r="A1637" s="130" t="s">
        <v>3575</v>
      </c>
      <c r="B1637" s="129" t="s">
        <v>231</v>
      </c>
      <c r="C1637" s="129" t="s">
        <v>3547</v>
      </c>
      <c r="D1637" s="130" t="s">
        <v>397</v>
      </c>
      <c r="E1637" s="129" t="s">
        <v>441</v>
      </c>
      <c r="F1637" s="129" t="s">
        <v>3574</v>
      </c>
    </row>
    <row r="1638" spans="1:6" x14ac:dyDescent="0.25">
      <c r="A1638" s="130" t="s">
        <v>3577</v>
      </c>
      <c r="B1638" s="129" t="s">
        <v>231</v>
      </c>
      <c r="C1638" s="129" t="s">
        <v>3547</v>
      </c>
      <c r="D1638" s="130" t="s">
        <v>397</v>
      </c>
      <c r="E1638" s="129" t="s">
        <v>452</v>
      </c>
      <c r="F1638" s="129" t="s">
        <v>3576</v>
      </c>
    </row>
    <row r="1639" spans="1:6" x14ac:dyDescent="0.25">
      <c r="A1639" s="130" t="s">
        <v>3579</v>
      </c>
      <c r="B1639" s="129" t="s">
        <v>101</v>
      </c>
      <c r="C1639" s="129" t="s">
        <v>3547</v>
      </c>
      <c r="D1639" s="130" t="s">
        <v>397</v>
      </c>
      <c r="E1639" s="129" t="s">
        <v>452</v>
      </c>
      <c r="F1639" s="129" t="s">
        <v>3578</v>
      </c>
    </row>
    <row r="1640" spans="1:6" x14ac:dyDescent="0.25">
      <c r="A1640" s="130" t="s">
        <v>3581</v>
      </c>
      <c r="B1640" s="129" t="s">
        <v>117</v>
      </c>
      <c r="C1640" s="129" t="s">
        <v>3547</v>
      </c>
      <c r="D1640" s="130" t="s">
        <v>397</v>
      </c>
      <c r="E1640" s="129" t="s">
        <v>452</v>
      </c>
      <c r="F1640" s="129" t="s">
        <v>3580</v>
      </c>
    </row>
    <row r="1641" spans="1:6" x14ac:dyDescent="0.25">
      <c r="A1641" s="130" t="s">
        <v>3583</v>
      </c>
      <c r="B1641" s="129" t="s">
        <v>3584</v>
      </c>
      <c r="C1641" s="129" t="s">
        <v>3547</v>
      </c>
      <c r="D1641" s="130" t="s">
        <v>397</v>
      </c>
      <c r="E1641" s="129" t="s">
        <v>452</v>
      </c>
      <c r="F1641" s="129" t="s">
        <v>3582</v>
      </c>
    </row>
    <row r="1642" spans="1:6" x14ac:dyDescent="0.25">
      <c r="A1642" s="130" t="s">
        <v>3588</v>
      </c>
      <c r="B1642" s="129" t="s">
        <v>231</v>
      </c>
      <c r="C1642" s="129" t="s">
        <v>3585</v>
      </c>
      <c r="D1642" s="130" t="s">
        <v>397</v>
      </c>
      <c r="E1642" s="129" t="s">
        <v>3586</v>
      </c>
      <c r="F1642" s="129" t="s">
        <v>3587</v>
      </c>
    </row>
    <row r="1643" spans="1:6" x14ac:dyDescent="0.25">
      <c r="A1643" s="130" t="s">
        <v>3590</v>
      </c>
      <c r="B1643" s="129" t="s">
        <v>231</v>
      </c>
      <c r="C1643" s="129" t="s">
        <v>3585</v>
      </c>
      <c r="D1643" s="130" t="s">
        <v>397</v>
      </c>
      <c r="E1643" s="129" t="s">
        <v>3586</v>
      </c>
      <c r="F1643" s="129" t="s">
        <v>3589</v>
      </c>
    </row>
    <row r="1644" spans="1:6" x14ac:dyDescent="0.25">
      <c r="A1644" s="130" t="s">
        <v>3592</v>
      </c>
      <c r="B1644" s="129" t="s">
        <v>231</v>
      </c>
      <c r="C1644" s="129" t="s">
        <v>3585</v>
      </c>
      <c r="D1644" s="130" t="s">
        <v>397</v>
      </c>
      <c r="E1644" s="129" t="s">
        <v>3586</v>
      </c>
      <c r="F1644" s="129" t="s">
        <v>3591</v>
      </c>
    </row>
    <row r="1645" spans="1:6" x14ac:dyDescent="0.25">
      <c r="A1645" s="130" t="s">
        <v>3593</v>
      </c>
      <c r="B1645" s="129" t="s">
        <v>231</v>
      </c>
      <c r="C1645" s="129" t="s">
        <v>3585</v>
      </c>
      <c r="D1645" s="130" t="s">
        <v>397</v>
      </c>
      <c r="E1645" s="129" t="s">
        <v>2307</v>
      </c>
      <c r="F1645" s="129" t="s">
        <v>1983</v>
      </c>
    </row>
    <row r="1646" spans="1:6" x14ac:dyDescent="0.25">
      <c r="A1646" s="130" t="s">
        <v>3595</v>
      </c>
      <c r="B1646" s="129" t="s">
        <v>109</v>
      </c>
      <c r="C1646" s="129" t="s">
        <v>3585</v>
      </c>
      <c r="D1646" s="130" t="s">
        <v>397</v>
      </c>
      <c r="E1646" s="129" t="s">
        <v>3594</v>
      </c>
      <c r="F1646" s="129" t="s">
        <v>3594</v>
      </c>
    </row>
    <row r="1647" spans="1:6" x14ac:dyDescent="0.25">
      <c r="A1647" s="130" t="s">
        <v>3597</v>
      </c>
      <c r="B1647" s="129" t="s">
        <v>3598</v>
      </c>
      <c r="C1647" s="129" t="s">
        <v>3585</v>
      </c>
      <c r="D1647" s="130" t="s">
        <v>397</v>
      </c>
      <c r="E1647" s="129" t="s">
        <v>2325</v>
      </c>
      <c r="F1647" s="129" t="s">
        <v>3596</v>
      </c>
    </row>
    <row r="1648" spans="1:6" x14ac:dyDescent="0.25">
      <c r="A1648" s="130" t="s">
        <v>3600</v>
      </c>
      <c r="B1648" s="129" t="s">
        <v>142</v>
      </c>
      <c r="C1648" s="129" t="s">
        <v>3585</v>
      </c>
      <c r="D1648" s="130" t="s">
        <v>397</v>
      </c>
      <c r="E1648" s="129" t="s">
        <v>2325</v>
      </c>
      <c r="F1648" s="129" t="s">
        <v>3599</v>
      </c>
    </row>
    <row r="1649" spans="1:6" x14ac:dyDescent="0.25">
      <c r="A1649" s="130" t="s">
        <v>3602</v>
      </c>
      <c r="B1649" s="129" t="s">
        <v>361</v>
      </c>
      <c r="C1649" s="129" t="s">
        <v>3585</v>
      </c>
      <c r="D1649" s="130" t="s">
        <v>397</v>
      </c>
      <c r="E1649" s="129" t="s">
        <v>2325</v>
      </c>
      <c r="F1649" s="129" t="s">
        <v>3601</v>
      </c>
    </row>
    <row r="1650" spans="1:6" x14ac:dyDescent="0.25">
      <c r="A1650" s="130" t="s">
        <v>3604</v>
      </c>
      <c r="B1650" s="129" t="s">
        <v>3605</v>
      </c>
      <c r="C1650" s="129" t="s">
        <v>3585</v>
      </c>
      <c r="D1650" s="130" t="s">
        <v>397</v>
      </c>
      <c r="E1650" s="129" t="s">
        <v>2325</v>
      </c>
      <c r="F1650" s="129" t="s">
        <v>3603</v>
      </c>
    </row>
    <row r="1651" spans="1:6" x14ac:dyDescent="0.25">
      <c r="A1651" s="130" t="s">
        <v>3607</v>
      </c>
      <c r="B1651" s="129" t="s">
        <v>370</v>
      </c>
      <c r="C1651" s="129" t="s">
        <v>3585</v>
      </c>
      <c r="D1651" s="130" t="s">
        <v>397</v>
      </c>
      <c r="E1651" s="129" t="s">
        <v>2325</v>
      </c>
      <c r="F1651" s="129" t="s">
        <v>3606</v>
      </c>
    </row>
    <row r="1652" spans="1:6" x14ac:dyDescent="0.25">
      <c r="A1652" s="130" t="s">
        <v>3609</v>
      </c>
      <c r="B1652" s="129" t="s">
        <v>237</v>
      </c>
      <c r="C1652" s="129" t="s">
        <v>3585</v>
      </c>
      <c r="D1652" s="130" t="s">
        <v>397</v>
      </c>
      <c r="E1652" s="129" t="s">
        <v>2325</v>
      </c>
      <c r="F1652" s="129" t="s">
        <v>3608</v>
      </c>
    </row>
    <row r="1653" spans="1:6" x14ac:dyDescent="0.25">
      <c r="A1653" s="130" t="s">
        <v>3610</v>
      </c>
      <c r="B1653" s="129" t="s">
        <v>117</v>
      </c>
      <c r="C1653" s="129" t="s">
        <v>3585</v>
      </c>
      <c r="D1653" s="130" t="s">
        <v>397</v>
      </c>
      <c r="E1653" s="129" t="s">
        <v>2325</v>
      </c>
      <c r="F1653" s="129" t="s">
        <v>911</v>
      </c>
    </row>
    <row r="1654" spans="1:6" x14ac:dyDescent="0.25">
      <c r="A1654" s="130" t="s">
        <v>3612</v>
      </c>
      <c r="B1654" s="129" t="s">
        <v>502</v>
      </c>
      <c r="C1654" s="129" t="s">
        <v>3585</v>
      </c>
      <c r="D1654" s="130" t="s">
        <v>397</v>
      </c>
      <c r="E1654" s="129" t="s">
        <v>2325</v>
      </c>
      <c r="F1654" s="129" t="s">
        <v>3611</v>
      </c>
    </row>
    <row r="1655" spans="1:6" x14ac:dyDescent="0.25">
      <c r="A1655" s="130" t="s">
        <v>3614</v>
      </c>
      <c r="B1655" s="129" t="s">
        <v>3086</v>
      </c>
      <c r="C1655" s="129" t="s">
        <v>3585</v>
      </c>
      <c r="D1655" s="130" t="s">
        <v>397</v>
      </c>
      <c r="E1655" s="129" t="s">
        <v>2325</v>
      </c>
      <c r="F1655" s="129" t="s">
        <v>3613</v>
      </c>
    </row>
    <row r="1656" spans="1:6" x14ac:dyDescent="0.25">
      <c r="A1656" s="130" t="s">
        <v>3616</v>
      </c>
      <c r="B1656" s="129" t="s">
        <v>197</v>
      </c>
      <c r="C1656" s="129" t="s">
        <v>3585</v>
      </c>
      <c r="D1656" s="130" t="s">
        <v>397</v>
      </c>
      <c r="E1656" s="129" t="s">
        <v>2325</v>
      </c>
      <c r="F1656" s="129" t="s">
        <v>3615</v>
      </c>
    </row>
    <row r="1657" spans="1:6" x14ac:dyDescent="0.25">
      <c r="A1657" s="130" t="s">
        <v>3617</v>
      </c>
      <c r="B1657" s="129" t="s">
        <v>1818</v>
      </c>
      <c r="C1657" s="129" t="s">
        <v>3585</v>
      </c>
      <c r="D1657" s="130" t="s">
        <v>397</v>
      </c>
      <c r="E1657" s="129" t="s">
        <v>2325</v>
      </c>
      <c r="F1657" s="129" t="s">
        <v>1981</v>
      </c>
    </row>
    <row r="1658" spans="1:6" x14ac:dyDescent="0.25">
      <c r="A1658" s="130" t="s">
        <v>3619</v>
      </c>
      <c r="B1658" s="129" t="s">
        <v>142</v>
      </c>
      <c r="C1658" s="129" t="s">
        <v>3585</v>
      </c>
      <c r="D1658" s="130" t="s">
        <v>397</v>
      </c>
      <c r="E1658" s="129" t="s">
        <v>2325</v>
      </c>
      <c r="F1658" s="129" t="s">
        <v>3618</v>
      </c>
    </row>
    <row r="1659" spans="1:6" x14ac:dyDescent="0.25">
      <c r="A1659" s="130" t="s">
        <v>3621</v>
      </c>
      <c r="B1659" s="129" t="s">
        <v>223</v>
      </c>
      <c r="C1659" s="129" t="s">
        <v>3585</v>
      </c>
      <c r="D1659" s="130" t="s">
        <v>397</v>
      </c>
      <c r="E1659" s="129" t="s">
        <v>2325</v>
      </c>
      <c r="F1659" s="129" t="s">
        <v>3620</v>
      </c>
    </row>
    <row r="1660" spans="1:6" x14ac:dyDescent="0.25">
      <c r="A1660" s="130" t="s">
        <v>3624</v>
      </c>
      <c r="B1660" s="129" t="s">
        <v>203</v>
      </c>
      <c r="C1660" s="129" t="s">
        <v>3622</v>
      </c>
      <c r="D1660" s="130" t="s">
        <v>971</v>
      </c>
      <c r="E1660" s="129" t="s">
        <v>972</v>
      </c>
      <c r="F1660" s="129" t="s">
        <v>3623</v>
      </c>
    </row>
    <row r="1661" spans="1:6" x14ac:dyDescent="0.25">
      <c r="A1661" s="130" t="s">
        <v>3626</v>
      </c>
      <c r="B1661" s="129" t="s">
        <v>947</v>
      </c>
      <c r="C1661" s="129" t="s">
        <v>3622</v>
      </c>
      <c r="D1661" s="130" t="s">
        <v>971</v>
      </c>
      <c r="E1661" s="129" t="s">
        <v>1568</v>
      </c>
      <c r="F1661" s="129" t="s">
        <v>3625</v>
      </c>
    </row>
    <row r="1662" spans="1:6" x14ac:dyDescent="0.25">
      <c r="A1662" s="130" t="s">
        <v>3627</v>
      </c>
      <c r="B1662" s="129" t="s">
        <v>231</v>
      </c>
      <c r="C1662" s="129" t="s">
        <v>3622</v>
      </c>
      <c r="D1662" s="130" t="s">
        <v>971</v>
      </c>
      <c r="E1662" s="129" t="s">
        <v>977</v>
      </c>
      <c r="F1662" s="129" t="s">
        <v>977</v>
      </c>
    </row>
    <row r="1663" spans="1:6" x14ac:dyDescent="0.25">
      <c r="A1663" s="130" t="s">
        <v>3629</v>
      </c>
      <c r="B1663" s="129" t="s">
        <v>373</v>
      </c>
      <c r="C1663" s="129" t="s">
        <v>3622</v>
      </c>
      <c r="D1663" s="130" t="s">
        <v>971</v>
      </c>
      <c r="E1663" s="129" t="s">
        <v>359</v>
      </c>
      <c r="F1663" s="129" t="s">
        <v>3628</v>
      </c>
    </row>
    <row r="1664" spans="1:6" x14ac:dyDescent="0.25">
      <c r="A1664" s="130" t="s">
        <v>3631</v>
      </c>
      <c r="B1664" s="129" t="s">
        <v>1129</v>
      </c>
      <c r="C1664" s="129" t="s">
        <v>3622</v>
      </c>
      <c r="D1664" s="130" t="s">
        <v>971</v>
      </c>
      <c r="E1664" s="129" t="s">
        <v>151</v>
      </c>
      <c r="F1664" s="129" t="s">
        <v>3630</v>
      </c>
    </row>
    <row r="1665" spans="1:6" x14ac:dyDescent="0.25">
      <c r="A1665" s="130" t="s">
        <v>3633</v>
      </c>
      <c r="B1665" s="129" t="s">
        <v>557</v>
      </c>
      <c r="C1665" s="129" t="s">
        <v>3622</v>
      </c>
      <c r="D1665" s="130" t="s">
        <v>971</v>
      </c>
      <c r="E1665" s="129" t="s">
        <v>151</v>
      </c>
      <c r="F1665" s="129" t="s">
        <v>3632</v>
      </c>
    </row>
    <row r="1666" spans="1:6" x14ac:dyDescent="0.25">
      <c r="A1666" s="130" t="s">
        <v>3635</v>
      </c>
      <c r="B1666" s="129" t="s">
        <v>979</v>
      </c>
      <c r="C1666" s="129" t="s">
        <v>3622</v>
      </c>
      <c r="D1666" s="130" t="s">
        <v>971</v>
      </c>
      <c r="E1666" s="129" t="s">
        <v>3634</v>
      </c>
      <c r="F1666" s="129" t="s">
        <v>3634</v>
      </c>
    </row>
    <row r="1667" spans="1:6" x14ac:dyDescent="0.25">
      <c r="A1667" s="130" t="s">
        <v>3636</v>
      </c>
      <c r="B1667" s="129" t="s">
        <v>1624</v>
      </c>
      <c r="C1667" s="129" t="s">
        <v>3622</v>
      </c>
      <c r="D1667" s="130" t="s">
        <v>971</v>
      </c>
      <c r="E1667" s="129" t="s">
        <v>3634</v>
      </c>
      <c r="F1667" s="129" t="s">
        <v>1303</v>
      </c>
    </row>
    <row r="1668" spans="1:6" x14ac:dyDescent="0.25">
      <c r="A1668" s="130" t="s">
        <v>3638</v>
      </c>
      <c r="B1668" s="129" t="s">
        <v>200</v>
      </c>
      <c r="C1668" s="129" t="s">
        <v>3622</v>
      </c>
      <c r="D1668" s="130" t="s">
        <v>971</v>
      </c>
      <c r="E1668" s="129" t="s">
        <v>986</v>
      </c>
      <c r="F1668" s="129" t="s">
        <v>3637</v>
      </c>
    </row>
    <row r="1669" spans="1:6" ht="22.5" x14ac:dyDescent="0.25">
      <c r="A1669" s="130" t="s">
        <v>3640</v>
      </c>
      <c r="B1669" s="129" t="s">
        <v>3641</v>
      </c>
      <c r="C1669" s="129" t="s">
        <v>3622</v>
      </c>
      <c r="D1669" s="130" t="s">
        <v>971</v>
      </c>
      <c r="E1669" s="129" t="s">
        <v>986</v>
      </c>
      <c r="F1669" s="129" t="s">
        <v>3639</v>
      </c>
    </row>
    <row r="1670" spans="1:6" x14ac:dyDescent="0.25">
      <c r="A1670" s="130" t="s">
        <v>3642</v>
      </c>
      <c r="B1670" s="129" t="s">
        <v>3643</v>
      </c>
      <c r="C1670" s="129" t="s">
        <v>3622</v>
      </c>
      <c r="D1670" s="130" t="s">
        <v>971</v>
      </c>
      <c r="E1670" s="129" t="s">
        <v>986</v>
      </c>
      <c r="F1670" s="129" t="s">
        <v>2096</v>
      </c>
    </row>
    <row r="1671" spans="1:6" x14ac:dyDescent="0.25">
      <c r="A1671" s="130" t="s">
        <v>3644</v>
      </c>
      <c r="B1671" s="129" t="s">
        <v>94</v>
      </c>
      <c r="C1671" s="129" t="s">
        <v>3622</v>
      </c>
      <c r="D1671" s="130" t="s">
        <v>971</v>
      </c>
      <c r="E1671" s="129" t="s">
        <v>1592</v>
      </c>
      <c r="F1671" s="129" t="s">
        <v>1592</v>
      </c>
    </row>
    <row r="1672" spans="1:6" x14ac:dyDescent="0.25">
      <c r="A1672" s="130" t="s">
        <v>3646</v>
      </c>
      <c r="B1672" s="129" t="s">
        <v>228</v>
      </c>
      <c r="C1672" s="129" t="s">
        <v>3622</v>
      </c>
      <c r="D1672" s="130" t="s">
        <v>971</v>
      </c>
      <c r="E1672" s="129" t="s">
        <v>1592</v>
      </c>
      <c r="F1672" s="129" t="s">
        <v>3645</v>
      </c>
    </row>
    <row r="1673" spans="1:6" x14ac:dyDescent="0.25">
      <c r="A1673" s="130" t="s">
        <v>3647</v>
      </c>
      <c r="B1673" s="129" t="s">
        <v>101</v>
      </c>
      <c r="C1673" s="129" t="s">
        <v>3622</v>
      </c>
      <c r="D1673" s="130" t="s">
        <v>971</v>
      </c>
      <c r="E1673" s="129" t="s">
        <v>388</v>
      </c>
      <c r="F1673" s="129" t="s">
        <v>388</v>
      </c>
    </row>
    <row r="1674" spans="1:6" x14ac:dyDescent="0.25">
      <c r="A1674" s="130" t="s">
        <v>3648</v>
      </c>
      <c r="B1674" s="129" t="s">
        <v>231</v>
      </c>
      <c r="C1674" s="129" t="s">
        <v>3622</v>
      </c>
      <c r="D1674" s="130" t="s">
        <v>971</v>
      </c>
      <c r="E1674" s="129" t="s">
        <v>388</v>
      </c>
      <c r="F1674" s="129" t="s">
        <v>388</v>
      </c>
    </row>
    <row r="1675" spans="1:6" x14ac:dyDescent="0.25">
      <c r="A1675" s="130" t="s">
        <v>3650</v>
      </c>
      <c r="B1675" s="129" t="s">
        <v>168</v>
      </c>
      <c r="C1675" s="129" t="s">
        <v>3622</v>
      </c>
      <c r="D1675" s="130" t="s">
        <v>971</v>
      </c>
      <c r="E1675" s="129" t="s">
        <v>388</v>
      </c>
      <c r="F1675" s="129" t="s">
        <v>3649</v>
      </c>
    </row>
    <row r="1676" spans="1:6" x14ac:dyDescent="0.25">
      <c r="A1676" s="130" t="s">
        <v>3653</v>
      </c>
      <c r="B1676" s="129" t="s">
        <v>3654</v>
      </c>
      <c r="C1676" s="129" t="s">
        <v>3651</v>
      </c>
      <c r="D1676" s="130" t="s">
        <v>1832</v>
      </c>
      <c r="E1676" s="129" t="s">
        <v>3508</v>
      </c>
      <c r="F1676" s="129" t="s">
        <v>3652</v>
      </c>
    </row>
    <row r="1677" spans="1:6" x14ac:dyDescent="0.25">
      <c r="A1677" s="130" t="s">
        <v>3656</v>
      </c>
      <c r="B1677" s="129" t="s">
        <v>526</v>
      </c>
      <c r="C1677" s="129" t="s">
        <v>3651</v>
      </c>
      <c r="D1677" s="130" t="s">
        <v>1832</v>
      </c>
      <c r="E1677" s="129" t="s">
        <v>3508</v>
      </c>
      <c r="F1677" s="129" t="s">
        <v>3655</v>
      </c>
    </row>
    <row r="1678" spans="1:6" x14ac:dyDescent="0.25">
      <c r="A1678" s="130" t="s">
        <v>3658</v>
      </c>
      <c r="B1678" s="129" t="s">
        <v>109</v>
      </c>
      <c r="C1678" s="129" t="s">
        <v>3651</v>
      </c>
      <c r="D1678" s="130" t="s">
        <v>1832</v>
      </c>
      <c r="E1678" s="129" t="s">
        <v>3508</v>
      </c>
      <c r="F1678" s="129" t="s">
        <v>3657</v>
      </c>
    </row>
    <row r="1679" spans="1:6" x14ac:dyDescent="0.25">
      <c r="A1679" s="130" t="s">
        <v>3660</v>
      </c>
      <c r="B1679" s="129" t="s">
        <v>188</v>
      </c>
      <c r="C1679" s="129" t="s">
        <v>3651</v>
      </c>
      <c r="D1679" s="130" t="s">
        <v>1832</v>
      </c>
      <c r="E1679" s="129" t="s">
        <v>3508</v>
      </c>
      <c r="F1679" s="129" t="s">
        <v>3659</v>
      </c>
    </row>
    <row r="1680" spans="1:6" x14ac:dyDescent="0.25">
      <c r="A1680" s="130" t="s">
        <v>3662</v>
      </c>
      <c r="B1680" s="129" t="s">
        <v>237</v>
      </c>
      <c r="C1680" s="129" t="s">
        <v>3651</v>
      </c>
      <c r="D1680" s="130" t="s">
        <v>1832</v>
      </c>
      <c r="E1680" s="129" t="s">
        <v>3508</v>
      </c>
      <c r="F1680" s="129" t="s">
        <v>3661</v>
      </c>
    </row>
    <row r="1681" spans="1:6" x14ac:dyDescent="0.25">
      <c r="A1681" s="130" t="s">
        <v>3664</v>
      </c>
      <c r="B1681" s="129" t="s">
        <v>1921</v>
      </c>
      <c r="C1681" s="129" t="s">
        <v>3651</v>
      </c>
      <c r="D1681" s="130" t="s">
        <v>1832</v>
      </c>
      <c r="E1681" s="129" t="s">
        <v>3508</v>
      </c>
      <c r="F1681" s="129" t="s">
        <v>3663</v>
      </c>
    </row>
    <row r="1682" spans="1:6" x14ac:dyDescent="0.25">
      <c r="A1682" s="130" t="s">
        <v>3665</v>
      </c>
      <c r="B1682" s="129" t="s">
        <v>219</v>
      </c>
      <c r="C1682" s="129" t="s">
        <v>3651</v>
      </c>
      <c r="D1682" s="130" t="s">
        <v>1832</v>
      </c>
      <c r="E1682" s="129" t="s">
        <v>3508</v>
      </c>
      <c r="F1682" s="129" t="s">
        <v>594</v>
      </c>
    </row>
    <row r="1683" spans="1:6" x14ac:dyDescent="0.25">
      <c r="A1683" s="130" t="s">
        <v>3666</v>
      </c>
      <c r="B1683" s="129" t="s">
        <v>231</v>
      </c>
      <c r="C1683" s="129" t="s">
        <v>3651</v>
      </c>
      <c r="D1683" s="130" t="s">
        <v>1832</v>
      </c>
      <c r="E1683" s="129" t="s">
        <v>3508</v>
      </c>
      <c r="F1683" s="129" t="s">
        <v>431</v>
      </c>
    </row>
    <row r="1684" spans="1:6" x14ac:dyDescent="0.25">
      <c r="A1684" s="130" t="s">
        <v>3668</v>
      </c>
      <c r="B1684" s="129" t="s">
        <v>231</v>
      </c>
      <c r="C1684" s="129" t="s">
        <v>3651</v>
      </c>
      <c r="D1684" s="130" t="s">
        <v>1832</v>
      </c>
      <c r="E1684" s="129" t="s">
        <v>3508</v>
      </c>
      <c r="F1684" s="129" t="s">
        <v>3667</v>
      </c>
    </row>
    <row r="1685" spans="1:6" x14ac:dyDescent="0.25">
      <c r="A1685" s="130" t="s">
        <v>3670</v>
      </c>
      <c r="B1685" s="129" t="s">
        <v>231</v>
      </c>
      <c r="C1685" s="129" t="s">
        <v>3651</v>
      </c>
      <c r="D1685" s="130" t="s">
        <v>1832</v>
      </c>
      <c r="E1685" s="129" t="s">
        <v>3508</v>
      </c>
      <c r="F1685" s="129" t="s">
        <v>3669</v>
      </c>
    </row>
    <row r="1686" spans="1:6" x14ac:dyDescent="0.25">
      <c r="A1686" s="130" t="s">
        <v>3672</v>
      </c>
      <c r="B1686" s="129" t="s">
        <v>85</v>
      </c>
      <c r="C1686" s="129" t="s">
        <v>3651</v>
      </c>
      <c r="D1686" s="130" t="s">
        <v>1832</v>
      </c>
      <c r="E1686" s="129" t="s">
        <v>3508</v>
      </c>
      <c r="F1686" s="129" t="s">
        <v>3671</v>
      </c>
    </row>
    <row r="1687" spans="1:6" x14ac:dyDescent="0.25">
      <c r="A1687" s="130" t="s">
        <v>3674</v>
      </c>
      <c r="B1687" s="129" t="s">
        <v>630</v>
      </c>
      <c r="C1687" s="129" t="s">
        <v>3651</v>
      </c>
      <c r="D1687" s="130" t="s">
        <v>1832</v>
      </c>
      <c r="E1687" s="129" t="s">
        <v>3508</v>
      </c>
      <c r="F1687" s="129" t="s">
        <v>3673</v>
      </c>
    </row>
    <row r="1688" spans="1:6" x14ac:dyDescent="0.25">
      <c r="A1688" s="130" t="s">
        <v>3676</v>
      </c>
      <c r="B1688" s="129" t="s">
        <v>168</v>
      </c>
      <c r="C1688" s="129" t="s">
        <v>3651</v>
      </c>
      <c r="D1688" s="130" t="s">
        <v>1832</v>
      </c>
      <c r="E1688" s="129" t="s">
        <v>3508</v>
      </c>
      <c r="F1688" s="129" t="s">
        <v>3675</v>
      </c>
    </row>
    <row r="1689" spans="1:6" x14ac:dyDescent="0.25">
      <c r="A1689" s="130" t="s">
        <v>3678</v>
      </c>
      <c r="B1689" s="129" t="s">
        <v>406</v>
      </c>
      <c r="C1689" s="129" t="s">
        <v>3651</v>
      </c>
      <c r="D1689" s="130" t="s">
        <v>1832</v>
      </c>
      <c r="E1689" s="129" t="s">
        <v>3508</v>
      </c>
      <c r="F1689" s="129" t="s">
        <v>3677</v>
      </c>
    </row>
    <row r="1690" spans="1:6" ht="22.5" x14ac:dyDescent="0.25">
      <c r="A1690" s="130" t="s">
        <v>3681</v>
      </c>
      <c r="B1690" s="129" t="s">
        <v>154</v>
      </c>
      <c r="C1690" s="129" t="s">
        <v>3651</v>
      </c>
      <c r="D1690" s="130" t="s">
        <v>1832</v>
      </c>
      <c r="E1690" s="129" t="s">
        <v>3679</v>
      </c>
      <c r="F1690" s="129" t="s">
        <v>3680</v>
      </c>
    </row>
    <row r="1691" spans="1:6" x14ac:dyDescent="0.25">
      <c r="A1691" s="130" t="s">
        <v>3683</v>
      </c>
      <c r="B1691" s="129" t="s">
        <v>3684</v>
      </c>
      <c r="C1691" s="129" t="s">
        <v>3651</v>
      </c>
      <c r="D1691" s="130" t="s">
        <v>1832</v>
      </c>
      <c r="E1691" s="129" t="s">
        <v>3679</v>
      </c>
      <c r="F1691" s="129" t="s">
        <v>3682</v>
      </c>
    </row>
    <row r="1692" spans="1:6" x14ac:dyDescent="0.25">
      <c r="A1692" s="130" t="s">
        <v>3686</v>
      </c>
      <c r="B1692" s="129" t="s">
        <v>482</v>
      </c>
      <c r="C1692" s="129" t="s">
        <v>3651</v>
      </c>
      <c r="D1692" s="130" t="s">
        <v>1832</v>
      </c>
      <c r="E1692" s="129" t="s">
        <v>3679</v>
      </c>
      <c r="F1692" s="129" t="s">
        <v>3685</v>
      </c>
    </row>
    <row r="1693" spans="1:6" ht="22.5" x14ac:dyDescent="0.25">
      <c r="A1693" s="130" t="s">
        <v>3688</v>
      </c>
      <c r="B1693" s="129" t="s">
        <v>223</v>
      </c>
      <c r="C1693" s="129" t="s">
        <v>3651</v>
      </c>
      <c r="D1693" s="130" t="s">
        <v>1832</v>
      </c>
      <c r="E1693" s="129" t="s">
        <v>3679</v>
      </c>
      <c r="F1693" s="129" t="s">
        <v>3687</v>
      </c>
    </row>
    <row r="1694" spans="1:6" x14ac:dyDescent="0.25">
      <c r="A1694" s="130" t="s">
        <v>3690</v>
      </c>
      <c r="B1694" s="129" t="s">
        <v>2697</v>
      </c>
      <c r="C1694" s="129" t="s">
        <v>3651</v>
      </c>
      <c r="D1694" s="130" t="s">
        <v>1832</v>
      </c>
      <c r="E1694" s="129" t="s">
        <v>3679</v>
      </c>
      <c r="F1694" s="129" t="s">
        <v>3689</v>
      </c>
    </row>
    <row r="1695" spans="1:6" x14ac:dyDescent="0.25">
      <c r="A1695" s="130" t="s">
        <v>3692</v>
      </c>
      <c r="B1695" s="129" t="s">
        <v>591</v>
      </c>
      <c r="C1695" s="129" t="s">
        <v>3651</v>
      </c>
      <c r="D1695" s="130" t="s">
        <v>1832</v>
      </c>
      <c r="E1695" s="129" t="s">
        <v>3679</v>
      </c>
      <c r="F1695" s="129" t="s">
        <v>3691</v>
      </c>
    </row>
    <row r="1696" spans="1:6" x14ac:dyDescent="0.25">
      <c r="A1696" s="130" t="s">
        <v>3694</v>
      </c>
      <c r="B1696" s="129" t="s">
        <v>139</v>
      </c>
      <c r="C1696" s="129" t="s">
        <v>3651</v>
      </c>
      <c r="D1696" s="130" t="s">
        <v>1832</v>
      </c>
      <c r="E1696" s="129" t="s">
        <v>3679</v>
      </c>
      <c r="F1696" s="129" t="s">
        <v>3693</v>
      </c>
    </row>
    <row r="1697" spans="1:6" x14ac:dyDescent="0.25">
      <c r="A1697" s="130" t="s">
        <v>3697</v>
      </c>
      <c r="B1697" s="129" t="s">
        <v>155</v>
      </c>
      <c r="C1697" s="129" t="s">
        <v>3695</v>
      </c>
      <c r="D1697" s="130" t="s">
        <v>533</v>
      </c>
      <c r="E1697" s="129" t="s">
        <v>3474</v>
      </c>
      <c r="F1697" s="129" t="s">
        <v>3696</v>
      </c>
    </row>
    <row r="1698" spans="1:6" x14ac:dyDescent="0.25">
      <c r="A1698" s="130" t="s">
        <v>3699</v>
      </c>
      <c r="B1698" s="129" t="s">
        <v>323</v>
      </c>
      <c r="C1698" s="129" t="s">
        <v>3695</v>
      </c>
      <c r="D1698" s="130" t="s">
        <v>533</v>
      </c>
      <c r="E1698" s="129" t="s">
        <v>1884</v>
      </c>
      <c r="F1698" s="129" t="s">
        <v>3698</v>
      </c>
    </row>
    <row r="1699" spans="1:6" x14ac:dyDescent="0.25">
      <c r="A1699" s="130" t="s">
        <v>3701</v>
      </c>
      <c r="B1699" s="129" t="s">
        <v>142</v>
      </c>
      <c r="C1699" s="129" t="s">
        <v>3695</v>
      </c>
      <c r="D1699" s="130" t="s">
        <v>533</v>
      </c>
      <c r="E1699" s="129" t="s">
        <v>1884</v>
      </c>
      <c r="F1699" s="129" t="s">
        <v>3700</v>
      </c>
    </row>
    <row r="1700" spans="1:6" x14ac:dyDescent="0.25">
      <c r="A1700" s="130" t="s">
        <v>3703</v>
      </c>
      <c r="B1700" s="129" t="s">
        <v>197</v>
      </c>
      <c r="C1700" s="129" t="s">
        <v>3695</v>
      </c>
      <c r="D1700" s="130" t="s">
        <v>533</v>
      </c>
      <c r="E1700" s="129" t="s">
        <v>1884</v>
      </c>
      <c r="F1700" s="129" t="s">
        <v>3702</v>
      </c>
    </row>
    <row r="1701" spans="1:6" x14ac:dyDescent="0.25">
      <c r="A1701" s="130" t="s">
        <v>3704</v>
      </c>
      <c r="B1701" s="129" t="s">
        <v>142</v>
      </c>
      <c r="C1701" s="129" t="s">
        <v>3695</v>
      </c>
      <c r="D1701" s="130" t="s">
        <v>533</v>
      </c>
      <c r="E1701" s="129" t="s">
        <v>1884</v>
      </c>
      <c r="F1701" s="129" t="s">
        <v>3027</v>
      </c>
    </row>
    <row r="1702" spans="1:6" x14ac:dyDescent="0.25">
      <c r="A1702" s="130" t="s">
        <v>3706</v>
      </c>
      <c r="B1702" s="129" t="s">
        <v>142</v>
      </c>
      <c r="C1702" s="129" t="s">
        <v>3695</v>
      </c>
      <c r="D1702" s="130" t="s">
        <v>533</v>
      </c>
      <c r="E1702" s="129" t="s">
        <v>1253</v>
      </c>
      <c r="F1702" s="129" t="s">
        <v>3705</v>
      </c>
    </row>
    <row r="1703" spans="1:6" x14ac:dyDescent="0.25">
      <c r="A1703" s="130" t="s">
        <v>3708</v>
      </c>
      <c r="B1703" s="129" t="s">
        <v>154</v>
      </c>
      <c r="C1703" s="129" t="s">
        <v>3695</v>
      </c>
      <c r="D1703" s="130" t="s">
        <v>533</v>
      </c>
      <c r="E1703" s="129" t="s">
        <v>3707</v>
      </c>
      <c r="F1703" s="129" t="s">
        <v>3707</v>
      </c>
    </row>
    <row r="1704" spans="1:6" x14ac:dyDescent="0.25">
      <c r="A1704" s="130" t="s">
        <v>3710</v>
      </c>
      <c r="B1704" s="129" t="s">
        <v>231</v>
      </c>
      <c r="C1704" s="129" t="s">
        <v>3695</v>
      </c>
      <c r="D1704" s="130" t="s">
        <v>533</v>
      </c>
      <c r="E1704" s="129" t="s">
        <v>3707</v>
      </c>
      <c r="F1704" s="129" t="s">
        <v>3709</v>
      </c>
    </row>
    <row r="1705" spans="1:6" ht="22.5" x14ac:dyDescent="0.25">
      <c r="A1705" s="130" t="s">
        <v>3712</v>
      </c>
      <c r="B1705" s="129" t="s">
        <v>560</v>
      </c>
      <c r="C1705" s="129" t="s">
        <v>3695</v>
      </c>
      <c r="D1705" s="130" t="s">
        <v>533</v>
      </c>
      <c r="E1705" s="129" t="s">
        <v>3707</v>
      </c>
      <c r="F1705" s="129" t="s">
        <v>3711</v>
      </c>
    </row>
    <row r="1706" spans="1:6" x14ac:dyDescent="0.25">
      <c r="A1706" s="130" t="s">
        <v>3713</v>
      </c>
      <c r="B1706" s="129" t="s">
        <v>200</v>
      </c>
      <c r="C1706" s="129" t="s">
        <v>3695</v>
      </c>
      <c r="D1706" s="130" t="s">
        <v>533</v>
      </c>
      <c r="E1706" s="129" t="s">
        <v>3707</v>
      </c>
      <c r="F1706" s="129" t="s">
        <v>575</v>
      </c>
    </row>
    <row r="1707" spans="1:6" x14ac:dyDescent="0.25">
      <c r="A1707" s="130" t="s">
        <v>3714</v>
      </c>
      <c r="B1707" s="129" t="s">
        <v>3715</v>
      </c>
      <c r="C1707" s="129" t="s">
        <v>3695</v>
      </c>
      <c r="D1707" s="130" t="s">
        <v>533</v>
      </c>
      <c r="E1707" s="129" t="s">
        <v>3707</v>
      </c>
      <c r="F1707" s="129" t="s">
        <v>1290</v>
      </c>
    </row>
    <row r="1708" spans="1:6" x14ac:dyDescent="0.25">
      <c r="A1708" s="130" t="s">
        <v>3717</v>
      </c>
      <c r="B1708" s="129" t="s">
        <v>3718</v>
      </c>
      <c r="C1708" s="129" t="s">
        <v>3695</v>
      </c>
      <c r="D1708" s="130" t="s">
        <v>533</v>
      </c>
      <c r="E1708" s="129" t="s">
        <v>534</v>
      </c>
      <c r="F1708" s="129" t="s">
        <v>3716</v>
      </c>
    </row>
    <row r="1709" spans="1:6" x14ac:dyDescent="0.25">
      <c r="A1709" s="130" t="s">
        <v>3720</v>
      </c>
      <c r="B1709" s="129" t="s">
        <v>231</v>
      </c>
      <c r="C1709" s="129" t="s">
        <v>3695</v>
      </c>
      <c r="D1709" s="130" t="s">
        <v>533</v>
      </c>
      <c r="E1709" s="129" t="s">
        <v>534</v>
      </c>
      <c r="F1709" s="129" t="s">
        <v>3719</v>
      </c>
    </row>
    <row r="1710" spans="1:6" x14ac:dyDescent="0.25">
      <c r="A1710" s="130" t="s">
        <v>3721</v>
      </c>
      <c r="B1710" s="129" t="s">
        <v>117</v>
      </c>
      <c r="C1710" s="129" t="s">
        <v>3695</v>
      </c>
      <c r="D1710" s="130" t="s">
        <v>533</v>
      </c>
      <c r="E1710" s="129" t="s">
        <v>534</v>
      </c>
      <c r="F1710" s="129" t="s">
        <v>431</v>
      </c>
    </row>
    <row r="1711" spans="1:6" ht="22.5" x14ac:dyDescent="0.25">
      <c r="A1711" s="130" t="s">
        <v>3723</v>
      </c>
      <c r="B1711" s="129" t="s">
        <v>560</v>
      </c>
      <c r="C1711" s="129" t="s">
        <v>3695</v>
      </c>
      <c r="D1711" s="130" t="s">
        <v>533</v>
      </c>
      <c r="E1711" s="129" t="s">
        <v>534</v>
      </c>
      <c r="F1711" s="129" t="s">
        <v>3722</v>
      </c>
    </row>
    <row r="1712" spans="1:6" x14ac:dyDescent="0.25">
      <c r="A1712" s="130" t="s">
        <v>3725</v>
      </c>
      <c r="B1712" s="129" t="s">
        <v>342</v>
      </c>
      <c r="C1712" s="129" t="s">
        <v>3695</v>
      </c>
      <c r="D1712" s="130" t="s">
        <v>533</v>
      </c>
      <c r="E1712" s="129" t="s">
        <v>534</v>
      </c>
      <c r="F1712" s="129" t="s">
        <v>3724</v>
      </c>
    </row>
    <row r="1713" spans="1:6" ht="22.5" x14ac:dyDescent="0.25">
      <c r="A1713" s="130" t="s">
        <v>3726</v>
      </c>
      <c r="B1713" s="129" t="s">
        <v>95</v>
      </c>
      <c r="C1713" s="129" t="s">
        <v>3695</v>
      </c>
      <c r="D1713" s="130" t="s">
        <v>533</v>
      </c>
      <c r="E1713" s="129" t="s">
        <v>534</v>
      </c>
      <c r="F1713" s="129" t="s">
        <v>1440</v>
      </c>
    </row>
    <row r="1714" spans="1:6" x14ac:dyDescent="0.25">
      <c r="A1714" s="130" t="s">
        <v>3728</v>
      </c>
      <c r="B1714" s="129" t="s">
        <v>185</v>
      </c>
      <c r="C1714" s="129" t="s">
        <v>3695</v>
      </c>
      <c r="D1714" s="130" t="s">
        <v>533</v>
      </c>
      <c r="E1714" s="129" t="s">
        <v>534</v>
      </c>
      <c r="F1714" s="129" t="s">
        <v>3727</v>
      </c>
    </row>
    <row r="1715" spans="1:6" x14ac:dyDescent="0.25">
      <c r="A1715" s="130" t="s">
        <v>3730</v>
      </c>
      <c r="B1715" s="129" t="s">
        <v>817</v>
      </c>
      <c r="C1715" s="129" t="s">
        <v>3695</v>
      </c>
      <c r="D1715" s="130" t="s">
        <v>533</v>
      </c>
      <c r="E1715" s="129" t="s">
        <v>534</v>
      </c>
      <c r="F1715" s="129" t="s">
        <v>3729</v>
      </c>
    </row>
    <row r="1716" spans="1:6" x14ac:dyDescent="0.25">
      <c r="A1716" s="130" t="s">
        <v>3733</v>
      </c>
      <c r="B1716" s="129" t="s">
        <v>450</v>
      </c>
      <c r="C1716" s="129" t="s">
        <v>3731</v>
      </c>
      <c r="D1716" s="130" t="s">
        <v>3290</v>
      </c>
      <c r="E1716" s="129" t="s">
        <v>3732</v>
      </c>
      <c r="F1716" s="129" t="s">
        <v>3732</v>
      </c>
    </row>
    <row r="1717" spans="1:6" x14ac:dyDescent="0.25">
      <c r="A1717" s="130" t="s">
        <v>3735</v>
      </c>
      <c r="B1717" s="129" t="s">
        <v>764</v>
      </c>
      <c r="C1717" s="129" t="s">
        <v>3731</v>
      </c>
      <c r="D1717" s="130" t="s">
        <v>3290</v>
      </c>
      <c r="E1717" s="129" t="s">
        <v>3732</v>
      </c>
      <c r="F1717" s="129" t="s">
        <v>3734</v>
      </c>
    </row>
    <row r="1718" spans="1:6" ht="22.5" x14ac:dyDescent="0.25">
      <c r="A1718" s="130" t="s">
        <v>3737</v>
      </c>
      <c r="B1718" s="129" t="s">
        <v>3738</v>
      </c>
      <c r="C1718" s="129" t="s">
        <v>3731</v>
      </c>
      <c r="D1718" s="130" t="s">
        <v>3290</v>
      </c>
      <c r="E1718" s="129" t="s">
        <v>2688</v>
      </c>
      <c r="F1718" s="129" t="s">
        <v>3736</v>
      </c>
    </row>
    <row r="1719" spans="1:6" x14ac:dyDescent="0.25">
      <c r="A1719" s="130" t="s">
        <v>3739</v>
      </c>
      <c r="B1719" s="129" t="s">
        <v>323</v>
      </c>
      <c r="C1719" s="129" t="s">
        <v>3731</v>
      </c>
      <c r="D1719" s="130" t="s">
        <v>3290</v>
      </c>
      <c r="E1719" s="129" t="s">
        <v>291</v>
      </c>
      <c r="F1719" s="129" t="s">
        <v>292</v>
      </c>
    </row>
    <row r="1720" spans="1:6" x14ac:dyDescent="0.25">
      <c r="A1720" s="130" t="s">
        <v>3740</v>
      </c>
      <c r="B1720" s="129" t="s">
        <v>145</v>
      </c>
      <c r="C1720" s="129" t="s">
        <v>3731</v>
      </c>
      <c r="D1720" s="130" t="s">
        <v>3290</v>
      </c>
      <c r="E1720" s="129" t="s">
        <v>291</v>
      </c>
      <c r="F1720" s="129" t="s">
        <v>292</v>
      </c>
    </row>
    <row r="1721" spans="1:6" x14ac:dyDescent="0.25">
      <c r="A1721" s="130" t="s">
        <v>3743</v>
      </c>
      <c r="B1721" s="129" t="s">
        <v>3744</v>
      </c>
      <c r="C1721" s="129" t="s">
        <v>3731</v>
      </c>
      <c r="D1721" s="130" t="s">
        <v>3290</v>
      </c>
      <c r="E1721" s="129" t="s">
        <v>3741</v>
      </c>
      <c r="F1721" s="129" t="s">
        <v>3742</v>
      </c>
    </row>
    <row r="1722" spans="1:6" x14ac:dyDescent="0.25">
      <c r="A1722" s="130" t="s">
        <v>3746</v>
      </c>
      <c r="B1722" s="129" t="s">
        <v>194</v>
      </c>
      <c r="C1722" s="129" t="s">
        <v>3731</v>
      </c>
      <c r="D1722" s="130" t="s">
        <v>3290</v>
      </c>
      <c r="E1722" s="129" t="s">
        <v>3741</v>
      </c>
      <c r="F1722" s="129" t="s">
        <v>3745</v>
      </c>
    </row>
    <row r="1723" spans="1:6" x14ac:dyDescent="0.25">
      <c r="A1723" s="130" t="s">
        <v>3748</v>
      </c>
      <c r="B1723" s="129" t="s">
        <v>85</v>
      </c>
      <c r="C1723" s="129" t="s">
        <v>3731</v>
      </c>
      <c r="D1723" s="130" t="s">
        <v>3290</v>
      </c>
      <c r="E1723" s="129" t="s">
        <v>3741</v>
      </c>
      <c r="F1723" s="129" t="s">
        <v>3747</v>
      </c>
    </row>
    <row r="1724" spans="1:6" x14ac:dyDescent="0.25">
      <c r="A1724" s="130" t="s">
        <v>3750</v>
      </c>
      <c r="B1724" s="129" t="s">
        <v>231</v>
      </c>
      <c r="C1724" s="129" t="s">
        <v>3731</v>
      </c>
      <c r="D1724" s="130" t="s">
        <v>3290</v>
      </c>
      <c r="E1724" s="129" t="s">
        <v>3741</v>
      </c>
      <c r="F1724" s="129" t="s">
        <v>3749</v>
      </c>
    </row>
    <row r="1725" spans="1:6" x14ac:dyDescent="0.25">
      <c r="A1725" s="130" t="s">
        <v>3752</v>
      </c>
      <c r="B1725" s="129" t="s">
        <v>3753</v>
      </c>
      <c r="C1725" s="129" t="s">
        <v>3731</v>
      </c>
      <c r="D1725" s="130" t="s">
        <v>3290</v>
      </c>
      <c r="E1725" s="129" t="s">
        <v>3741</v>
      </c>
      <c r="F1725" s="129" t="s">
        <v>3751</v>
      </c>
    </row>
    <row r="1726" spans="1:6" ht="22.5" x14ac:dyDescent="0.25">
      <c r="A1726" s="130" t="s">
        <v>3755</v>
      </c>
      <c r="B1726" s="129" t="s">
        <v>3756</v>
      </c>
      <c r="C1726" s="129" t="s">
        <v>3731</v>
      </c>
      <c r="D1726" s="130" t="s">
        <v>3290</v>
      </c>
      <c r="E1726" s="129" t="s">
        <v>3741</v>
      </c>
      <c r="F1726" s="129" t="s">
        <v>3754</v>
      </c>
    </row>
    <row r="1727" spans="1:6" x14ac:dyDescent="0.25">
      <c r="A1727" s="130" t="s">
        <v>3758</v>
      </c>
      <c r="B1727" s="129" t="s">
        <v>1282</v>
      </c>
      <c r="C1727" s="129" t="s">
        <v>3731</v>
      </c>
      <c r="D1727" s="130" t="s">
        <v>3290</v>
      </c>
      <c r="E1727" s="129" t="s">
        <v>3757</v>
      </c>
      <c r="F1727" s="129" t="s">
        <v>3757</v>
      </c>
    </row>
    <row r="1728" spans="1:6" x14ac:dyDescent="0.25">
      <c r="A1728" s="130" t="s">
        <v>3759</v>
      </c>
      <c r="B1728" s="129" t="s">
        <v>378</v>
      </c>
      <c r="C1728" s="129" t="s">
        <v>3731</v>
      </c>
      <c r="D1728" s="130" t="s">
        <v>3290</v>
      </c>
      <c r="E1728" s="129" t="s">
        <v>3757</v>
      </c>
      <c r="F1728" s="129" t="s">
        <v>2792</v>
      </c>
    </row>
    <row r="1729" spans="1:6" x14ac:dyDescent="0.25">
      <c r="A1729" s="130" t="s">
        <v>3761</v>
      </c>
      <c r="B1729" s="129" t="s">
        <v>139</v>
      </c>
      <c r="C1729" s="129" t="s">
        <v>3731</v>
      </c>
      <c r="D1729" s="130" t="s">
        <v>3290</v>
      </c>
      <c r="E1729" s="129" t="s">
        <v>3760</v>
      </c>
      <c r="F1729" s="129" t="s">
        <v>3760</v>
      </c>
    </row>
    <row r="1730" spans="1:6" x14ac:dyDescent="0.25">
      <c r="A1730" s="130" t="s">
        <v>3763</v>
      </c>
      <c r="B1730" s="129" t="s">
        <v>188</v>
      </c>
      <c r="C1730" s="129" t="s">
        <v>3731</v>
      </c>
      <c r="D1730" s="130" t="s">
        <v>3290</v>
      </c>
      <c r="E1730" s="129" t="s">
        <v>3760</v>
      </c>
      <c r="F1730" s="129" t="s">
        <v>3762</v>
      </c>
    </row>
    <row r="1731" spans="1:6" x14ac:dyDescent="0.25">
      <c r="A1731" s="130" t="s">
        <v>3765</v>
      </c>
      <c r="B1731" s="129" t="s">
        <v>960</v>
      </c>
      <c r="C1731" s="129" t="s">
        <v>3731</v>
      </c>
      <c r="D1731" s="130" t="s">
        <v>3290</v>
      </c>
      <c r="E1731" s="129" t="s">
        <v>3760</v>
      </c>
      <c r="F1731" s="129" t="s">
        <v>3764</v>
      </c>
    </row>
    <row r="1732" spans="1:6" x14ac:dyDescent="0.25">
      <c r="A1732" s="130" t="s">
        <v>3767</v>
      </c>
      <c r="B1732" s="129" t="s">
        <v>101</v>
      </c>
      <c r="C1732" s="129" t="s">
        <v>3731</v>
      </c>
      <c r="D1732" s="130" t="s">
        <v>3290</v>
      </c>
      <c r="E1732" s="129" t="s">
        <v>3760</v>
      </c>
      <c r="F1732" s="129" t="s">
        <v>3766</v>
      </c>
    </row>
    <row r="1733" spans="1:6" x14ac:dyDescent="0.25">
      <c r="A1733" s="130" t="s">
        <v>3769</v>
      </c>
      <c r="B1733" s="129" t="s">
        <v>231</v>
      </c>
      <c r="C1733" s="129" t="s">
        <v>3731</v>
      </c>
      <c r="D1733" s="130" t="s">
        <v>3290</v>
      </c>
      <c r="E1733" s="129" t="s">
        <v>3760</v>
      </c>
      <c r="F1733" s="129" t="s">
        <v>3768</v>
      </c>
    </row>
    <row r="1734" spans="1:6" x14ac:dyDescent="0.25">
      <c r="A1734" s="130" t="s">
        <v>3772</v>
      </c>
      <c r="B1734" s="129" t="s">
        <v>159</v>
      </c>
      <c r="C1734" s="129" t="s">
        <v>3770</v>
      </c>
      <c r="D1734" s="130" t="s">
        <v>3290</v>
      </c>
      <c r="E1734" s="129" t="s">
        <v>3771</v>
      </c>
      <c r="F1734" s="129" t="s">
        <v>3771</v>
      </c>
    </row>
    <row r="1735" spans="1:6" x14ac:dyDescent="0.25">
      <c r="A1735" s="130" t="s">
        <v>3773</v>
      </c>
      <c r="B1735" s="129" t="s">
        <v>231</v>
      </c>
      <c r="C1735" s="129" t="s">
        <v>3770</v>
      </c>
      <c r="D1735" s="130" t="s">
        <v>3290</v>
      </c>
      <c r="E1735" s="129" t="s">
        <v>288</v>
      </c>
      <c r="F1735" s="129" t="s">
        <v>2195</v>
      </c>
    </row>
    <row r="1736" spans="1:6" x14ac:dyDescent="0.25">
      <c r="A1736" s="130" t="s">
        <v>3774</v>
      </c>
      <c r="B1736" s="129" t="s">
        <v>117</v>
      </c>
      <c r="C1736" s="129" t="s">
        <v>3770</v>
      </c>
      <c r="D1736" s="130" t="s">
        <v>3290</v>
      </c>
      <c r="E1736" s="129" t="s">
        <v>1465</v>
      </c>
      <c r="F1736" s="129" t="s">
        <v>1465</v>
      </c>
    </row>
    <row r="1737" spans="1:6" x14ac:dyDescent="0.25">
      <c r="A1737" s="130" t="s">
        <v>3776</v>
      </c>
      <c r="B1737" s="129" t="s">
        <v>94</v>
      </c>
      <c r="C1737" s="129" t="s">
        <v>3770</v>
      </c>
      <c r="D1737" s="130" t="s">
        <v>3290</v>
      </c>
      <c r="E1737" s="129" t="s">
        <v>1465</v>
      </c>
      <c r="F1737" s="129" t="s">
        <v>3775</v>
      </c>
    </row>
    <row r="1738" spans="1:6" x14ac:dyDescent="0.25">
      <c r="A1738" s="130" t="s">
        <v>3777</v>
      </c>
      <c r="B1738" s="129" t="s">
        <v>3778</v>
      </c>
      <c r="C1738" s="129" t="s">
        <v>3770</v>
      </c>
      <c r="D1738" s="130" t="s">
        <v>3290</v>
      </c>
      <c r="E1738" s="129" t="s">
        <v>291</v>
      </c>
      <c r="F1738" s="129" t="s">
        <v>292</v>
      </c>
    </row>
    <row r="1739" spans="1:6" x14ac:dyDescent="0.25">
      <c r="A1739" s="130" t="s">
        <v>3780</v>
      </c>
      <c r="B1739" s="129" t="s">
        <v>215</v>
      </c>
      <c r="C1739" s="129" t="s">
        <v>3770</v>
      </c>
      <c r="D1739" s="130" t="s">
        <v>3290</v>
      </c>
      <c r="E1739" s="129" t="s">
        <v>291</v>
      </c>
      <c r="F1739" s="129" t="s">
        <v>3779</v>
      </c>
    </row>
    <row r="1740" spans="1:6" x14ac:dyDescent="0.25">
      <c r="A1740" s="130" t="s">
        <v>3782</v>
      </c>
      <c r="B1740" s="129" t="s">
        <v>200</v>
      </c>
      <c r="C1740" s="129" t="s">
        <v>3770</v>
      </c>
      <c r="D1740" s="130" t="s">
        <v>3290</v>
      </c>
      <c r="E1740" s="129" t="s">
        <v>3781</v>
      </c>
      <c r="F1740" s="129" t="s">
        <v>3781</v>
      </c>
    </row>
    <row r="1741" spans="1:6" x14ac:dyDescent="0.25">
      <c r="A1741" s="130" t="s">
        <v>3784</v>
      </c>
      <c r="B1741" s="129" t="s">
        <v>2233</v>
      </c>
      <c r="C1741" s="129" t="s">
        <v>3770</v>
      </c>
      <c r="D1741" s="130" t="s">
        <v>3290</v>
      </c>
      <c r="E1741" s="129" t="s">
        <v>3783</v>
      </c>
      <c r="F1741" s="129" t="s">
        <v>3783</v>
      </c>
    </row>
    <row r="1742" spans="1:6" x14ac:dyDescent="0.25">
      <c r="A1742" s="130" t="s">
        <v>3785</v>
      </c>
      <c r="B1742" s="129" t="s">
        <v>139</v>
      </c>
      <c r="C1742" s="129" t="s">
        <v>3770</v>
      </c>
      <c r="D1742" s="130" t="s">
        <v>3290</v>
      </c>
      <c r="E1742" s="129" t="s">
        <v>1561</v>
      </c>
      <c r="F1742" s="129" t="s">
        <v>1561</v>
      </c>
    </row>
    <row r="1743" spans="1:6" x14ac:dyDescent="0.25">
      <c r="A1743" s="130" t="s">
        <v>3787</v>
      </c>
      <c r="B1743" s="129" t="s">
        <v>231</v>
      </c>
      <c r="C1743" s="129" t="s">
        <v>3770</v>
      </c>
      <c r="D1743" s="130" t="s">
        <v>3290</v>
      </c>
      <c r="E1743" s="129" t="s">
        <v>317</v>
      </c>
      <c r="F1743" s="129" t="s">
        <v>3786</v>
      </c>
    </row>
    <row r="1744" spans="1:6" x14ac:dyDescent="0.25">
      <c r="A1744" s="130" t="s">
        <v>3788</v>
      </c>
      <c r="B1744" s="129" t="s">
        <v>1129</v>
      </c>
      <c r="C1744" s="129" t="s">
        <v>3770</v>
      </c>
      <c r="D1744" s="130" t="s">
        <v>3290</v>
      </c>
      <c r="E1744" s="129" t="s">
        <v>317</v>
      </c>
      <c r="F1744" s="129" t="s">
        <v>2371</v>
      </c>
    </row>
    <row r="1745" spans="1:6" x14ac:dyDescent="0.25">
      <c r="A1745" s="130" t="s">
        <v>3790</v>
      </c>
      <c r="B1745" s="129" t="s">
        <v>3791</v>
      </c>
      <c r="C1745" s="129" t="s">
        <v>3770</v>
      </c>
      <c r="D1745" s="130" t="s">
        <v>3290</v>
      </c>
      <c r="E1745" s="129" t="s">
        <v>1564</v>
      </c>
      <c r="F1745" s="129" t="s">
        <v>3789</v>
      </c>
    </row>
    <row r="1746" spans="1:6" x14ac:dyDescent="0.25">
      <c r="A1746" s="130" t="s">
        <v>3792</v>
      </c>
      <c r="B1746" s="129" t="s">
        <v>3793</v>
      </c>
      <c r="C1746" s="129" t="s">
        <v>3770</v>
      </c>
      <c r="D1746" s="130" t="s">
        <v>3290</v>
      </c>
      <c r="E1746" s="129" t="s">
        <v>1564</v>
      </c>
      <c r="F1746" s="129" t="s">
        <v>1530</v>
      </c>
    </row>
    <row r="1747" spans="1:6" x14ac:dyDescent="0.25">
      <c r="A1747" s="130" t="s">
        <v>3795</v>
      </c>
      <c r="B1747" s="129" t="s">
        <v>2278</v>
      </c>
      <c r="C1747" s="129" t="s">
        <v>3770</v>
      </c>
      <c r="D1747" s="130" t="s">
        <v>3290</v>
      </c>
      <c r="E1747" s="129" t="s">
        <v>321</v>
      </c>
      <c r="F1747" s="129" t="s">
        <v>3794</v>
      </c>
    </row>
    <row r="1748" spans="1:6" x14ac:dyDescent="0.25">
      <c r="A1748" s="130" t="s">
        <v>3797</v>
      </c>
      <c r="B1748" s="129" t="s">
        <v>231</v>
      </c>
      <c r="C1748" s="129" t="s">
        <v>3770</v>
      </c>
      <c r="D1748" s="130" t="s">
        <v>3290</v>
      </c>
      <c r="E1748" s="129" t="s">
        <v>321</v>
      </c>
      <c r="F1748" s="129" t="s">
        <v>3796</v>
      </c>
    </row>
  </sheetData>
  <sheetProtection password="F309" sheet="1" objects="1" scenarios="1"/>
  <autoFilter ref="A1:H1748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B1" workbookViewId="0">
      <selection activeCell="F22" sqref="F22"/>
    </sheetView>
  </sheetViews>
  <sheetFormatPr baseColWidth="10" defaultRowHeight="12.75" x14ac:dyDescent="0.2"/>
  <cols>
    <col min="1" max="1" width="4.140625" style="9" hidden="1" customWidth="1"/>
    <col min="2" max="2" width="17.140625" style="9" customWidth="1"/>
    <col min="3" max="3" width="23.140625" style="9" customWidth="1"/>
    <col min="4" max="4" width="3.140625" style="9" customWidth="1"/>
    <col min="5" max="5" width="13.7109375" style="9" customWidth="1"/>
    <col min="6" max="6" width="27.7109375" style="9" customWidth="1"/>
    <col min="7" max="16384" width="11.42578125" style="9"/>
  </cols>
  <sheetData>
    <row r="1" spans="1:6" s="156" customFormat="1" x14ac:dyDescent="0.2">
      <c r="B1" s="156" t="s">
        <v>12</v>
      </c>
    </row>
    <row r="3" spans="1:6" ht="15" x14ac:dyDescent="0.2">
      <c r="B3" s="199" t="s">
        <v>3917</v>
      </c>
      <c r="C3" s="199"/>
      <c r="D3" s="199"/>
      <c r="E3" s="199"/>
      <c r="F3" s="199"/>
    </row>
    <row r="4" spans="1:6" ht="15" x14ac:dyDescent="0.2">
      <c r="B4" s="199" t="s">
        <v>3916</v>
      </c>
      <c r="C4" s="199"/>
      <c r="D4" s="199"/>
      <c r="E4" s="199"/>
      <c r="F4" s="199"/>
    </row>
    <row r="5" spans="1:6" ht="15" x14ac:dyDescent="0.2">
      <c r="B5" s="201" t="s">
        <v>3921</v>
      </c>
      <c r="C5" s="201"/>
      <c r="D5" s="201"/>
      <c r="E5" s="201"/>
      <c r="F5" s="201"/>
    </row>
    <row r="6" spans="1:6" ht="15" x14ac:dyDescent="0.2">
      <c r="B6" s="193"/>
      <c r="C6" s="134"/>
      <c r="D6" s="134"/>
      <c r="E6" s="134"/>
      <c r="F6" s="134"/>
    </row>
    <row r="7" spans="1:6" x14ac:dyDescent="0.2">
      <c r="B7" s="12" t="s">
        <v>2</v>
      </c>
      <c r="C7" s="13"/>
      <c r="E7" s="200" t="s">
        <v>3</v>
      </c>
      <c r="F7" s="200"/>
    </row>
    <row r="8" spans="1:6" x14ac:dyDescent="0.2">
      <c r="B8" s="15"/>
      <c r="C8" s="13"/>
      <c r="E8" s="197" t="str">
        <f>IFERROR(VLOOKUP(B8,Hoja1!A2:B90,2,FALSE),"")</f>
        <v/>
      </c>
      <c r="F8" s="198"/>
    </row>
    <row r="9" spans="1:6" x14ac:dyDescent="0.2">
      <c r="E9" s="10"/>
    </row>
    <row r="10" spans="1:6" x14ac:dyDescent="0.2">
      <c r="A10" s="11"/>
      <c r="B10" s="12" t="s">
        <v>0</v>
      </c>
      <c r="C10" s="13"/>
      <c r="E10" s="200" t="s">
        <v>1</v>
      </c>
      <c r="F10" s="200"/>
    </row>
    <row r="11" spans="1:6" x14ac:dyDescent="0.2">
      <c r="A11" s="14"/>
      <c r="B11" s="15" t="str">
        <f>IFERROR(VLOOKUP(B8,Hoja1!A2:C90,3,FALSE),"")</f>
        <v/>
      </c>
      <c r="C11" s="13"/>
      <c r="E11" s="197" t="str">
        <f>IFERROR(VLOOKUP(B11,Hoja1!A92:B115,2,FALSE),"")</f>
        <v/>
      </c>
      <c r="F11" s="198"/>
    </row>
    <row r="12" spans="1:6" x14ac:dyDescent="0.2">
      <c r="A12" s="14"/>
      <c r="B12" s="13"/>
      <c r="C12" s="13"/>
      <c r="E12" s="10"/>
    </row>
    <row r="13" spans="1:6" x14ac:dyDescent="0.2">
      <c r="A13" s="14"/>
      <c r="B13" s="38" t="s">
        <v>51</v>
      </c>
    </row>
    <row r="14" spans="1:6" x14ac:dyDescent="0.2">
      <c r="A14" s="14"/>
      <c r="B14" s="15"/>
    </row>
    <row r="15" spans="1:6" x14ac:dyDescent="0.2">
      <c r="A15" s="14"/>
      <c r="B15" s="13"/>
      <c r="C15" s="13"/>
      <c r="E15" s="10"/>
    </row>
    <row r="16" spans="1:6" x14ac:dyDescent="0.2">
      <c r="A16" s="14"/>
    </row>
    <row r="17" spans="1:1" x14ac:dyDescent="0.2">
      <c r="A17" s="14"/>
    </row>
  </sheetData>
  <protectedRanges>
    <protectedRange sqref="E8:F8 B14 B8 B11 E11:F11" name="Rango1"/>
  </protectedRanges>
  <mergeCells count="7">
    <mergeCell ref="E11:F11"/>
    <mergeCell ref="B3:F3"/>
    <mergeCell ref="E10:F10"/>
    <mergeCell ref="E7:F7"/>
    <mergeCell ref="E8:F8"/>
    <mergeCell ref="B5:F5"/>
    <mergeCell ref="B4:F4"/>
  </mergeCells>
  <pageMargins left="0.70866141732283472" right="0.70866141732283472" top="0.74803149606299213" bottom="0.74803149606299213" header="0.31496062992125984" footer="0.31496062992125984"/>
  <pageSetup paperSize="119" orientation="portrait" r:id="rId1"/>
  <headerFooter>
    <oddHeader>&amp;LSecretaría de Educación
Subsecretaría de Educación Básica
Dirección General de Educación Secundaria
Subdirección de Escuelas Telesecundarias&amp;R&amp;G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3"/>
  <sheetViews>
    <sheetView workbookViewId="0">
      <pane xSplit="2" ySplit="13" topLeftCell="C14" activePane="bottomRight" state="frozenSplit"/>
      <selection pane="topRight" activeCell="R1" sqref="R1"/>
      <selection pane="bottomLeft" activeCell="A18" sqref="A18"/>
      <selection pane="bottomRight" activeCell="B15" sqref="B15"/>
    </sheetView>
  </sheetViews>
  <sheetFormatPr baseColWidth="10" defaultRowHeight="10.5" x14ac:dyDescent="0.15"/>
  <cols>
    <col min="1" max="1" width="3.140625" style="8" customWidth="1"/>
    <col min="2" max="2" width="10" style="8" customWidth="1"/>
    <col min="3" max="3" width="7.7109375" style="8" customWidth="1"/>
    <col min="4" max="4" width="26.42578125" style="8" customWidth="1"/>
    <col min="5" max="5" width="13.140625" style="8" customWidth="1"/>
    <col min="6" max="6" width="14.28515625" style="8" customWidth="1"/>
    <col min="7" max="36" width="5.28515625" style="73" customWidth="1"/>
    <col min="37" max="41" width="11.42578125" style="73"/>
    <col min="42" max="50" width="9.7109375" style="73" customWidth="1"/>
    <col min="51" max="51" width="7.85546875" style="73" customWidth="1"/>
    <col min="52" max="52" width="13.140625" style="8" hidden="1" customWidth="1"/>
    <col min="53" max="16384" width="11.42578125" style="8"/>
  </cols>
  <sheetData>
    <row r="1" spans="1:52" s="156" customFormat="1" ht="12.75" x14ac:dyDescent="0.2"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</row>
    <row r="2" spans="1:52" s="156" customFormat="1" ht="12" customHeight="1" x14ac:dyDescent="0.2"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</row>
    <row r="3" spans="1:52" ht="12.75" customHeight="1" x14ac:dyDescent="0.15">
      <c r="A3" s="40" t="s">
        <v>3918</v>
      </c>
      <c r="B3" s="19"/>
      <c r="C3" s="19"/>
      <c r="D3" s="19"/>
      <c r="E3" s="19"/>
      <c r="F3" s="19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52" ht="12.75" customHeight="1" x14ac:dyDescent="0.15">
      <c r="A4" s="40" t="str">
        <f>'Datos Generales'!B4</f>
        <v>CICLO ESCOLAR 2012-2013</v>
      </c>
      <c r="B4" s="40"/>
      <c r="C4" s="40"/>
      <c r="D4" s="40"/>
      <c r="E4" s="40"/>
      <c r="F4" s="40"/>
      <c r="G4" s="74"/>
      <c r="H4" s="74"/>
      <c r="I4" s="74"/>
      <c r="J4" s="74"/>
      <c r="K4" s="74"/>
      <c r="L4" s="74"/>
      <c r="M4" s="74"/>
      <c r="N4" s="74"/>
      <c r="O4" s="74"/>
      <c r="P4" s="74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52" ht="12.75" customHeight="1" x14ac:dyDescent="0.15">
      <c r="A5" s="40" t="str">
        <f>'Datos Generales'!B5</f>
        <v>BLOQUE IV</v>
      </c>
      <c r="B5" s="40"/>
      <c r="C5" s="40"/>
      <c r="D5" s="40"/>
      <c r="E5" s="40"/>
      <c r="F5" s="40"/>
      <c r="G5" s="74"/>
      <c r="H5" s="74"/>
      <c r="I5" s="74"/>
      <c r="J5" s="74"/>
      <c r="K5" s="74"/>
      <c r="L5" s="74"/>
      <c r="M5" s="74"/>
      <c r="N5" s="74"/>
      <c r="O5" s="74"/>
      <c r="P5" s="74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</row>
    <row r="6" spans="1:52" ht="12.75" customHeight="1" x14ac:dyDescent="0.2">
      <c r="A6" s="14"/>
      <c r="B6" s="6" t="s">
        <v>49</v>
      </c>
      <c r="D6" s="6" t="str">
        <f>'Datos Generales'!E8</f>
        <v/>
      </c>
      <c r="G6" s="75" t="s">
        <v>8</v>
      </c>
      <c r="I6" s="75"/>
      <c r="J6" s="75">
        <f>'Datos Generales'!$B$8</f>
        <v>0</v>
      </c>
      <c r="K6" s="75"/>
      <c r="L6" s="75"/>
      <c r="M6" s="75"/>
      <c r="N6" s="75"/>
      <c r="O6" s="75"/>
      <c r="P6" s="75"/>
      <c r="Q6" s="75"/>
      <c r="R6" s="75"/>
      <c r="T6" s="75"/>
      <c r="W6" s="73" t="str">
        <f>G6</f>
        <v xml:space="preserve">Zona </v>
      </c>
      <c r="Y6" s="76"/>
      <c r="Z6" s="76">
        <f>J6</f>
        <v>0</v>
      </c>
      <c r="AD6" s="77"/>
      <c r="AE6" s="75"/>
      <c r="AG6" s="73" t="str">
        <f>G6</f>
        <v xml:space="preserve">Zona </v>
      </c>
      <c r="AK6" s="78" t="str">
        <f>G6</f>
        <v xml:space="preserve">Zona </v>
      </c>
      <c r="AL6" s="79">
        <f>J6</f>
        <v>0</v>
      </c>
      <c r="AP6" s="78" t="str">
        <f>G6</f>
        <v xml:space="preserve">Zona </v>
      </c>
      <c r="AQ6" s="79">
        <f>J6</f>
        <v>0</v>
      </c>
      <c r="AU6" s="78" t="str">
        <f>G6</f>
        <v xml:space="preserve">Zona </v>
      </c>
      <c r="AV6" s="79">
        <f>J6</f>
        <v>0</v>
      </c>
    </row>
    <row r="7" spans="1:52" ht="12.75" x14ac:dyDescent="0.2">
      <c r="A7" s="14"/>
      <c r="B7" s="6" t="s">
        <v>50</v>
      </c>
      <c r="D7" s="39" t="str">
        <f>'Datos Generales'!E11</f>
        <v/>
      </c>
      <c r="G7" s="80" t="s">
        <v>0</v>
      </c>
      <c r="H7" s="75"/>
      <c r="I7" s="75"/>
      <c r="J7" s="75" t="str">
        <f>'Datos Generales'!$B$11</f>
        <v/>
      </c>
      <c r="L7" s="75"/>
      <c r="O7" s="75"/>
      <c r="P7" s="75"/>
      <c r="Q7" s="75"/>
      <c r="R7" s="75"/>
      <c r="S7" s="75"/>
      <c r="T7" s="75"/>
      <c r="U7" s="75"/>
      <c r="V7" s="80"/>
      <c r="W7" s="75" t="str">
        <f>G7</f>
        <v>Sector</v>
      </c>
      <c r="X7" s="75"/>
      <c r="Y7" s="75"/>
      <c r="Z7" s="75" t="str">
        <f>J7</f>
        <v/>
      </c>
      <c r="AC7" s="75"/>
      <c r="AD7" s="77"/>
      <c r="AG7" s="73" t="str">
        <f>G7</f>
        <v>Sector</v>
      </c>
      <c r="AK7" s="78" t="str">
        <f>G7</f>
        <v>Sector</v>
      </c>
      <c r="AL7" s="79" t="str">
        <f>J7</f>
        <v/>
      </c>
      <c r="AP7" s="78" t="str">
        <f>G7</f>
        <v>Sector</v>
      </c>
      <c r="AQ7" s="79" t="str">
        <f>J7</f>
        <v/>
      </c>
      <c r="AU7" s="78" t="str">
        <f>G7</f>
        <v>Sector</v>
      </c>
      <c r="AV7" s="79" t="str">
        <f>J7</f>
        <v/>
      </c>
    </row>
    <row r="8" spans="1:52" ht="12.75" x14ac:dyDescent="0.2">
      <c r="A8" s="14"/>
      <c r="B8" s="6" t="s">
        <v>51</v>
      </c>
      <c r="D8" s="39">
        <f>(60-COUNTBLANK(B14:B73))</f>
        <v>0</v>
      </c>
      <c r="G8" s="75"/>
      <c r="H8" s="75"/>
      <c r="I8" s="75"/>
      <c r="J8" s="80"/>
      <c r="K8" s="75"/>
      <c r="L8" s="75"/>
      <c r="M8" s="75"/>
      <c r="N8" s="75"/>
      <c r="O8" s="75"/>
      <c r="P8" s="75"/>
      <c r="Q8" s="75"/>
      <c r="R8" s="75"/>
      <c r="S8" s="75"/>
      <c r="T8" s="75"/>
      <c r="U8" s="80"/>
      <c r="V8" s="75"/>
      <c r="W8" s="75"/>
      <c r="X8" s="75"/>
      <c r="Y8" s="75"/>
      <c r="Z8" s="75"/>
      <c r="AB8" s="75"/>
      <c r="AC8" s="77"/>
      <c r="AF8" s="75"/>
    </row>
    <row r="9" spans="1:52" ht="12.75" x14ac:dyDescent="0.2">
      <c r="A9" s="14"/>
      <c r="B9" s="6"/>
      <c r="G9" s="75"/>
      <c r="H9" s="75"/>
      <c r="I9" s="75"/>
      <c r="J9" s="80"/>
      <c r="K9" s="75"/>
      <c r="L9" s="75"/>
      <c r="M9" s="75"/>
      <c r="N9" s="75"/>
      <c r="O9" s="75"/>
      <c r="P9" s="75"/>
      <c r="Q9" s="75"/>
      <c r="R9" s="75"/>
      <c r="S9" s="75"/>
      <c r="T9" s="75"/>
      <c r="U9" s="80"/>
      <c r="V9" s="75"/>
      <c r="W9" s="75"/>
      <c r="X9" s="75"/>
      <c r="Y9" s="75"/>
      <c r="Z9" s="75"/>
      <c r="AB9" s="75"/>
      <c r="AC9" s="77"/>
      <c r="AF9" s="75"/>
    </row>
    <row r="10" spans="1:52" x14ac:dyDescent="0.15">
      <c r="A10" s="37" t="s">
        <v>41</v>
      </c>
      <c r="B10" s="6"/>
      <c r="E10" s="37" t="s">
        <v>52</v>
      </c>
      <c r="G10" s="75"/>
      <c r="H10" s="75"/>
      <c r="I10" s="75"/>
      <c r="J10" s="80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80"/>
      <c r="V10" s="75"/>
      <c r="W10" s="75"/>
      <c r="X10" s="75"/>
      <c r="Y10" s="75"/>
      <c r="Z10" s="75"/>
      <c r="AB10" s="75"/>
      <c r="AC10" s="77"/>
      <c r="AF10" s="75"/>
    </row>
    <row r="11" spans="1:52" ht="15" customHeight="1" x14ac:dyDescent="0.15">
      <c r="A11" s="207" t="s">
        <v>53</v>
      </c>
      <c r="B11" s="217" t="s">
        <v>45</v>
      </c>
      <c r="C11" s="214" t="s">
        <v>63</v>
      </c>
      <c r="D11" s="211" t="s">
        <v>46</v>
      </c>
      <c r="E11" s="208" t="s">
        <v>47</v>
      </c>
      <c r="F11" s="208" t="s">
        <v>48</v>
      </c>
      <c r="G11" s="202" t="s">
        <v>18</v>
      </c>
      <c r="H11" s="203"/>
      <c r="I11" s="203"/>
      <c r="J11" s="203"/>
      <c r="K11" s="203"/>
      <c r="L11" s="203"/>
      <c r="M11" s="203"/>
      <c r="N11" s="203"/>
      <c r="O11" s="203"/>
      <c r="P11" s="204"/>
      <c r="Q11" s="231" t="s">
        <v>19</v>
      </c>
      <c r="R11" s="232"/>
      <c r="S11" s="232"/>
      <c r="T11" s="232"/>
      <c r="U11" s="232"/>
      <c r="V11" s="232"/>
      <c r="W11" s="232"/>
      <c r="X11" s="232"/>
      <c r="Y11" s="232"/>
      <c r="Z11" s="232"/>
      <c r="AA11" s="229" t="s">
        <v>20</v>
      </c>
      <c r="AB11" s="229"/>
      <c r="AC11" s="229"/>
      <c r="AD11" s="229"/>
      <c r="AE11" s="229"/>
      <c r="AF11" s="229"/>
      <c r="AG11" s="229"/>
      <c r="AH11" s="229"/>
      <c r="AI11" s="229"/>
      <c r="AJ11" s="230"/>
      <c r="AK11" s="222" t="s">
        <v>18</v>
      </c>
      <c r="AL11" s="223"/>
      <c r="AM11" s="223"/>
      <c r="AN11" s="223"/>
      <c r="AO11" s="224"/>
      <c r="AP11" s="225" t="s">
        <v>19</v>
      </c>
      <c r="AQ11" s="226"/>
      <c r="AR11" s="226"/>
      <c r="AS11" s="226"/>
      <c r="AT11" s="227"/>
      <c r="AU11" s="228" t="s">
        <v>20</v>
      </c>
      <c r="AV11" s="229"/>
      <c r="AW11" s="229"/>
      <c r="AX11" s="229"/>
      <c r="AY11" s="230"/>
      <c r="AZ11" s="8" t="s">
        <v>56</v>
      </c>
    </row>
    <row r="12" spans="1:52" ht="12.75" customHeight="1" x14ac:dyDescent="0.15">
      <c r="A12" s="207"/>
      <c r="B12" s="218"/>
      <c r="C12" s="215"/>
      <c r="D12" s="212"/>
      <c r="E12" s="209"/>
      <c r="F12" s="209"/>
      <c r="G12" s="205" t="s">
        <v>32</v>
      </c>
      <c r="H12" s="206"/>
      <c r="I12" s="205" t="s">
        <v>33</v>
      </c>
      <c r="J12" s="206"/>
      <c r="K12" s="205" t="s">
        <v>34</v>
      </c>
      <c r="L12" s="206"/>
      <c r="M12" s="220" t="s">
        <v>35</v>
      </c>
      <c r="N12" s="221"/>
      <c r="O12" s="205" t="s">
        <v>29</v>
      </c>
      <c r="P12" s="206"/>
      <c r="Q12" s="205" t="s">
        <v>32</v>
      </c>
      <c r="R12" s="206"/>
      <c r="S12" s="205" t="s">
        <v>33</v>
      </c>
      <c r="T12" s="206"/>
      <c r="U12" s="205" t="s">
        <v>34</v>
      </c>
      <c r="V12" s="206"/>
      <c r="W12" s="220" t="s">
        <v>35</v>
      </c>
      <c r="X12" s="221"/>
      <c r="Y12" s="205" t="s">
        <v>38</v>
      </c>
      <c r="Z12" s="206"/>
      <c r="AA12" s="205" t="s">
        <v>32</v>
      </c>
      <c r="AB12" s="206"/>
      <c r="AC12" s="205" t="s">
        <v>33</v>
      </c>
      <c r="AD12" s="206"/>
      <c r="AE12" s="205" t="s">
        <v>34</v>
      </c>
      <c r="AF12" s="206"/>
      <c r="AG12" s="220" t="s">
        <v>35</v>
      </c>
      <c r="AH12" s="221"/>
      <c r="AI12" s="205" t="s">
        <v>38</v>
      </c>
      <c r="AJ12" s="206"/>
      <c r="AK12" s="81" t="s">
        <v>32</v>
      </c>
      <c r="AL12" s="82" t="s">
        <v>33</v>
      </c>
      <c r="AM12" s="83" t="s">
        <v>34</v>
      </c>
      <c r="AN12" s="83" t="s">
        <v>35</v>
      </c>
      <c r="AO12" s="84" t="s">
        <v>29</v>
      </c>
      <c r="AP12" s="82" t="s">
        <v>32</v>
      </c>
      <c r="AQ12" s="82" t="s">
        <v>33</v>
      </c>
      <c r="AR12" s="83" t="s">
        <v>34</v>
      </c>
      <c r="AS12" s="83" t="s">
        <v>35</v>
      </c>
      <c r="AT12" s="84" t="s">
        <v>38</v>
      </c>
      <c r="AU12" s="82" t="s">
        <v>32</v>
      </c>
      <c r="AV12" s="82" t="s">
        <v>33</v>
      </c>
      <c r="AW12" s="83" t="s">
        <v>34</v>
      </c>
      <c r="AX12" s="83" t="s">
        <v>35</v>
      </c>
      <c r="AY12" s="84" t="s">
        <v>38</v>
      </c>
    </row>
    <row r="13" spans="1:52" ht="12.75" customHeight="1" x14ac:dyDescent="0.15">
      <c r="A13" s="207"/>
      <c r="B13" s="219"/>
      <c r="C13" s="216"/>
      <c r="D13" s="213"/>
      <c r="E13" s="210"/>
      <c r="F13" s="210"/>
      <c r="G13" s="85" t="s">
        <v>36</v>
      </c>
      <c r="H13" s="84" t="s">
        <v>39</v>
      </c>
      <c r="I13" s="84" t="s">
        <v>36</v>
      </c>
      <c r="J13" s="84" t="s">
        <v>39</v>
      </c>
      <c r="K13" s="84" t="s">
        <v>36</v>
      </c>
      <c r="L13" s="84" t="s">
        <v>39</v>
      </c>
      <c r="M13" s="84" t="s">
        <v>36</v>
      </c>
      <c r="N13" s="84" t="s">
        <v>39</v>
      </c>
      <c r="O13" s="84" t="s">
        <v>36</v>
      </c>
      <c r="P13" s="84" t="s">
        <v>39</v>
      </c>
      <c r="Q13" s="84" t="s">
        <v>36</v>
      </c>
      <c r="R13" s="84" t="s">
        <v>39</v>
      </c>
      <c r="S13" s="84" t="s">
        <v>36</v>
      </c>
      <c r="T13" s="84" t="s">
        <v>39</v>
      </c>
      <c r="U13" s="84" t="s">
        <v>36</v>
      </c>
      <c r="V13" s="84" t="s">
        <v>39</v>
      </c>
      <c r="W13" s="84" t="s">
        <v>36</v>
      </c>
      <c r="X13" s="84" t="s">
        <v>39</v>
      </c>
      <c r="Y13" s="84" t="s">
        <v>36</v>
      </c>
      <c r="Z13" s="84" t="s">
        <v>39</v>
      </c>
      <c r="AA13" s="84" t="s">
        <v>36</v>
      </c>
      <c r="AB13" s="84" t="s">
        <v>39</v>
      </c>
      <c r="AC13" s="84" t="s">
        <v>36</v>
      </c>
      <c r="AD13" s="84" t="s">
        <v>39</v>
      </c>
      <c r="AE13" s="84" t="s">
        <v>36</v>
      </c>
      <c r="AF13" s="84" t="s">
        <v>39</v>
      </c>
      <c r="AG13" s="84" t="s">
        <v>36</v>
      </c>
      <c r="AH13" s="84" t="s">
        <v>39</v>
      </c>
      <c r="AI13" s="84" t="s">
        <v>36</v>
      </c>
      <c r="AJ13" s="84" t="s">
        <v>39</v>
      </c>
      <c r="AK13" s="84" t="s">
        <v>40</v>
      </c>
      <c r="AL13" s="84" t="s">
        <v>40</v>
      </c>
      <c r="AM13" s="84" t="s">
        <v>40</v>
      </c>
      <c r="AN13" s="84" t="s">
        <v>40</v>
      </c>
      <c r="AO13" s="84" t="s">
        <v>40</v>
      </c>
      <c r="AP13" s="84" t="s">
        <v>40</v>
      </c>
      <c r="AQ13" s="84" t="s">
        <v>40</v>
      </c>
      <c r="AR13" s="84" t="s">
        <v>40</v>
      </c>
      <c r="AS13" s="84" t="s">
        <v>40</v>
      </c>
      <c r="AT13" s="84" t="s">
        <v>40</v>
      </c>
      <c r="AU13" s="84" t="s">
        <v>40</v>
      </c>
      <c r="AV13" s="84" t="s">
        <v>40</v>
      </c>
      <c r="AW13" s="84" t="s">
        <v>40</v>
      </c>
      <c r="AX13" s="84" t="s">
        <v>40</v>
      </c>
      <c r="AY13" s="84" t="s">
        <v>40</v>
      </c>
    </row>
    <row r="14" spans="1:52" ht="12" customHeight="1" x14ac:dyDescent="0.25">
      <c r="A14" s="42">
        <v>1</v>
      </c>
      <c r="B14" s="16"/>
      <c r="C14" s="43"/>
      <c r="D14" s="44" t="str">
        <f>IFERROR(VLOOKUP(B14,teles_fed!$A$2:$F$1748,2,FALSE),"")</f>
        <v/>
      </c>
      <c r="E14" s="43" t="str">
        <f>IFERROR(VLOOKUP(B14,teles_fed!$A$2:$F$1748,6,FALSE),"")</f>
        <v/>
      </c>
      <c r="F14" s="43" t="str">
        <f>IFERROR(VLOOKUP(B14,teles_fed!$A$2:$F$1748,5,FALSE),"")</f>
        <v/>
      </c>
      <c r="G14" s="89">
        <f>'Captura PrimerGrado'!B$10</f>
        <v>0</v>
      </c>
      <c r="H14" s="86">
        <f>SUM('Captura PrimerGrado'!B$13:B$32)</f>
        <v>0</v>
      </c>
      <c r="I14" s="87">
        <f>'Captura PrimerGrado'!B$35</f>
        <v>0</v>
      </c>
      <c r="J14" s="87">
        <f>SUM('Captura PrimerGrado'!B$38:B$57)</f>
        <v>0</v>
      </c>
      <c r="K14" s="87">
        <f>'Captura PrimerGrado'!B$60</f>
        <v>0</v>
      </c>
      <c r="L14" s="87">
        <f>SUM('Captura PrimerGrado'!B$63:B$82)</f>
        <v>0</v>
      </c>
      <c r="M14" s="87">
        <f>'Captura PrimerGrado'!B$105</f>
        <v>0</v>
      </c>
      <c r="N14" s="87">
        <f>SUM('Captura PrimerGrado'!B$108:B$117)</f>
        <v>0</v>
      </c>
      <c r="O14" s="87">
        <f>'Captura PrimerGrado'!B$85</f>
        <v>0</v>
      </c>
      <c r="P14" s="87">
        <f>SUM('Captura PrimerGrado'!B$88:B$102)</f>
        <v>0</v>
      </c>
      <c r="Q14" s="87">
        <f>'Captura SegundoGrado'!B$10</f>
        <v>0</v>
      </c>
      <c r="R14" s="87">
        <f>SUM('Captura SegundoGrado'!B$13:B$32)</f>
        <v>0</v>
      </c>
      <c r="S14" s="87">
        <f>'Captura SegundoGrado'!B$35</f>
        <v>0</v>
      </c>
      <c r="T14" s="87">
        <f>SUM('Captura SegundoGrado'!B$38:B$57)</f>
        <v>0</v>
      </c>
      <c r="U14" s="87">
        <f>'Captura SegundoGrado'!B$60</f>
        <v>0</v>
      </c>
      <c r="V14" s="87">
        <f>SUM('Captura SegundoGrado'!B$63:B$82)</f>
        <v>0</v>
      </c>
      <c r="W14" s="87">
        <f>'Captura SegundoGrado'!B$100</f>
        <v>0</v>
      </c>
      <c r="X14" s="87">
        <f>SUM('Captura SegundoGrado'!B$103:B$112)</f>
        <v>0</v>
      </c>
      <c r="Y14" s="86">
        <f>'Captura SegundoGrado'!B$85</f>
        <v>0</v>
      </c>
      <c r="Z14" s="86">
        <f>SUM('Captura SegundoGrado'!B$88:B$97)</f>
        <v>0</v>
      </c>
      <c r="AA14" s="87">
        <f>'Captura TercerGrado'!B$10</f>
        <v>0</v>
      </c>
      <c r="AB14" s="87">
        <f>SUM('Captura TercerGrado'!B$13:B$32)</f>
        <v>0</v>
      </c>
      <c r="AC14" s="87">
        <f>'Captura TercerGrado'!B$35</f>
        <v>0</v>
      </c>
      <c r="AD14" s="87">
        <f>SUM('Captura TercerGrado'!B$38:B$57)</f>
        <v>0</v>
      </c>
      <c r="AE14" s="87">
        <f>'Captura TercerGrado'!B$60</f>
        <v>0</v>
      </c>
      <c r="AF14" s="87">
        <f>SUM('Captura TercerGrado'!B$63:B$82)</f>
        <v>0</v>
      </c>
      <c r="AG14" s="87">
        <f>'Captura TercerGrado'!B100</f>
        <v>0</v>
      </c>
      <c r="AH14" s="87">
        <f>SUM('Captura TercerGrado'!B$103:B$112)</f>
        <v>0</v>
      </c>
      <c r="AI14" s="86">
        <f>'Captura TercerGrado'!B$85</f>
        <v>0</v>
      </c>
      <c r="AJ14" s="86">
        <f>SUM('Captura TercerGrado'!B$88:B$97)</f>
        <v>0</v>
      </c>
      <c r="AK14" s="88" t="str">
        <f t="shared" ref="AK14:AK45" si="0">IFERROR(H14/G14/20,"E")</f>
        <v>E</v>
      </c>
      <c r="AL14" s="88" t="str">
        <f t="shared" ref="AL14:AL45" si="1">IFERROR(J14/I14/20,"E")</f>
        <v>E</v>
      </c>
      <c r="AM14" s="88" t="str">
        <f t="shared" ref="AM14:AM45" si="2">IFERROR(L14/K14/20,"E")</f>
        <v>E</v>
      </c>
      <c r="AN14" s="88" t="str">
        <f>IFERROR(N14/M14/10,"E")</f>
        <v>E</v>
      </c>
      <c r="AO14" s="88" t="str">
        <f>IFERROR(P14/O14/15,"E")</f>
        <v>E</v>
      </c>
      <c r="AP14" s="88" t="str">
        <f t="shared" ref="AP14:AP45" si="3">IFERROR(R14/Q14/20,"E")</f>
        <v>E</v>
      </c>
      <c r="AQ14" s="88" t="str">
        <f t="shared" ref="AQ14:AQ45" si="4">IFERROR(T14/S14/20,"E")</f>
        <v>E</v>
      </c>
      <c r="AR14" s="88" t="str">
        <f t="shared" ref="AR14:AR45" si="5">IFERROR(V14/U14/20,"E")</f>
        <v>E</v>
      </c>
      <c r="AS14" s="88" t="str">
        <f>IFERROR(X14/W14/10,"E")</f>
        <v>E</v>
      </c>
      <c r="AT14" s="88" t="str">
        <f>IFERROR(Z14/Y14/10,"E")</f>
        <v>E</v>
      </c>
      <c r="AU14" s="88" t="str">
        <f t="shared" ref="AU14:AU45" si="6">IFERROR(AB14/AA14/20,"E")</f>
        <v>E</v>
      </c>
      <c r="AV14" s="88" t="str">
        <f t="shared" ref="AV14:AV45" si="7">IFERROR(AD14/AC14/20,"E")</f>
        <v>E</v>
      </c>
      <c r="AW14" s="88" t="str">
        <f t="shared" ref="AW14:AW45" si="8">IFERROR(AF14/AE14/20,"E")</f>
        <v>E</v>
      </c>
      <c r="AX14" s="88" t="str">
        <f>IFERROR(AH14/AG14/10,"E")</f>
        <v>E</v>
      </c>
      <c r="AY14" s="88" t="str">
        <f>IFERROR(AJ14/AI14/10,"E")</f>
        <v>E</v>
      </c>
      <c r="AZ14" s="8">
        <f>B14</f>
        <v>0</v>
      </c>
    </row>
    <row r="15" spans="1:52" ht="12" customHeight="1" x14ac:dyDescent="0.25">
      <c r="A15" s="42">
        <v>2</v>
      </c>
      <c r="B15" s="16"/>
      <c r="C15" s="43"/>
      <c r="D15" s="44" t="str">
        <f>IFERROR(VLOOKUP(B15,teles_fed!$A$2:$F$1748,2,FALSE),"")</f>
        <v/>
      </c>
      <c r="E15" s="43" t="str">
        <f>IFERROR(VLOOKUP(B15,teles_fed!$A$2:$F$1748,6,FALSE),"")</f>
        <v/>
      </c>
      <c r="F15" s="43" t="str">
        <f>IFERROR(VLOOKUP(B15,teles_fed!$A$2:$F$1748,5,FALSE),"")</f>
        <v/>
      </c>
      <c r="G15" s="86">
        <f>'Captura PrimerGrado'!C$10</f>
        <v>0</v>
      </c>
      <c r="H15" s="86">
        <f>SUM('Captura PrimerGrado'!C$13:C$32)</f>
        <v>0</v>
      </c>
      <c r="I15" s="87">
        <f>'Captura PrimerGrado'!C$35</f>
        <v>0</v>
      </c>
      <c r="J15" s="87">
        <f>SUM('Captura PrimerGrado'!C$38:C$57)</f>
        <v>0</v>
      </c>
      <c r="K15" s="87">
        <f>'Captura PrimerGrado'!C$60</f>
        <v>0</v>
      </c>
      <c r="L15" s="87">
        <f>SUM('Captura PrimerGrado'!C$63:C$82)</f>
        <v>0</v>
      </c>
      <c r="M15" s="87">
        <f>'Captura PrimerGrado'!C$105</f>
        <v>0</v>
      </c>
      <c r="N15" s="87">
        <f>SUM('Captura PrimerGrado'!C$108:C$117)</f>
        <v>0</v>
      </c>
      <c r="O15" s="87">
        <f>'Captura PrimerGrado'!C$85</f>
        <v>0</v>
      </c>
      <c r="P15" s="87">
        <f>SUM('Captura PrimerGrado'!C$88:C$102)</f>
        <v>0</v>
      </c>
      <c r="Q15" s="87">
        <f>'Captura SegundoGrado'!C$10</f>
        <v>0</v>
      </c>
      <c r="R15" s="87">
        <f>SUM('Captura SegundoGrado'!C$13:C$32)</f>
        <v>0</v>
      </c>
      <c r="S15" s="87">
        <f>'Captura SegundoGrado'!C$35</f>
        <v>0</v>
      </c>
      <c r="T15" s="87">
        <f>SUM('Captura SegundoGrado'!C$38:C$57)</f>
        <v>0</v>
      </c>
      <c r="U15" s="87">
        <f>'Captura SegundoGrado'!C$60</f>
        <v>0</v>
      </c>
      <c r="V15" s="87">
        <f>SUM('Captura SegundoGrado'!C$63:C$82)</f>
        <v>0</v>
      </c>
      <c r="W15" s="87">
        <f>'Captura SegundoGrado'!C$100</f>
        <v>0</v>
      </c>
      <c r="X15" s="87">
        <f>SUM('Captura SegundoGrado'!C$103:C$112)</f>
        <v>0</v>
      </c>
      <c r="Y15" s="86">
        <f>'Captura SegundoGrado'!C$85</f>
        <v>0</v>
      </c>
      <c r="Z15" s="86">
        <f>SUM('Captura SegundoGrado'!C$88:C$97)</f>
        <v>0</v>
      </c>
      <c r="AA15" s="87">
        <f>'Captura TercerGrado'!C$10</f>
        <v>0</v>
      </c>
      <c r="AB15" s="87">
        <f>SUM('Captura TercerGrado'!C$13:C$32)</f>
        <v>0</v>
      </c>
      <c r="AC15" s="87">
        <f>'Captura TercerGrado'!C$35</f>
        <v>0</v>
      </c>
      <c r="AD15" s="87">
        <f>SUM('Captura TercerGrado'!C$38:C$57)</f>
        <v>0</v>
      </c>
      <c r="AE15" s="87">
        <f>'Captura TercerGrado'!C$60</f>
        <v>0</v>
      </c>
      <c r="AF15" s="87">
        <f>SUM('Captura TercerGrado'!C$63:C$82)</f>
        <v>0</v>
      </c>
      <c r="AG15" s="87">
        <f>'Captura TercerGrado'!C$100</f>
        <v>0</v>
      </c>
      <c r="AH15" s="87">
        <f>SUM('Captura TercerGrado'!C$103:C$112)</f>
        <v>0</v>
      </c>
      <c r="AI15" s="86">
        <f>'Captura TercerGrado'!C$85</f>
        <v>0</v>
      </c>
      <c r="AJ15" s="86">
        <f>SUM('Captura TercerGrado'!C$88:C$97)</f>
        <v>0</v>
      </c>
      <c r="AK15" s="88" t="str">
        <f t="shared" si="0"/>
        <v>E</v>
      </c>
      <c r="AL15" s="88" t="str">
        <f t="shared" si="1"/>
        <v>E</v>
      </c>
      <c r="AM15" s="88" t="str">
        <f t="shared" si="2"/>
        <v>E</v>
      </c>
      <c r="AN15" s="88" t="str">
        <f t="shared" ref="AN15:AN73" si="9">IFERROR(N15/M15/10,"E")</f>
        <v>E</v>
      </c>
      <c r="AO15" s="88" t="str">
        <f t="shared" ref="AO15:AO73" si="10">IFERROR(P15/O15/15,"E")</f>
        <v>E</v>
      </c>
      <c r="AP15" s="88" t="str">
        <f t="shared" si="3"/>
        <v>E</v>
      </c>
      <c r="AQ15" s="88" t="str">
        <f t="shared" si="4"/>
        <v>E</v>
      </c>
      <c r="AR15" s="88" t="str">
        <f t="shared" si="5"/>
        <v>E</v>
      </c>
      <c r="AS15" s="88" t="str">
        <f t="shared" ref="AS15:AS73" si="11">IFERROR(X15/W15/10,"E")</f>
        <v>E</v>
      </c>
      <c r="AT15" s="88" t="str">
        <f t="shared" ref="AT15:AT73" si="12">IFERROR(Z15/Y15/10,"E")</f>
        <v>E</v>
      </c>
      <c r="AU15" s="88" t="str">
        <f t="shared" si="6"/>
        <v>E</v>
      </c>
      <c r="AV15" s="88" t="str">
        <f t="shared" si="7"/>
        <v>E</v>
      </c>
      <c r="AW15" s="88" t="str">
        <f t="shared" si="8"/>
        <v>E</v>
      </c>
      <c r="AX15" s="88" t="str">
        <f t="shared" ref="AX15:AX73" si="13">IFERROR(AH15/AG15/10,"E")</f>
        <v>E</v>
      </c>
      <c r="AY15" s="88" t="str">
        <f t="shared" ref="AY15:AY73" si="14">IFERROR(AJ15/AI15/10,"E")</f>
        <v>E</v>
      </c>
      <c r="AZ15" s="8">
        <f t="shared" ref="AZ15:AZ73" si="15">B15</f>
        <v>0</v>
      </c>
    </row>
    <row r="16" spans="1:52" ht="12" customHeight="1" x14ac:dyDescent="0.25">
      <c r="A16" s="42">
        <v>3</v>
      </c>
      <c r="B16" s="16"/>
      <c r="C16" s="43"/>
      <c r="D16" s="44" t="str">
        <f>IFERROR(VLOOKUP(B16,teles_fed!$A$2:$F$1748,2,FALSE),"")</f>
        <v/>
      </c>
      <c r="E16" s="43" t="str">
        <f>IFERROR(VLOOKUP(B16,teles_fed!$A$2:$F$1748,6,FALSE),"")</f>
        <v/>
      </c>
      <c r="F16" s="43" t="str">
        <f>IFERROR(VLOOKUP(B16,teles_fed!$A$2:$F$1748,5,FALSE),"")</f>
        <v/>
      </c>
      <c r="G16" s="86">
        <f>'Captura PrimerGrado'!D$10</f>
        <v>0</v>
      </c>
      <c r="H16" s="86">
        <f>SUM('Captura PrimerGrado'!D$13:D$32)</f>
        <v>0</v>
      </c>
      <c r="I16" s="87">
        <f>'Captura PrimerGrado'!D$35</f>
        <v>0</v>
      </c>
      <c r="J16" s="87">
        <f>SUM('Captura PrimerGrado'!D$38:D$57)</f>
        <v>0</v>
      </c>
      <c r="K16" s="87">
        <f>'Captura PrimerGrado'!D$60</f>
        <v>0</v>
      </c>
      <c r="L16" s="87">
        <f>SUM('Captura PrimerGrado'!D$63:D$82)</f>
        <v>0</v>
      </c>
      <c r="M16" s="87">
        <f>'Captura PrimerGrado'!D$105</f>
        <v>0</v>
      </c>
      <c r="N16" s="87">
        <f>SUM('Captura PrimerGrado'!D$108:D$117)</f>
        <v>0</v>
      </c>
      <c r="O16" s="87">
        <f>'Captura PrimerGrado'!D$85</f>
        <v>0</v>
      </c>
      <c r="P16" s="87">
        <f>SUM('Captura PrimerGrado'!D$88:D$102)</f>
        <v>0</v>
      </c>
      <c r="Q16" s="87">
        <f>'Captura SegundoGrado'!D$10</f>
        <v>0</v>
      </c>
      <c r="R16" s="87">
        <f>SUM('Captura SegundoGrado'!D$13:D$32)</f>
        <v>0</v>
      </c>
      <c r="S16" s="87">
        <f>'Captura SegundoGrado'!D$35</f>
        <v>0</v>
      </c>
      <c r="T16" s="87">
        <f>SUM('Captura SegundoGrado'!D$38:D$57)</f>
        <v>0</v>
      </c>
      <c r="U16" s="87">
        <f>'Captura SegundoGrado'!D$60</f>
        <v>0</v>
      </c>
      <c r="V16" s="87">
        <f>SUM('Captura SegundoGrado'!D$63:D$82)</f>
        <v>0</v>
      </c>
      <c r="W16" s="87">
        <f>'Captura SegundoGrado'!D$100</f>
        <v>0</v>
      </c>
      <c r="X16" s="87">
        <f>SUM('Captura SegundoGrado'!D$103:D$112)</f>
        <v>0</v>
      </c>
      <c r="Y16" s="86">
        <f>'Captura SegundoGrado'!D$85</f>
        <v>0</v>
      </c>
      <c r="Z16" s="86">
        <f>SUM('Captura SegundoGrado'!D$88:D$97)</f>
        <v>0</v>
      </c>
      <c r="AA16" s="87">
        <f>'Captura TercerGrado'!D$10</f>
        <v>0</v>
      </c>
      <c r="AB16" s="87">
        <f>SUM('Captura TercerGrado'!D$13:D$32)</f>
        <v>0</v>
      </c>
      <c r="AC16" s="87">
        <f>'Captura TercerGrado'!D$35</f>
        <v>0</v>
      </c>
      <c r="AD16" s="87">
        <f>SUM('Captura TercerGrado'!D$38:D$57)</f>
        <v>0</v>
      </c>
      <c r="AE16" s="87">
        <f>'Captura TercerGrado'!D$60</f>
        <v>0</v>
      </c>
      <c r="AF16" s="87">
        <f>SUM('Captura TercerGrado'!D$63:D$82)</f>
        <v>0</v>
      </c>
      <c r="AG16" s="87">
        <f>'Captura TercerGrado'!D$100</f>
        <v>0</v>
      </c>
      <c r="AH16" s="87">
        <f>SUM('Captura TercerGrado'!D$103:D$112)</f>
        <v>0</v>
      </c>
      <c r="AI16" s="86">
        <f>'Captura TercerGrado'!D$85</f>
        <v>0</v>
      </c>
      <c r="AJ16" s="86">
        <f>SUM('Captura TercerGrado'!D$88:D$97)</f>
        <v>0</v>
      </c>
      <c r="AK16" s="88" t="str">
        <f t="shared" si="0"/>
        <v>E</v>
      </c>
      <c r="AL16" s="88" t="str">
        <f t="shared" si="1"/>
        <v>E</v>
      </c>
      <c r="AM16" s="88" t="str">
        <f t="shared" si="2"/>
        <v>E</v>
      </c>
      <c r="AN16" s="88" t="str">
        <f t="shared" si="9"/>
        <v>E</v>
      </c>
      <c r="AO16" s="88" t="str">
        <f t="shared" si="10"/>
        <v>E</v>
      </c>
      <c r="AP16" s="88" t="str">
        <f t="shared" si="3"/>
        <v>E</v>
      </c>
      <c r="AQ16" s="88" t="str">
        <f t="shared" si="4"/>
        <v>E</v>
      </c>
      <c r="AR16" s="88" t="str">
        <f t="shared" si="5"/>
        <v>E</v>
      </c>
      <c r="AS16" s="88" t="str">
        <f t="shared" si="11"/>
        <v>E</v>
      </c>
      <c r="AT16" s="88" t="str">
        <f t="shared" si="12"/>
        <v>E</v>
      </c>
      <c r="AU16" s="88" t="str">
        <f t="shared" si="6"/>
        <v>E</v>
      </c>
      <c r="AV16" s="88" t="str">
        <f t="shared" si="7"/>
        <v>E</v>
      </c>
      <c r="AW16" s="88" t="str">
        <f t="shared" si="8"/>
        <v>E</v>
      </c>
      <c r="AX16" s="88" t="str">
        <f t="shared" si="13"/>
        <v>E</v>
      </c>
      <c r="AY16" s="88" t="str">
        <f t="shared" si="14"/>
        <v>E</v>
      </c>
      <c r="AZ16" s="8">
        <f t="shared" si="15"/>
        <v>0</v>
      </c>
    </row>
    <row r="17" spans="1:52" ht="12" customHeight="1" x14ac:dyDescent="0.25">
      <c r="A17" s="42">
        <v>4</v>
      </c>
      <c r="B17" s="16"/>
      <c r="C17" s="43"/>
      <c r="D17" s="44" t="str">
        <f>IFERROR(VLOOKUP(B17,teles_fed!$A$2:$F$1748,2,FALSE),"")</f>
        <v/>
      </c>
      <c r="E17" s="43" t="str">
        <f>IFERROR(VLOOKUP(B17,teles_fed!$A$2:$F$1748,6,FALSE),"")</f>
        <v/>
      </c>
      <c r="F17" s="43" t="str">
        <f>IFERROR(VLOOKUP(B17,teles_fed!$A$2:$F$1748,5,FALSE),"")</f>
        <v/>
      </c>
      <c r="G17" s="86">
        <f>'Captura PrimerGrado'!E$10</f>
        <v>0</v>
      </c>
      <c r="H17" s="86">
        <f>SUM('Captura PrimerGrado'!E$13:E$32)</f>
        <v>0</v>
      </c>
      <c r="I17" s="87">
        <f>'Captura PrimerGrado'!E$35</f>
        <v>0</v>
      </c>
      <c r="J17" s="87">
        <f>SUM('Captura PrimerGrado'!E$38:E$57)</f>
        <v>0</v>
      </c>
      <c r="K17" s="87">
        <f>'Captura PrimerGrado'!E$60</f>
        <v>0</v>
      </c>
      <c r="L17" s="87">
        <f>SUM('Captura PrimerGrado'!E$63:E$82)</f>
        <v>0</v>
      </c>
      <c r="M17" s="87">
        <f>'Captura PrimerGrado'!E$105</f>
        <v>0</v>
      </c>
      <c r="N17" s="87">
        <f>SUM('Captura PrimerGrado'!E$108:E$117)</f>
        <v>0</v>
      </c>
      <c r="O17" s="87">
        <f>'Captura PrimerGrado'!E$85</f>
        <v>0</v>
      </c>
      <c r="P17" s="87">
        <f>SUM('Captura PrimerGrado'!E$88:E$102)</f>
        <v>0</v>
      </c>
      <c r="Q17" s="87">
        <f>'Captura SegundoGrado'!E$10</f>
        <v>0</v>
      </c>
      <c r="R17" s="87">
        <f>SUM('Captura SegundoGrado'!E$13:E$32)</f>
        <v>0</v>
      </c>
      <c r="S17" s="87">
        <f>'Captura SegundoGrado'!E$35</f>
        <v>0</v>
      </c>
      <c r="T17" s="87">
        <f>SUM('Captura SegundoGrado'!E$38:E$57)</f>
        <v>0</v>
      </c>
      <c r="U17" s="87">
        <f>'Captura SegundoGrado'!E$60</f>
        <v>0</v>
      </c>
      <c r="V17" s="87">
        <f>SUM('Captura SegundoGrado'!E$63:E$82)</f>
        <v>0</v>
      </c>
      <c r="W17" s="87">
        <f>'Captura SegundoGrado'!E$100</f>
        <v>0</v>
      </c>
      <c r="X17" s="87">
        <f>SUM('Captura SegundoGrado'!E$103:E$112)</f>
        <v>0</v>
      </c>
      <c r="Y17" s="86">
        <f>'Captura SegundoGrado'!E$85</f>
        <v>0</v>
      </c>
      <c r="Z17" s="86">
        <f>SUM('Captura SegundoGrado'!E$88:E$97)</f>
        <v>0</v>
      </c>
      <c r="AA17" s="87">
        <f>'Captura TercerGrado'!E$10</f>
        <v>0</v>
      </c>
      <c r="AB17" s="87">
        <f>SUM('Captura TercerGrado'!E$13:E$32)</f>
        <v>0</v>
      </c>
      <c r="AC17" s="87">
        <f>'Captura TercerGrado'!E$35</f>
        <v>0</v>
      </c>
      <c r="AD17" s="87">
        <f>SUM('Captura TercerGrado'!E$38:E$57)</f>
        <v>0</v>
      </c>
      <c r="AE17" s="87">
        <f>'Captura TercerGrado'!E$60</f>
        <v>0</v>
      </c>
      <c r="AF17" s="87">
        <f>SUM('Captura TercerGrado'!E$63:E$82)</f>
        <v>0</v>
      </c>
      <c r="AG17" s="87">
        <f>'Captura TercerGrado'!E$100</f>
        <v>0</v>
      </c>
      <c r="AH17" s="87">
        <f>SUM('Captura TercerGrado'!E$103:E$112)</f>
        <v>0</v>
      </c>
      <c r="AI17" s="86">
        <f>'Captura TercerGrado'!E$85</f>
        <v>0</v>
      </c>
      <c r="AJ17" s="86">
        <f>SUM('Captura TercerGrado'!E$88:E$97)</f>
        <v>0</v>
      </c>
      <c r="AK17" s="88" t="str">
        <f t="shared" si="0"/>
        <v>E</v>
      </c>
      <c r="AL17" s="88" t="str">
        <f t="shared" si="1"/>
        <v>E</v>
      </c>
      <c r="AM17" s="88" t="str">
        <f t="shared" si="2"/>
        <v>E</v>
      </c>
      <c r="AN17" s="88" t="str">
        <f t="shared" si="9"/>
        <v>E</v>
      </c>
      <c r="AO17" s="88" t="str">
        <f t="shared" si="10"/>
        <v>E</v>
      </c>
      <c r="AP17" s="88" t="str">
        <f t="shared" si="3"/>
        <v>E</v>
      </c>
      <c r="AQ17" s="88" t="str">
        <f t="shared" si="4"/>
        <v>E</v>
      </c>
      <c r="AR17" s="88" t="str">
        <f t="shared" si="5"/>
        <v>E</v>
      </c>
      <c r="AS17" s="88" t="str">
        <f t="shared" si="11"/>
        <v>E</v>
      </c>
      <c r="AT17" s="88" t="str">
        <f t="shared" si="12"/>
        <v>E</v>
      </c>
      <c r="AU17" s="88" t="str">
        <f t="shared" si="6"/>
        <v>E</v>
      </c>
      <c r="AV17" s="88" t="str">
        <f t="shared" si="7"/>
        <v>E</v>
      </c>
      <c r="AW17" s="88" t="str">
        <f t="shared" si="8"/>
        <v>E</v>
      </c>
      <c r="AX17" s="88" t="str">
        <f t="shared" si="13"/>
        <v>E</v>
      </c>
      <c r="AY17" s="88" t="str">
        <f t="shared" si="14"/>
        <v>E</v>
      </c>
      <c r="AZ17" s="8">
        <f t="shared" si="15"/>
        <v>0</v>
      </c>
    </row>
    <row r="18" spans="1:52" ht="12" customHeight="1" x14ac:dyDescent="0.25">
      <c r="A18" s="42">
        <v>5</v>
      </c>
      <c r="B18" s="16"/>
      <c r="C18" s="43"/>
      <c r="D18" s="44" t="str">
        <f>IFERROR(VLOOKUP(B18,teles_fed!$A$2:$F$1748,2,FALSE),"")</f>
        <v/>
      </c>
      <c r="E18" s="43" t="str">
        <f>IFERROR(VLOOKUP(B18,teles_fed!$A$2:$F$1748,6,FALSE),"")</f>
        <v/>
      </c>
      <c r="F18" s="43" t="str">
        <f>IFERROR(VLOOKUP(B18,teles_fed!$A$2:$F$1748,5,FALSE),"")</f>
        <v/>
      </c>
      <c r="G18" s="86">
        <f>'Captura PrimerGrado'!F$10</f>
        <v>0</v>
      </c>
      <c r="H18" s="86">
        <f>SUM('Captura PrimerGrado'!F$13:F$32)</f>
        <v>0</v>
      </c>
      <c r="I18" s="87">
        <f>'Captura PrimerGrado'!F$35</f>
        <v>0</v>
      </c>
      <c r="J18" s="87">
        <f>SUM('Captura PrimerGrado'!F$38:F$57)</f>
        <v>0</v>
      </c>
      <c r="K18" s="87">
        <f>'Captura PrimerGrado'!F$60</f>
        <v>0</v>
      </c>
      <c r="L18" s="87">
        <f>SUM('Captura PrimerGrado'!F$63:F$82)</f>
        <v>0</v>
      </c>
      <c r="M18" s="87">
        <f>'Captura PrimerGrado'!F$105</f>
        <v>0</v>
      </c>
      <c r="N18" s="87">
        <f>SUM('Captura PrimerGrado'!F$108:F$117)</f>
        <v>0</v>
      </c>
      <c r="O18" s="87">
        <f>'Captura PrimerGrado'!F$85</f>
        <v>0</v>
      </c>
      <c r="P18" s="87">
        <f>SUM('Captura PrimerGrado'!F$88:F$102)</f>
        <v>0</v>
      </c>
      <c r="Q18" s="87">
        <f>'Captura SegundoGrado'!F$10</f>
        <v>0</v>
      </c>
      <c r="R18" s="87">
        <f>SUM('Captura SegundoGrado'!F$13:F$32)</f>
        <v>0</v>
      </c>
      <c r="S18" s="87">
        <f>'Captura SegundoGrado'!F$35</f>
        <v>0</v>
      </c>
      <c r="T18" s="87">
        <f>SUM('Captura SegundoGrado'!F$38:F$57)</f>
        <v>0</v>
      </c>
      <c r="U18" s="87">
        <f>'Captura SegundoGrado'!F$60</f>
        <v>0</v>
      </c>
      <c r="V18" s="87">
        <f>SUM('Captura SegundoGrado'!F$63:F$82)</f>
        <v>0</v>
      </c>
      <c r="W18" s="87">
        <f>'Captura SegundoGrado'!F$100</f>
        <v>0</v>
      </c>
      <c r="X18" s="87">
        <f>SUM('Captura SegundoGrado'!F$103:F$112)</f>
        <v>0</v>
      </c>
      <c r="Y18" s="86">
        <f>'Captura SegundoGrado'!F$85</f>
        <v>0</v>
      </c>
      <c r="Z18" s="86">
        <f>SUM('Captura SegundoGrado'!F$88:F$97)</f>
        <v>0</v>
      </c>
      <c r="AA18" s="87">
        <f>'Captura TercerGrado'!F$10</f>
        <v>0</v>
      </c>
      <c r="AB18" s="87">
        <f>SUM('Captura TercerGrado'!F$13:F$32)</f>
        <v>0</v>
      </c>
      <c r="AC18" s="87">
        <f>'Captura TercerGrado'!F$35</f>
        <v>0</v>
      </c>
      <c r="AD18" s="87">
        <f>SUM('Captura TercerGrado'!F$38:F$57)</f>
        <v>0</v>
      </c>
      <c r="AE18" s="87">
        <f>'Captura TercerGrado'!F$60</f>
        <v>0</v>
      </c>
      <c r="AF18" s="87">
        <f>SUM('Captura TercerGrado'!F$63:F$82)</f>
        <v>0</v>
      </c>
      <c r="AG18" s="87">
        <f>'Captura TercerGrado'!F$100</f>
        <v>0</v>
      </c>
      <c r="AH18" s="87">
        <f>SUM('Captura TercerGrado'!F$103:F$112)</f>
        <v>0</v>
      </c>
      <c r="AI18" s="86">
        <f>'Captura TercerGrado'!F$85</f>
        <v>0</v>
      </c>
      <c r="AJ18" s="86">
        <f>SUM('Captura TercerGrado'!F$88:F$97)</f>
        <v>0</v>
      </c>
      <c r="AK18" s="88" t="str">
        <f t="shared" si="0"/>
        <v>E</v>
      </c>
      <c r="AL18" s="88" t="str">
        <f t="shared" si="1"/>
        <v>E</v>
      </c>
      <c r="AM18" s="88" t="str">
        <f t="shared" si="2"/>
        <v>E</v>
      </c>
      <c r="AN18" s="88" t="str">
        <f t="shared" si="9"/>
        <v>E</v>
      </c>
      <c r="AO18" s="88" t="str">
        <f t="shared" si="10"/>
        <v>E</v>
      </c>
      <c r="AP18" s="88" t="str">
        <f t="shared" si="3"/>
        <v>E</v>
      </c>
      <c r="AQ18" s="88" t="str">
        <f t="shared" si="4"/>
        <v>E</v>
      </c>
      <c r="AR18" s="88" t="str">
        <f t="shared" si="5"/>
        <v>E</v>
      </c>
      <c r="AS18" s="88" t="str">
        <f t="shared" si="11"/>
        <v>E</v>
      </c>
      <c r="AT18" s="88" t="str">
        <f t="shared" si="12"/>
        <v>E</v>
      </c>
      <c r="AU18" s="88" t="str">
        <f t="shared" si="6"/>
        <v>E</v>
      </c>
      <c r="AV18" s="88" t="str">
        <f t="shared" si="7"/>
        <v>E</v>
      </c>
      <c r="AW18" s="88" t="str">
        <f t="shared" si="8"/>
        <v>E</v>
      </c>
      <c r="AX18" s="88" t="str">
        <f t="shared" si="13"/>
        <v>E</v>
      </c>
      <c r="AY18" s="88" t="str">
        <f t="shared" si="14"/>
        <v>E</v>
      </c>
      <c r="AZ18" s="8">
        <f t="shared" si="15"/>
        <v>0</v>
      </c>
    </row>
    <row r="19" spans="1:52" ht="12" customHeight="1" x14ac:dyDescent="0.25">
      <c r="A19" s="42">
        <v>6</v>
      </c>
      <c r="B19" s="16"/>
      <c r="C19" s="43"/>
      <c r="D19" s="44" t="str">
        <f>IFERROR(VLOOKUP(B19,teles_fed!$A$2:$F$1748,2,FALSE),"")</f>
        <v/>
      </c>
      <c r="E19" s="43" t="str">
        <f>IFERROR(VLOOKUP(B19,teles_fed!$A$2:$F$1748,6,FALSE),"")</f>
        <v/>
      </c>
      <c r="F19" s="43" t="str">
        <f>IFERROR(VLOOKUP(B19,teles_fed!$A$2:$F$1748,5,FALSE),"")</f>
        <v/>
      </c>
      <c r="G19" s="86">
        <f>'Captura PrimerGrado'!G$10</f>
        <v>0</v>
      </c>
      <c r="H19" s="86">
        <f>SUM('Captura PrimerGrado'!G$13:G$32)</f>
        <v>0</v>
      </c>
      <c r="I19" s="87">
        <f>'Captura PrimerGrado'!G$35</f>
        <v>0</v>
      </c>
      <c r="J19" s="87">
        <f>SUM('Captura PrimerGrado'!G$38:G$57)</f>
        <v>0</v>
      </c>
      <c r="K19" s="87">
        <f>'Captura PrimerGrado'!G$60</f>
        <v>0</v>
      </c>
      <c r="L19" s="87">
        <f>SUM('Captura PrimerGrado'!G$63:G$82)</f>
        <v>0</v>
      </c>
      <c r="M19" s="87">
        <f>'Captura PrimerGrado'!G$105</f>
        <v>0</v>
      </c>
      <c r="N19" s="87">
        <f>SUM('Captura PrimerGrado'!G$108:G$117)</f>
        <v>0</v>
      </c>
      <c r="O19" s="87">
        <f>'Captura PrimerGrado'!G$85</f>
        <v>0</v>
      </c>
      <c r="P19" s="87">
        <f>SUM('Captura PrimerGrado'!G$88:G$102)</f>
        <v>0</v>
      </c>
      <c r="Q19" s="87">
        <f>'Captura SegundoGrado'!G$10</f>
        <v>0</v>
      </c>
      <c r="R19" s="87">
        <f>SUM('Captura SegundoGrado'!G$13:G$32)</f>
        <v>0</v>
      </c>
      <c r="S19" s="87">
        <f>'Captura SegundoGrado'!G$35</f>
        <v>0</v>
      </c>
      <c r="T19" s="87">
        <f>SUM('Captura SegundoGrado'!G$38:G$57)</f>
        <v>0</v>
      </c>
      <c r="U19" s="87">
        <f>'Captura SegundoGrado'!G$60</f>
        <v>0</v>
      </c>
      <c r="V19" s="87">
        <f>SUM('Captura SegundoGrado'!G$63:G$82)</f>
        <v>0</v>
      </c>
      <c r="W19" s="87">
        <f>'Captura SegundoGrado'!G$100</f>
        <v>0</v>
      </c>
      <c r="X19" s="87">
        <f>SUM('Captura SegundoGrado'!G$103:G$112)</f>
        <v>0</v>
      </c>
      <c r="Y19" s="86">
        <f>'Captura SegundoGrado'!G$85</f>
        <v>0</v>
      </c>
      <c r="Z19" s="86">
        <f>SUM('Captura SegundoGrado'!G$88:G$97)</f>
        <v>0</v>
      </c>
      <c r="AA19" s="87">
        <f>'Captura TercerGrado'!G$10</f>
        <v>0</v>
      </c>
      <c r="AB19" s="87">
        <f>SUM('Captura TercerGrado'!G$13:G$32)</f>
        <v>0</v>
      </c>
      <c r="AC19" s="87">
        <f>'Captura TercerGrado'!G$35</f>
        <v>0</v>
      </c>
      <c r="AD19" s="87">
        <f>SUM('Captura TercerGrado'!G$38:G$57)</f>
        <v>0</v>
      </c>
      <c r="AE19" s="87">
        <f>'Captura TercerGrado'!G$60</f>
        <v>0</v>
      </c>
      <c r="AF19" s="87">
        <f>SUM('Captura TercerGrado'!G$63:G$82)</f>
        <v>0</v>
      </c>
      <c r="AG19" s="87">
        <f>'Captura TercerGrado'!G$100</f>
        <v>0</v>
      </c>
      <c r="AH19" s="87">
        <f>SUM('Captura TercerGrado'!G$103:G$112)</f>
        <v>0</v>
      </c>
      <c r="AI19" s="86">
        <f>'Captura TercerGrado'!G$85</f>
        <v>0</v>
      </c>
      <c r="AJ19" s="86">
        <f>SUM('Captura TercerGrado'!G$88:G$97)</f>
        <v>0</v>
      </c>
      <c r="AK19" s="88" t="str">
        <f t="shared" si="0"/>
        <v>E</v>
      </c>
      <c r="AL19" s="88" t="str">
        <f t="shared" si="1"/>
        <v>E</v>
      </c>
      <c r="AM19" s="88" t="str">
        <f t="shared" si="2"/>
        <v>E</v>
      </c>
      <c r="AN19" s="88" t="str">
        <f t="shared" si="9"/>
        <v>E</v>
      </c>
      <c r="AO19" s="88" t="str">
        <f t="shared" si="10"/>
        <v>E</v>
      </c>
      <c r="AP19" s="88" t="str">
        <f t="shared" si="3"/>
        <v>E</v>
      </c>
      <c r="AQ19" s="88" t="str">
        <f t="shared" si="4"/>
        <v>E</v>
      </c>
      <c r="AR19" s="88" t="str">
        <f t="shared" si="5"/>
        <v>E</v>
      </c>
      <c r="AS19" s="88" t="str">
        <f t="shared" si="11"/>
        <v>E</v>
      </c>
      <c r="AT19" s="88" t="str">
        <f t="shared" si="12"/>
        <v>E</v>
      </c>
      <c r="AU19" s="88" t="str">
        <f t="shared" si="6"/>
        <v>E</v>
      </c>
      <c r="AV19" s="88" t="str">
        <f t="shared" si="7"/>
        <v>E</v>
      </c>
      <c r="AW19" s="88" t="str">
        <f t="shared" si="8"/>
        <v>E</v>
      </c>
      <c r="AX19" s="88" t="str">
        <f t="shared" si="13"/>
        <v>E</v>
      </c>
      <c r="AY19" s="88" t="str">
        <f t="shared" si="14"/>
        <v>E</v>
      </c>
      <c r="AZ19" s="8">
        <f t="shared" si="15"/>
        <v>0</v>
      </c>
    </row>
    <row r="20" spans="1:52" ht="12" customHeight="1" x14ac:dyDescent="0.25">
      <c r="A20" s="42">
        <v>7</v>
      </c>
      <c r="B20" s="16"/>
      <c r="C20" s="43"/>
      <c r="D20" s="44" t="str">
        <f>IFERROR(VLOOKUP(B20,teles_fed!$A$2:$F$1748,2,FALSE),"")</f>
        <v/>
      </c>
      <c r="E20" s="43" t="str">
        <f>IFERROR(VLOOKUP(B20,teles_fed!$A$2:$F$1748,6,FALSE),"")</f>
        <v/>
      </c>
      <c r="F20" s="43" t="str">
        <f>IFERROR(VLOOKUP(B20,teles_fed!$A$2:$F$1748,5,FALSE),"")</f>
        <v/>
      </c>
      <c r="G20" s="86">
        <f>'Captura PrimerGrado'!H$10</f>
        <v>0</v>
      </c>
      <c r="H20" s="86">
        <f>SUM('Captura PrimerGrado'!H$13:H$32)</f>
        <v>0</v>
      </c>
      <c r="I20" s="87">
        <f>'Captura PrimerGrado'!H$35</f>
        <v>0</v>
      </c>
      <c r="J20" s="87">
        <f>SUM('Captura PrimerGrado'!H$38:H$57)</f>
        <v>0</v>
      </c>
      <c r="K20" s="87">
        <f>'Captura PrimerGrado'!H$60</f>
        <v>0</v>
      </c>
      <c r="L20" s="87">
        <f>SUM('Captura PrimerGrado'!H$63:H$82)</f>
        <v>0</v>
      </c>
      <c r="M20" s="87">
        <f>'Captura PrimerGrado'!H$105</f>
        <v>0</v>
      </c>
      <c r="N20" s="87">
        <f>SUM('Captura PrimerGrado'!H$108:H$117)</f>
        <v>0</v>
      </c>
      <c r="O20" s="87">
        <f>'Captura PrimerGrado'!H$85</f>
        <v>0</v>
      </c>
      <c r="P20" s="87">
        <f>SUM('Captura PrimerGrado'!H$88:H$102)</f>
        <v>0</v>
      </c>
      <c r="Q20" s="87">
        <f>'Captura SegundoGrado'!H$10</f>
        <v>0</v>
      </c>
      <c r="R20" s="87">
        <f>SUM('Captura SegundoGrado'!H$13:H$32)</f>
        <v>0</v>
      </c>
      <c r="S20" s="87">
        <f>'Captura SegundoGrado'!H$35</f>
        <v>0</v>
      </c>
      <c r="T20" s="87">
        <f>SUM('Captura SegundoGrado'!H$38:H$57)</f>
        <v>0</v>
      </c>
      <c r="U20" s="87">
        <f>'Captura SegundoGrado'!H$60</f>
        <v>0</v>
      </c>
      <c r="V20" s="87">
        <f>SUM('Captura SegundoGrado'!H$63:H$82)</f>
        <v>0</v>
      </c>
      <c r="W20" s="87">
        <f>'Captura SegundoGrado'!H$100</f>
        <v>0</v>
      </c>
      <c r="X20" s="87">
        <f>SUM('Captura SegundoGrado'!H$103:H$112)</f>
        <v>0</v>
      </c>
      <c r="Y20" s="86">
        <f>'Captura SegundoGrado'!H$85</f>
        <v>0</v>
      </c>
      <c r="Z20" s="86">
        <f>SUM('Captura SegundoGrado'!H$88:H$97)</f>
        <v>0</v>
      </c>
      <c r="AA20" s="87">
        <f>'Captura TercerGrado'!H$10</f>
        <v>0</v>
      </c>
      <c r="AB20" s="87">
        <f>SUM('Captura TercerGrado'!H$13:H$32)</f>
        <v>0</v>
      </c>
      <c r="AC20" s="87">
        <f>'Captura TercerGrado'!H$35</f>
        <v>0</v>
      </c>
      <c r="AD20" s="87">
        <f>SUM('Captura TercerGrado'!H$38:H$57)</f>
        <v>0</v>
      </c>
      <c r="AE20" s="87">
        <f>'Captura TercerGrado'!H$60</f>
        <v>0</v>
      </c>
      <c r="AF20" s="87">
        <f>SUM('Captura TercerGrado'!H$63:H$82)</f>
        <v>0</v>
      </c>
      <c r="AG20" s="87">
        <f>'Captura TercerGrado'!H$100</f>
        <v>0</v>
      </c>
      <c r="AH20" s="87">
        <f>SUM('Captura TercerGrado'!H$103:H$112)</f>
        <v>0</v>
      </c>
      <c r="AI20" s="86">
        <f>'Captura TercerGrado'!H$85</f>
        <v>0</v>
      </c>
      <c r="AJ20" s="86">
        <f>SUM('Captura TercerGrado'!H$88:H$97)</f>
        <v>0</v>
      </c>
      <c r="AK20" s="88" t="str">
        <f t="shared" si="0"/>
        <v>E</v>
      </c>
      <c r="AL20" s="88" t="str">
        <f t="shared" si="1"/>
        <v>E</v>
      </c>
      <c r="AM20" s="88" t="str">
        <f t="shared" si="2"/>
        <v>E</v>
      </c>
      <c r="AN20" s="88" t="str">
        <f t="shared" si="9"/>
        <v>E</v>
      </c>
      <c r="AO20" s="88" t="str">
        <f t="shared" si="10"/>
        <v>E</v>
      </c>
      <c r="AP20" s="88" t="str">
        <f t="shared" si="3"/>
        <v>E</v>
      </c>
      <c r="AQ20" s="88" t="str">
        <f t="shared" si="4"/>
        <v>E</v>
      </c>
      <c r="AR20" s="88" t="str">
        <f t="shared" si="5"/>
        <v>E</v>
      </c>
      <c r="AS20" s="88" t="str">
        <f t="shared" si="11"/>
        <v>E</v>
      </c>
      <c r="AT20" s="88" t="str">
        <f t="shared" si="12"/>
        <v>E</v>
      </c>
      <c r="AU20" s="88" t="str">
        <f t="shared" si="6"/>
        <v>E</v>
      </c>
      <c r="AV20" s="88" t="str">
        <f t="shared" si="7"/>
        <v>E</v>
      </c>
      <c r="AW20" s="88" t="str">
        <f t="shared" si="8"/>
        <v>E</v>
      </c>
      <c r="AX20" s="88" t="str">
        <f t="shared" si="13"/>
        <v>E</v>
      </c>
      <c r="AY20" s="88" t="str">
        <f t="shared" si="14"/>
        <v>E</v>
      </c>
      <c r="AZ20" s="8">
        <f t="shared" si="15"/>
        <v>0</v>
      </c>
    </row>
    <row r="21" spans="1:52" ht="12" customHeight="1" x14ac:dyDescent="0.25">
      <c r="A21" s="42">
        <v>8</v>
      </c>
      <c r="B21" s="16"/>
      <c r="C21" s="43"/>
      <c r="D21" s="44" t="str">
        <f>IFERROR(VLOOKUP(B21,teles_fed!$A$2:$F$1748,2,FALSE),"")</f>
        <v/>
      </c>
      <c r="E21" s="43" t="str">
        <f>IFERROR(VLOOKUP(B21,teles_fed!$A$2:$F$1748,6,FALSE),"")</f>
        <v/>
      </c>
      <c r="F21" s="43" t="str">
        <f>IFERROR(VLOOKUP(B21,teles_fed!$A$2:$F$1748,5,FALSE),"")</f>
        <v/>
      </c>
      <c r="G21" s="86">
        <f>'Captura PrimerGrado'!I$10</f>
        <v>0</v>
      </c>
      <c r="H21" s="86">
        <f>SUM('Captura PrimerGrado'!I$13:I$32)</f>
        <v>0</v>
      </c>
      <c r="I21" s="87">
        <f>'Captura PrimerGrado'!I$35</f>
        <v>0</v>
      </c>
      <c r="J21" s="87">
        <f>SUM('Captura PrimerGrado'!I$38:I$57)</f>
        <v>0</v>
      </c>
      <c r="K21" s="87">
        <f>'Captura PrimerGrado'!I$60</f>
        <v>0</v>
      </c>
      <c r="L21" s="87">
        <f>SUM('Captura PrimerGrado'!I$63:I$82)</f>
        <v>0</v>
      </c>
      <c r="M21" s="87">
        <f>'Captura PrimerGrado'!I$105</f>
        <v>0</v>
      </c>
      <c r="N21" s="87">
        <f>SUM('Captura PrimerGrado'!I$108:I$117)</f>
        <v>0</v>
      </c>
      <c r="O21" s="87">
        <f>'Captura PrimerGrado'!I$85</f>
        <v>0</v>
      </c>
      <c r="P21" s="87">
        <f>SUM('Captura PrimerGrado'!I$88:I$102)</f>
        <v>0</v>
      </c>
      <c r="Q21" s="87">
        <f>'Captura SegundoGrado'!I$10</f>
        <v>0</v>
      </c>
      <c r="R21" s="87">
        <f>SUM('Captura SegundoGrado'!I$13:I$32)</f>
        <v>0</v>
      </c>
      <c r="S21" s="87">
        <f>'Captura SegundoGrado'!I$35</f>
        <v>0</v>
      </c>
      <c r="T21" s="87">
        <f>SUM('Captura SegundoGrado'!I$38:I$57)</f>
        <v>0</v>
      </c>
      <c r="U21" s="87">
        <f>'Captura SegundoGrado'!I$60</f>
        <v>0</v>
      </c>
      <c r="V21" s="87">
        <f>SUM('Captura SegundoGrado'!I$63:I$82)</f>
        <v>0</v>
      </c>
      <c r="W21" s="87">
        <f>'Captura SegundoGrado'!I$100</f>
        <v>0</v>
      </c>
      <c r="X21" s="87">
        <f>SUM('Captura SegundoGrado'!I$103:I$112)</f>
        <v>0</v>
      </c>
      <c r="Y21" s="86">
        <f>'Captura SegundoGrado'!I$85</f>
        <v>0</v>
      </c>
      <c r="Z21" s="86">
        <f>SUM('Captura SegundoGrado'!I$88:I$97)</f>
        <v>0</v>
      </c>
      <c r="AA21" s="87">
        <f>'Captura TercerGrado'!I$10</f>
        <v>0</v>
      </c>
      <c r="AB21" s="87">
        <f>SUM('Captura TercerGrado'!I$13:I$32)</f>
        <v>0</v>
      </c>
      <c r="AC21" s="87">
        <f>'Captura TercerGrado'!I$35</f>
        <v>0</v>
      </c>
      <c r="AD21" s="87">
        <f>SUM('Captura TercerGrado'!I$38:I$57)</f>
        <v>0</v>
      </c>
      <c r="AE21" s="87">
        <f>'Captura TercerGrado'!I$60</f>
        <v>0</v>
      </c>
      <c r="AF21" s="87">
        <f>SUM('Captura TercerGrado'!I$63:I$82)</f>
        <v>0</v>
      </c>
      <c r="AG21" s="87">
        <f>'Captura TercerGrado'!I$100</f>
        <v>0</v>
      </c>
      <c r="AH21" s="87">
        <f>SUM('Captura TercerGrado'!I$103:I$112)</f>
        <v>0</v>
      </c>
      <c r="AI21" s="86">
        <f>'Captura TercerGrado'!I$85</f>
        <v>0</v>
      </c>
      <c r="AJ21" s="86">
        <f>SUM('Captura TercerGrado'!I$88:I$97)</f>
        <v>0</v>
      </c>
      <c r="AK21" s="88" t="str">
        <f t="shared" si="0"/>
        <v>E</v>
      </c>
      <c r="AL21" s="88" t="str">
        <f t="shared" si="1"/>
        <v>E</v>
      </c>
      <c r="AM21" s="88" t="str">
        <f t="shared" si="2"/>
        <v>E</v>
      </c>
      <c r="AN21" s="88" t="str">
        <f t="shared" si="9"/>
        <v>E</v>
      </c>
      <c r="AO21" s="88" t="str">
        <f t="shared" si="10"/>
        <v>E</v>
      </c>
      <c r="AP21" s="88" t="str">
        <f t="shared" si="3"/>
        <v>E</v>
      </c>
      <c r="AQ21" s="88" t="str">
        <f t="shared" si="4"/>
        <v>E</v>
      </c>
      <c r="AR21" s="88" t="str">
        <f t="shared" si="5"/>
        <v>E</v>
      </c>
      <c r="AS21" s="88" t="str">
        <f t="shared" si="11"/>
        <v>E</v>
      </c>
      <c r="AT21" s="88" t="str">
        <f t="shared" si="12"/>
        <v>E</v>
      </c>
      <c r="AU21" s="88" t="str">
        <f t="shared" si="6"/>
        <v>E</v>
      </c>
      <c r="AV21" s="88" t="str">
        <f t="shared" si="7"/>
        <v>E</v>
      </c>
      <c r="AW21" s="88" t="str">
        <f t="shared" si="8"/>
        <v>E</v>
      </c>
      <c r="AX21" s="88" t="str">
        <f t="shared" si="13"/>
        <v>E</v>
      </c>
      <c r="AY21" s="88" t="str">
        <f t="shared" si="14"/>
        <v>E</v>
      </c>
      <c r="AZ21" s="8">
        <f>B21</f>
        <v>0</v>
      </c>
    </row>
    <row r="22" spans="1:52" ht="12" customHeight="1" x14ac:dyDescent="0.25">
      <c r="A22" s="42">
        <v>9</v>
      </c>
      <c r="B22" s="16"/>
      <c r="C22" s="43"/>
      <c r="D22" s="44" t="str">
        <f>IFERROR(VLOOKUP(B22,teles_fed!$A$2:$F$1748,2,FALSE),"")</f>
        <v/>
      </c>
      <c r="E22" s="43" t="str">
        <f>IFERROR(VLOOKUP(B22,teles_fed!$A$2:$F$1748,6,FALSE),"")</f>
        <v/>
      </c>
      <c r="F22" s="43" t="str">
        <f>IFERROR(VLOOKUP(B22,teles_fed!$A$2:$F$1748,5,FALSE),"")</f>
        <v/>
      </c>
      <c r="G22" s="86">
        <f>'Captura PrimerGrado'!J$10</f>
        <v>0</v>
      </c>
      <c r="H22" s="86">
        <f>SUM('Captura PrimerGrado'!J$13:J$32)</f>
        <v>0</v>
      </c>
      <c r="I22" s="87">
        <f>'Captura PrimerGrado'!J$35</f>
        <v>0</v>
      </c>
      <c r="J22" s="87">
        <f>SUM('Captura PrimerGrado'!J$38:J$57)</f>
        <v>0</v>
      </c>
      <c r="K22" s="87">
        <f>'Captura PrimerGrado'!J$60</f>
        <v>0</v>
      </c>
      <c r="L22" s="87">
        <f>SUM('Captura PrimerGrado'!J$63:J$82)</f>
        <v>0</v>
      </c>
      <c r="M22" s="87">
        <f>'Captura PrimerGrado'!J$105</f>
        <v>0</v>
      </c>
      <c r="N22" s="87">
        <f>SUM('Captura PrimerGrado'!J$108:J$117)</f>
        <v>0</v>
      </c>
      <c r="O22" s="87">
        <f>'Captura PrimerGrado'!J$85</f>
        <v>0</v>
      </c>
      <c r="P22" s="87">
        <f>SUM('Captura PrimerGrado'!J$88:J$102)</f>
        <v>0</v>
      </c>
      <c r="Q22" s="87">
        <f>'Captura SegundoGrado'!J$10</f>
        <v>0</v>
      </c>
      <c r="R22" s="87">
        <f>SUM('Captura SegundoGrado'!J$13:J$32)</f>
        <v>0</v>
      </c>
      <c r="S22" s="87">
        <f>'Captura SegundoGrado'!J$35</f>
        <v>0</v>
      </c>
      <c r="T22" s="87">
        <f>SUM('Captura SegundoGrado'!J$38:J$57)</f>
        <v>0</v>
      </c>
      <c r="U22" s="87">
        <f>'Captura SegundoGrado'!J$60</f>
        <v>0</v>
      </c>
      <c r="V22" s="87">
        <f>SUM('Captura SegundoGrado'!J$63:J$82)</f>
        <v>0</v>
      </c>
      <c r="W22" s="87">
        <f>'Captura SegundoGrado'!J$100</f>
        <v>0</v>
      </c>
      <c r="X22" s="87">
        <f>SUM('Captura SegundoGrado'!J$103:J$112)</f>
        <v>0</v>
      </c>
      <c r="Y22" s="86">
        <f>'Captura SegundoGrado'!J$85</f>
        <v>0</v>
      </c>
      <c r="Z22" s="86">
        <f>SUM('Captura SegundoGrado'!J$88:J$97)</f>
        <v>0</v>
      </c>
      <c r="AA22" s="87">
        <f>'Captura TercerGrado'!J$10</f>
        <v>0</v>
      </c>
      <c r="AB22" s="87">
        <f>SUM('Captura TercerGrado'!J$13:J$32)</f>
        <v>0</v>
      </c>
      <c r="AC22" s="87">
        <f>'Captura TercerGrado'!J$35</f>
        <v>0</v>
      </c>
      <c r="AD22" s="87">
        <f>SUM('Captura TercerGrado'!J$38:J$57)</f>
        <v>0</v>
      </c>
      <c r="AE22" s="87">
        <f>'Captura TercerGrado'!J$60</f>
        <v>0</v>
      </c>
      <c r="AF22" s="87">
        <f>SUM('Captura TercerGrado'!J$63:J$82)</f>
        <v>0</v>
      </c>
      <c r="AG22" s="87">
        <f>'Captura TercerGrado'!J$100</f>
        <v>0</v>
      </c>
      <c r="AH22" s="87">
        <f>SUM('Captura TercerGrado'!J$103:J$112)</f>
        <v>0</v>
      </c>
      <c r="AI22" s="86">
        <f>'Captura TercerGrado'!J$85</f>
        <v>0</v>
      </c>
      <c r="AJ22" s="86">
        <f>SUM('Captura TercerGrado'!J$88:J$97)</f>
        <v>0</v>
      </c>
      <c r="AK22" s="88" t="str">
        <f t="shared" si="0"/>
        <v>E</v>
      </c>
      <c r="AL22" s="88" t="str">
        <f t="shared" si="1"/>
        <v>E</v>
      </c>
      <c r="AM22" s="88" t="str">
        <f t="shared" si="2"/>
        <v>E</v>
      </c>
      <c r="AN22" s="88" t="str">
        <f t="shared" si="9"/>
        <v>E</v>
      </c>
      <c r="AO22" s="88" t="str">
        <f t="shared" si="10"/>
        <v>E</v>
      </c>
      <c r="AP22" s="88" t="str">
        <f t="shared" si="3"/>
        <v>E</v>
      </c>
      <c r="AQ22" s="88" t="str">
        <f t="shared" si="4"/>
        <v>E</v>
      </c>
      <c r="AR22" s="88" t="str">
        <f t="shared" si="5"/>
        <v>E</v>
      </c>
      <c r="AS22" s="88" t="str">
        <f t="shared" si="11"/>
        <v>E</v>
      </c>
      <c r="AT22" s="88" t="str">
        <f t="shared" si="12"/>
        <v>E</v>
      </c>
      <c r="AU22" s="88" t="str">
        <f t="shared" si="6"/>
        <v>E</v>
      </c>
      <c r="AV22" s="88" t="str">
        <f t="shared" si="7"/>
        <v>E</v>
      </c>
      <c r="AW22" s="88" t="str">
        <f t="shared" si="8"/>
        <v>E</v>
      </c>
      <c r="AX22" s="88" t="str">
        <f t="shared" si="13"/>
        <v>E</v>
      </c>
      <c r="AY22" s="88" t="str">
        <f t="shared" si="14"/>
        <v>E</v>
      </c>
      <c r="AZ22" s="8">
        <f t="shared" si="15"/>
        <v>0</v>
      </c>
    </row>
    <row r="23" spans="1:52" ht="12" customHeight="1" x14ac:dyDescent="0.25">
      <c r="A23" s="42">
        <v>10</v>
      </c>
      <c r="B23" s="16"/>
      <c r="C23" s="43"/>
      <c r="D23" s="44" t="str">
        <f>IFERROR(VLOOKUP(B23,teles_fed!$A$2:$F$1748,2,FALSE),"")</f>
        <v/>
      </c>
      <c r="E23" s="43" t="str">
        <f>IFERROR(VLOOKUP(B23,teles_fed!$A$2:$F$1748,6,FALSE),"")</f>
        <v/>
      </c>
      <c r="F23" s="43" t="str">
        <f>IFERROR(VLOOKUP(B23,teles_fed!$A$2:$F$1748,5,FALSE),"")</f>
        <v/>
      </c>
      <c r="G23" s="86">
        <f>'Captura PrimerGrado'!K$10</f>
        <v>0</v>
      </c>
      <c r="H23" s="86">
        <f>SUM('Captura PrimerGrado'!K$13:K$32)</f>
        <v>0</v>
      </c>
      <c r="I23" s="87">
        <f>'Captura PrimerGrado'!K$35</f>
        <v>0</v>
      </c>
      <c r="J23" s="87">
        <f>SUM('Captura PrimerGrado'!K$38:K$57)</f>
        <v>0</v>
      </c>
      <c r="K23" s="87">
        <f>'Captura PrimerGrado'!K$60</f>
        <v>0</v>
      </c>
      <c r="L23" s="87">
        <f>SUM('Captura PrimerGrado'!K$63:K$82)</f>
        <v>0</v>
      </c>
      <c r="M23" s="87">
        <f>'Captura PrimerGrado'!K$105</f>
        <v>0</v>
      </c>
      <c r="N23" s="87">
        <f>SUM('Captura PrimerGrado'!K$108:K$117)</f>
        <v>0</v>
      </c>
      <c r="O23" s="87">
        <f>'Captura PrimerGrado'!K$85</f>
        <v>0</v>
      </c>
      <c r="P23" s="87">
        <f>SUM('Captura PrimerGrado'!K$88:K$102)</f>
        <v>0</v>
      </c>
      <c r="Q23" s="87">
        <f>'Captura SegundoGrado'!K$10</f>
        <v>0</v>
      </c>
      <c r="R23" s="87">
        <f>SUM('Captura SegundoGrado'!K$13:K$32)</f>
        <v>0</v>
      </c>
      <c r="S23" s="87">
        <f>'Captura SegundoGrado'!K$35</f>
        <v>0</v>
      </c>
      <c r="T23" s="87">
        <f>SUM('Captura SegundoGrado'!K$38:K$57)</f>
        <v>0</v>
      </c>
      <c r="U23" s="87">
        <f>'Captura SegundoGrado'!K$60</f>
        <v>0</v>
      </c>
      <c r="V23" s="87">
        <f>SUM('Captura SegundoGrado'!K$63:K$82)</f>
        <v>0</v>
      </c>
      <c r="W23" s="87">
        <f>'Captura SegundoGrado'!K$100</f>
        <v>0</v>
      </c>
      <c r="X23" s="87">
        <f>SUM('Captura SegundoGrado'!K$103:K$112)</f>
        <v>0</v>
      </c>
      <c r="Y23" s="86">
        <f>'Captura SegundoGrado'!K$85</f>
        <v>0</v>
      </c>
      <c r="Z23" s="86">
        <f>SUM('Captura SegundoGrado'!K$88:K$97)</f>
        <v>0</v>
      </c>
      <c r="AA23" s="87">
        <f>'Captura TercerGrado'!K$10</f>
        <v>0</v>
      </c>
      <c r="AB23" s="87">
        <f>SUM('Captura TercerGrado'!K$13:K$32)</f>
        <v>0</v>
      </c>
      <c r="AC23" s="87">
        <f>'Captura TercerGrado'!K$35</f>
        <v>0</v>
      </c>
      <c r="AD23" s="87">
        <f>SUM('Captura TercerGrado'!K$38:K$57)</f>
        <v>0</v>
      </c>
      <c r="AE23" s="87">
        <f>'Captura TercerGrado'!K$60</f>
        <v>0</v>
      </c>
      <c r="AF23" s="87">
        <f>SUM('Captura TercerGrado'!K$63:K$82)</f>
        <v>0</v>
      </c>
      <c r="AG23" s="87">
        <f>'Captura TercerGrado'!K$100</f>
        <v>0</v>
      </c>
      <c r="AH23" s="87">
        <f>SUM('Captura TercerGrado'!K$103:K$112)</f>
        <v>0</v>
      </c>
      <c r="AI23" s="86">
        <f>'Captura TercerGrado'!K$85</f>
        <v>0</v>
      </c>
      <c r="AJ23" s="86">
        <f>SUM('Captura TercerGrado'!K$88:K$97)</f>
        <v>0</v>
      </c>
      <c r="AK23" s="88" t="str">
        <f t="shared" si="0"/>
        <v>E</v>
      </c>
      <c r="AL23" s="88" t="str">
        <f t="shared" si="1"/>
        <v>E</v>
      </c>
      <c r="AM23" s="88" t="str">
        <f t="shared" si="2"/>
        <v>E</v>
      </c>
      <c r="AN23" s="88" t="str">
        <f t="shared" si="9"/>
        <v>E</v>
      </c>
      <c r="AO23" s="88" t="str">
        <f t="shared" si="10"/>
        <v>E</v>
      </c>
      <c r="AP23" s="88" t="str">
        <f t="shared" si="3"/>
        <v>E</v>
      </c>
      <c r="AQ23" s="88" t="str">
        <f t="shared" si="4"/>
        <v>E</v>
      </c>
      <c r="AR23" s="88" t="str">
        <f t="shared" si="5"/>
        <v>E</v>
      </c>
      <c r="AS23" s="88" t="str">
        <f t="shared" si="11"/>
        <v>E</v>
      </c>
      <c r="AT23" s="88" t="str">
        <f t="shared" si="12"/>
        <v>E</v>
      </c>
      <c r="AU23" s="88" t="str">
        <f t="shared" si="6"/>
        <v>E</v>
      </c>
      <c r="AV23" s="88" t="str">
        <f t="shared" si="7"/>
        <v>E</v>
      </c>
      <c r="AW23" s="88" t="str">
        <f t="shared" si="8"/>
        <v>E</v>
      </c>
      <c r="AX23" s="88" t="str">
        <f t="shared" si="13"/>
        <v>E</v>
      </c>
      <c r="AY23" s="88" t="str">
        <f t="shared" si="14"/>
        <v>E</v>
      </c>
      <c r="AZ23" s="8">
        <f t="shared" si="15"/>
        <v>0</v>
      </c>
    </row>
    <row r="24" spans="1:52" ht="12" customHeight="1" x14ac:dyDescent="0.25">
      <c r="A24" s="42">
        <v>11</v>
      </c>
      <c r="B24" s="16"/>
      <c r="C24" s="43"/>
      <c r="D24" s="44" t="str">
        <f>IFERROR(VLOOKUP(B24,teles_fed!$A$2:$F$1748,2,FALSE),"")</f>
        <v/>
      </c>
      <c r="E24" s="43" t="str">
        <f>IFERROR(VLOOKUP(B24,teles_fed!$A$2:$F$1748,6,FALSE),"")</f>
        <v/>
      </c>
      <c r="F24" s="43" t="str">
        <f>IFERROR(VLOOKUP(B24,teles_fed!$A$2:$F$1748,5,FALSE),"")</f>
        <v/>
      </c>
      <c r="G24" s="86">
        <f>'Captura PrimerGrado'!L$10</f>
        <v>0</v>
      </c>
      <c r="H24" s="86">
        <f>SUM('Captura PrimerGrado'!L$13:L$32)</f>
        <v>0</v>
      </c>
      <c r="I24" s="87">
        <f>'Captura PrimerGrado'!L$35</f>
        <v>0</v>
      </c>
      <c r="J24" s="87">
        <f>SUM('Captura PrimerGrado'!L$38:L$57)</f>
        <v>0</v>
      </c>
      <c r="K24" s="87">
        <f>'Captura PrimerGrado'!L$60</f>
        <v>0</v>
      </c>
      <c r="L24" s="87">
        <f>SUM('Captura PrimerGrado'!L$63:L$82)</f>
        <v>0</v>
      </c>
      <c r="M24" s="87">
        <f>'Captura PrimerGrado'!L$105</f>
        <v>0</v>
      </c>
      <c r="N24" s="87">
        <f>SUM('Captura PrimerGrado'!L$108:L$117)</f>
        <v>0</v>
      </c>
      <c r="O24" s="87">
        <f>'Captura PrimerGrado'!L$85</f>
        <v>0</v>
      </c>
      <c r="P24" s="87">
        <f>SUM('Captura PrimerGrado'!L$88:L$102)</f>
        <v>0</v>
      </c>
      <c r="Q24" s="87">
        <f>'Captura SegundoGrado'!L$10</f>
        <v>0</v>
      </c>
      <c r="R24" s="87">
        <f>SUM('Captura SegundoGrado'!L$13:L$32)</f>
        <v>0</v>
      </c>
      <c r="S24" s="87">
        <f>'Captura SegundoGrado'!L$35</f>
        <v>0</v>
      </c>
      <c r="T24" s="87">
        <f>SUM('Captura SegundoGrado'!L$38:L$57)</f>
        <v>0</v>
      </c>
      <c r="U24" s="87">
        <f>'Captura SegundoGrado'!L$60</f>
        <v>0</v>
      </c>
      <c r="V24" s="87">
        <f>SUM('Captura SegundoGrado'!L$63:L$82)</f>
        <v>0</v>
      </c>
      <c r="W24" s="87">
        <f>'Captura SegundoGrado'!L$100</f>
        <v>0</v>
      </c>
      <c r="X24" s="87">
        <f>SUM('Captura SegundoGrado'!L$103:L$112)</f>
        <v>0</v>
      </c>
      <c r="Y24" s="86">
        <f>'Captura SegundoGrado'!L$85</f>
        <v>0</v>
      </c>
      <c r="Z24" s="86">
        <f>SUM('Captura SegundoGrado'!L$88:L$97)</f>
        <v>0</v>
      </c>
      <c r="AA24" s="87">
        <f>'Captura TercerGrado'!L$10</f>
        <v>0</v>
      </c>
      <c r="AB24" s="87">
        <f>SUM('Captura TercerGrado'!L$13:L$32)</f>
        <v>0</v>
      </c>
      <c r="AC24" s="87">
        <f>'Captura TercerGrado'!L$35</f>
        <v>0</v>
      </c>
      <c r="AD24" s="87">
        <f>SUM('Captura TercerGrado'!L$38:L$57)</f>
        <v>0</v>
      </c>
      <c r="AE24" s="87">
        <f>'Captura TercerGrado'!L$60</f>
        <v>0</v>
      </c>
      <c r="AF24" s="87">
        <f>SUM('Captura TercerGrado'!L$63:L$82)</f>
        <v>0</v>
      </c>
      <c r="AG24" s="87">
        <f>'Captura TercerGrado'!L$100</f>
        <v>0</v>
      </c>
      <c r="AH24" s="87">
        <f>SUM('Captura TercerGrado'!L$103:L$112)</f>
        <v>0</v>
      </c>
      <c r="AI24" s="86">
        <f>'Captura TercerGrado'!L$85</f>
        <v>0</v>
      </c>
      <c r="AJ24" s="86">
        <f>SUM('Captura TercerGrado'!L$88:L$97)</f>
        <v>0</v>
      </c>
      <c r="AK24" s="88" t="str">
        <f t="shared" si="0"/>
        <v>E</v>
      </c>
      <c r="AL24" s="88" t="str">
        <f t="shared" si="1"/>
        <v>E</v>
      </c>
      <c r="AM24" s="88" t="str">
        <f t="shared" si="2"/>
        <v>E</v>
      </c>
      <c r="AN24" s="88" t="str">
        <f t="shared" si="9"/>
        <v>E</v>
      </c>
      <c r="AO24" s="88" t="str">
        <f t="shared" si="10"/>
        <v>E</v>
      </c>
      <c r="AP24" s="88" t="str">
        <f t="shared" si="3"/>
        <v>E</v>
      </c>
      <c r="AQ24" s="88" t="str">
        <f t="shared" si="4"/>
        <v>E</v>
      </c>
      <c r="AR24" s="88" t="str">
        <f t="shared" si="5"/>
        <v>E</v>
      </c>
      <c r="AS24" s="88" t="str">
        <f t="shared" si="11"/>
        <v>E</v>
      </c>
      <c r="AT24" s="88" t="str">
        <f t="shared" si="12"/>
        <v>E</v>
      </c>
      <c r="AU24" s="88" t="str">
        <f t="shared" si="6"/>
        <v>E</v>
      </c>
      <c r="AV24" s="88" t="str">
        <f t="shared" si="7"/>
        <v>E</v>
      </c>
      <c r="AW24" s="88" t="str">
        <f t="shared" si="8"/>
        <v>E</v>
      </c>
      <c r="AX24" s="88" t="str">
        <f t="shared" si="13"/>
        <v>E</v>
      </c>
      <c r="AY24" s="88" t="str">
        <f t="shared" si="14"/>
        <v>E</v>
      </c>
      <c r="AZ24" s="8">
        <f t="shared" si="15"/>
        <v>0</v>
      </c>
    </row>
    <row r="25" spans="1:52" ht="12" customHeight="1" x14ac:dyDescent="0.25">
      <c r="A25" s="42">
        <v>12</v>
      </c>
      <c r="B25" s="16"/>
      <c r="C25" s="43"/>
      <c r="D25" s="44" t="str">
        <f>IFERROR(VLOOKUP(B25,teles_fed!$A$2:$F$1748,2,FALSE),"")</f>
        <v/>
      </c>
      <c r="E25" s="43" t="str">
        <f>IFERROR(VLOOKUP(B25,teles_fed!$A$2:$F$1748,6,FALSE),"")</f>
        <v/>
      </c>
      <c r="F25" s="43" t="str">
        <f>IFERROR(VLOOKUP(B25,teles_fed!$A$2:$F$1748,5,FALSE),"")</f>
        <v/>
      </c>
      <c r="G25" s="86">
        <f>'Captura PrimerGrado'!M$10</f>
        <v>0</v>
      </c>
      <c r="H25" s="86">
        <f>SUM('Captura PrimerGrado'!M$13:M$32)</f>
        <v>0</v>
      </c>
      <c r="I25" s="87">
        <f>'Captura PrimerGrado'!M$35</f>
        <v>0</v>
      </c>
      <c r="J25" s="87">
        <f>SUM('Captura PrimerGrado'!M$38:M$57)</f>
        <v>0</v>
      </c>
      <c r="K25" s="87">
        <f>'Captura PrimerGrado'!M$60</f>
        <v>0</v>
      </c>
      <c r="L25" s="87">
        <f>SUM('Captura PrimerGrado'!M$63:M$82)</f>
        <v>0</v>
      </c>
      <c r="M25" s="87">
        <f>'Captura PrimerGrado'!M$105</f>
        <v>0</v>
      </c>
      <c r="N25" s="87">
        <f>SUM('Captura PrimerGrado'!M$108:M$117)</f>
        <v>0</v>
      </c>
      <c r="O25" s="87">
        <f>'Captura PrimerGrado'!M$85</f>
        <v>0</v>
      </c>
      <c r="P25" s="87">
        <f>SUM('Captura PrimerGrado'!M$88:M$102)</f>
        <v>0</v>
      </c>
      <c r="Q25" s="87">
        <f>'Captura SegundoGrado'!M$10</f>
        <v>0</v>
      </c>
      <c r="R25" s="87">
        <f>SUM('Captura SegundoGrado'!M$13:M$32)</f>
        <v>0</v>
      </c>
      <c r="S25" s="87">
        <f>'Captura SegundoGrado'!M$35</f>
        <v>0</v>
      </c>
      <c r="T25" s="87">
        <f>SUM('Captura SegundoGrado'!M$38:M$57)</f>
        <v>0</v>
      </c>
      <c r="U25" s="87">
        <f>'Captura SegundoGrado'!M$60</f>
        <v>0</v>
      </c>
      <c r="V25" s="87">
        <f>SUM('Captura SegundoGrado'!M$63:M$82)</f>
        <v>0</v>
      </c>
      <c r="W25" s="87">
        <f>'Captura SegundoGrado'!M$100</f>
        <v>0</v>
      </c>
      <c r="X25" s="87">
        <f>SUM('Captura SegundoGrado'!M$103:M$112)</f>
        <v>0</v>
      </c>
      <c r="Y25" s="86">
        <f>'Captura SegundoGrado'!M$85</f>
        <v>0</v>
      </c>
      <c r="Z25" s="86">
        <f>SUM('Captura SegundoGrado'!M$88:M$97)</f>
        <v>0</v>
      </c>
      <c r="AA25" s="87">
        <f>'Captura TercerGrado'!M$10</f>
        <v>0</v>
      </c>
      <c r="AB25" s="87">
        <f>SUM('Captura TercerGrado'!M$13:M$32)</f>
        <v>0</v>
      </c>
      <c r="AC25" s="87">
        <f>'Captura TercerGrado'!M$35</f>
        <v>0</v>
      </c>
      <c r="AD25" s="87">
        <f>SUM('Captura TercerGrado'!M$38:M$57)</f>
        <v>0</v>
      </c>
      <c r="AE25" s="87">
        <f>'Captura TercerGrado'!M$60</f>
        <v>0</v>
      </c>
      <c r="AF25" s="87">
        <f>SUM('Captura TercerGrado'!M$63:M$82)</f>
        <v>0</v>
      </c>
      <c r="AG25" s="87">
        <f>'Captura TercerGrado'!M$100</f>
        <v>0</v>
      </c>
      <c r="AH25" s="87">
        <f>SUM('Captura TercerGrado'!M$103:M$112)</f>
        <v>0</v>
      </c>
      <c r="AI25" s="86">
        <f>'Captura TercerGrado'!M$85</f>
        <v>0</v>
      </c>
      <c r="AJ25" s="86">
        <f>SUM('Captura TercerGrado'!M$88:M$97)</f>
        <v>0</v>
      </c>
      <c r="AK25" s="88" t="str">
        <f t="shared" si="0"/>
        <v>E</v>
      </c>
      <c r="AL25" s="88" t="str">
        <f t="shared" si="1"/>
        <v>E</v>
      </c>
      <c r="AM25" s="88" t="str">
        <f t="shared" si="2"/>
        <v>E</v>
      </c>
      <c r="AN25" s="88" t="str">
        <f t="shared" si="9"/>
        <v>E</v>
      </c>
      <c r="AO25" s="88" t="str">
        <f t="shared" si="10"/>
        <v>E</v>
      </c>
      <c r="AP25" s="88" t="str">
        <f t="shared" si="3"/>
        <v>E</v>
      </c>
      <c r="AQ25" s="88" t="str">
        <f t="shared" si="4"/>
        <v>E</v>
      </c>
      <c r="AR25" s="88" t="str">
        <f t="shared" si="5"/>
        <v>E</v>
      </c>
      <c r="AS25" s="88" t="str">
        <f t="shared" si="11"/>
        <v>E</v>
      </c>
      <c r="AT25" s="88" t="str">
        <f t="shared" si="12"/>
        <v>E</v>
      </c>
      <c r="AU25" s="88" t="str">
        <f t="shared" si="6"/>
        <v>E</v>
      </c>
      <c r="AV25" s="88" t="str">
        <f t="shared" si="7"/>
        <v>E</v>
      </c>
      <c r="AW25" s="88" t="str">
        <f t="shared" si="8"/>
        <v>E</v>
      </c>
      <c r="AX25" s="88" t="str">
        <f t="shared" si="13"/>
        <v>E</v>
      </c>
      <c r="AY25" s="88" t="str">
        <f t="shared" si="14"/>
        <v>E</v>
      </c>
      <c r="AZ25" s="8">
        <f t="shared" si="15"/>
        <v>0</v>
      </c>
    </row>
    <row r="26" spans="1:52" ht="12" customHeight="1" x14ac:dyDescent="0.25">
      <c r="A26" s="42">
        <v>13</v>
      </c>
      <c r="B26" s="16"/>
      <c r="C26" s="43"/>
      <c r="D26" s="44" t="str">
        <f>IFERROR(VLOOKUP(B26,teles_fed!$A$2:$F$1748,2,FALSE),"")</f>
        <v/>
      </c>
      <c r="E26" s="43" t="str">
        <f>IFERROR(VLOOKUP(B26,teles_fed!$A$2:$F$1748,6,FALSE),"")</f>
        <v/>
      </c>
      <c r="F26" s="43" t="str">
        <f>IFERROR(VLOOKUP(B26,teles_fed!$A$2:$F$1748,5,FALSE),"")</f>
        <v/>
      </c>
      <c r="G26" s="86">
        <f>'Captura PrimerGrado'!N$10</f>
        <v>0</v>
      </c>
      <c r="H26" s="86">
        <f>SUM('Captura PrimerGrado'!N$13:N$32)</f>
        <v>0</v>
      </c>
      <c r="I26" s="87">
        <f>'Captura PrimerGrado'!N$35</f>
        <v>0</v>
      </c>
      <c r="J26" s="87">
        <f>SUM('Captura PrimerGrado'!N$38:N$57)</f>
        <v>0</v>
      </c>
      <c r="K26" s="87">
        <f>'Captura PrimerGrado'!N$60</f>
        <v>0</v>
      </c>
      <c r="L26" s="87">
        <f>SUM('Captura PrimerGrado'!N$63:N$82)</f>
        <v>0</v>
      </c>
      <c r="M26" s="87">
        <f>'Captura PrimerGrado'!N$105</f>
        <v>0</v>
      </c>
      <c r="N26" s="87">
        <f>SUM('Captura PrimerGrado'!N$108:N$117)</f>
        <v>0</v>
      </c>
      <c r="O26" s="87">
        <f>'Captura PrimerGrado'!N$85</f>
        <v>0</v>
      </c>
      <c r="P26" s="87">
        <f>SUM('Captura PrimerGrado'!N$88:N$102)</f>
        <v>0</v>
      </c>
      <c r="Q26" s="87">
        <f>'Captura SegundoGrado'!N$10</f>
        <v>0</v>
      </c>
      <c r="R26" s="87">
        <f>SUM('Captura SegundoGrado'!N$13:N$32)</f>
        <v>0</v>
      </c>
      <c r="S26" s="87">
        <f>'Captura SegundoGrado'!N$35</f>
        <v>0</v>
      </c>
      <c r="T26" s="87">
        <f>SUM('Captura SegundoGrado'!N$38:N$57)</f>
        <v>0</v>
      </c>
      <c r="U26" s="87">
        <f>'Captura SegundoGrado'!N$60</f>
        <v>0</v>
      </c>
      <c r="V26" s="87">
        <f>SUM('Captura SegundoGrado'!N$63:N$82)</f>
        <v>0</v>
      </c>
      <c r="W26" s="87">
        <f>'Captura SegundoGrado'!N$100</f>
        <v>0</v>
      </c>
      <c r="X26" s="87">
        <f>SUM('Captura SegundoGrado'!N$103:N$112)</f>
        <v>0</v>
      </c>
      <c r="Y26" s="86">
        <f>'Captura SegundoGrado'!N$85</f>
        <v>0</v>
      </c>
      <c r="Z26" s="86">
        <f>SUM('Captura SegundoGrado'!N$88:N$97)</f>
        <v>0</v>
      </c>
      <c r="AA26" s="87">
        <f>'Captura TercerGrado'!N$10</f>
        <v>0</v>
      </c>
      <c r="AB26" s="87">
        <f>SUM('Captura TercerGrado'!N$13:N$32)</f>
        <v>0</v>
      </c>
      <c r="AC26" s="87">
        <f>'Captura TercerGrado'!N$35</f>
        <v>0</v>
      </c>
      <c r="AD26" s="87">
        <f>SUM('Captura TercerGrado'!N$38:N$57)</f>
        <v>0</v>
      </c>
      <c r="AE26" s="87">
        <f>'Captura TercerGrado'!N$60</f>
        <v>0</v>
      </c>
      <c r="AF26" s="87">
        <f>SUM('Captura TercerGrado'!N$63:N$82)</f>
        <v>0</v>
      </c>
      <c r="AG26" s="87">
        <f>'Captura TercerGrado'!N$100</f>
        <v>0</v>
      </c>
      <c r="AH26" s="87">
        <f>SUM('Captura TercerGrado'!N$103:N$112)</f>
        <v>0</v>
      </c>
      <c r="AI26" s="86">
        <f>'Captura TercerGrado'!N$85</f>
        <v>0</v>
      </c>
      <c r="AJ26" s="86">
        <f>SUM('Captura TercerGrado'!N$88:N$97)</f>
        <v>0</v>
      </c>
      <c r="AK26" s="88" t="str">
        <f t="shared" si="0"/>
        <v>E</v>
      </c>
      <c r="AL26" s="88" t="str">
        <f t="shared" si="1"/>
        <v>E</v>
      </c>
      <c r="AM26" s="88" t="str">
        <f t="shared" si="2"/>
        <v>E</v>
      </c>
      <c r="AN26" s="88" t="str">
        <f t="shared" si="9"/>
        <v>E</v>
      </c>
      <c r="AO26" s="88" t="str">
        <f t="shared" si="10"/>
        <v>E</v>
      </c>
      <c r="AP26" s="88" t="str">
        <f t="shared" si="3"/>
        <v>E</v>
      </c>
      <c r="AQ26" s="88" t="str">
        <f t="shared" si="4"/>
        <v>E</v>
      </c>
      <c r="AR26" s="88" t="str">
        <f t="shared" si="5"/>
        <v>E</v>
      </c>
      <c r="AS26" s="88" t="str">
        <f t="shared" si="11"/>
        <v>E</v>
      </c>
      <c r="AT26" s="88" t="str">
        <f t="shared" si="12"/>
        <v>E</v>
      </c>
      <c r="AU26" s="88" t="str">
        <f t="shared" si="6"/>
        <v>E</v>
      </c>
      <c r="AV26" s="88" t="str">
        <f t="shared" si="7"/>
        <v>E</v>
      </c>
      <c r="AW26" s="88" t="str">
        <f t="shared" si="8"/>
        <v>E</v>
      </c>
      <c r="AX26" s="88" t="str">
        <f t="shared" si="13"/>
        <v>E</v>
      </c>
      <c r="AY26" s="88" t="str">
        <f t="shared" si="14"/>
        <v>E</v>
      </c>
      <c r="AZ26" s="8">
        <f t="shared" si="15"/>
        <v>0</v>
      </c>
    </row>
    <row r="27" spans="1:52" ht="12" customHeight="1" x14ac:dyDescent="0.25">
      <c r="A27" s="42">
        <v>14</v>
      </c>
      <c r="B27" s="16"/>
      <c r="C27" s="16"/>
      <c r="D27" s="44" t="str">
        <f>IFERROR(VLOOKUP(B27,teles_fed!$A$2:$F$1748,2,FALSE),"")</f>
        <v/>
      </c>
      <c r="E27" s="43" t="str">
        <f>IFERROR(VLOOKUP(B27,teles_fed!$A$2:$F$1748,6,FALSE),"")</f>
        <v/>
      </c>
      <c r="F27" s="43" t="str">
        <f>IFERROR(VLOOKUP(B27,teles_fed!$A$2:$F$1748,5,FALSE),"")</f>
        <v/>
      </c>
      <c r="G27" s="86">
        <f>'Captura PrimerGrado'!O$10</f>
        <v>0</v>
      </c>
      <c r="H27" s="86">
        <f>SUM('Captura PrimerGrado'!O$13:O$32)</f>
        <v>0</v>
      </c>
      <c r="I27" s="87">
        <f>'Captura PrimerGrado'!O$35</f>
        <v>0</v>
      </c>
      <c r="J27" s="87">
        <f>SUM('Captura PrimerGrado'!O$38:O$57)</f>
        <v>0</v>
      </c>
      <c r="K27" s="87">
        <f>'Captura PrimerGrado'!O$60</f>
        <v>0</v>
      </c>
      <c r="L27" s="87">
        <f>SUM('Captura PrimerGrado'!O$63:O$82)</f>
        <v>0</v>
      </c>
      <c r="M27" s="87">
        <f>'Captura PrimerGrado'!O$105</f>
        <v>0</v>
      </c>
      <c r="N27" s="87">
        <f>SUM('Captura PrimerGrado'!O$108:O$117)</f>
        <v>0</v>
      </c>
      <c r="O27" s="87">
        <f>'Captura PrimerGrado'!O$85</f>
        <v>0</v>
      </c>
      <c r="P27" s="87">
        <f>SUM('Captura PrimerGrado'!O$88:O$102)</f>
        <v>0</v>
      </c>
      <c r="Q27" s="87">
        <f>'Captura SegundoGrado'!O$10</f>
        <v>0</v>
      </c>
      <c r="R27" s="87">
        <f>SUM('Captura SegundoGrado'!O$13:O$32)</f>
        <v>0</v>
      </c>
      <c r="S27" s="87">
        <f>'Captura SegundoGrado'!O$35</f>
        <v>0</v>
      </c>
      <c r="T27" s="87">
        <f>SUM('Captura SegundoGrado'!O$38:O$57)</f>
        <v>0</v>
      </c>
      <c r="U27" s="87">
        <f>'Captura SegundoGrado'!O$60</f>
        <v>0</v>
      </c>
      <c r="V27" s="87">
        <f>SUM('Captura SegundoGrado'!O$63:O$82)</f>
        <v>0</v>
      </c>
      <c r="W27" s="87">
        <f>'Captura SegundoGrado'!O$100</f>
        <v>0</v>
      </c>
      <c r="X27" s="87">
        <f>SUM('Captura SegundoGrado'!O$103:O$112)</f>
        <v>0</v>
      </c>
      <c r="Y27" s="86">
        <f>'Captura SegundoGrado'!O$85</f>
        <v>0</v>
      </c>
      <c r="Z27" s="86">
        <f>SUM('Captura SegundoGrado'!O$88:O$97)</f>
        <v>0</v>
      </c>
      <c r="AA27" s="87">
        <f>'Captura TercerGrado'!O$10</f>
        <v>0</v>
      </c>
      <c r="AB27" s="87">
        <f>SUM('Captura TercerGrado'!O$13:O$32)</f>
        <v>0</v>
      </c>
      <c r="AC27" s="87">
        <f>'Captura TercerGrado'!O$35</f>
        <v>0</v>
      </c>
      <c r="AD27" s="87">
        <f>SUM('Captura TercerGrado'!O$38:O$57)</f>
        <v>0</v>
      </c>
      <c r="AE27" s="87">
        <f>'Captura TercerGrado'!O$60</f>
        <v>0</v>
      </c>
      <c r="AF27" s="87">
        <f>SUM('Captura TercerGrado'!O$63:O$82)</f>
        <v>0</v>
      </c>
      <c r="AG27" s="87">
        <f>'Captura TercerGrado'!O$100</f>
        <v>0</v>
      </c>
      <c r="AH27" s="87">
        <f>SUM('Captura TercerGrado'!O$103:O$112)</f>
        <v>0</v>
      </c>
      <c r="AI27" s="86">
        <f>'Captura TercerGrado'!O$85</f>
        <v>0</v>
      </c>
      <c r="AJ27" s="86">
        <f>SUM('Captura TercerGrado'!O$88:O$97)</f>
        <v>0</v>
      </c>
      <c r="AK27" s="88" t="str">
        <f t="shared" si="0"/>
        <v>E</v>
      </c>
      <c r="AL27" s="88" t="str">
        <f t="shared" si="1"/>
        <v>E</v>
      </c>
      <c r="AM27" s="88" t="str">
        <f t="shared" si="2"/>
        <v>E</v>
      </c>
      <c r="AN27" s="88" t="str">
        <f t="shared" si="9"/>
        <v>E</v>
      </c>
      <c r="AO27" s="88" t="str">
        <f t="shared" si="10"/>
        <v>E</v>
      </c>
      <c r="AP27" s="88" t="str">
        <f t="shared" si="3"/>
        <v>E</v>
      </c>
      <c r="AQ27" s="88" t="str">
        <f t="shared" si="4"/>
        <v>E</v>
      </c>
      <c r="AR27" s="88" t="str">
        <f t="shared" si="5"/>
        <v>E</v>
      </c>
      <c r="AS27" s="88" t="str">
        <f t="shared" si="11"/>
        <v>E</v>
      </c>
      <c r="AT27" s="88" t="str">
        <f t="shared" si="12"/>
        <v>E</v>
      </c>
      <c r="AU27" s="88" t="str">
        <f t="shared" si="6"/>
        <v>E</v>
      </c>
      <c r="AV27" s="88" t="str">
        <f t="shared" si="7"/>
        <v>E</v>
      </c>
      <c r="AW27" s="88" t="str">
        <f t="shared" si="8"/>
        <v>E</v>
      </c>
      <c r="AX27" s="88" t="str">
        <f t="shared" si="13"/>
        <v>E</v>
      </c>
      <c r="AY27" s="88" t="str">
        <f t="shared" si="14"/>
        <v>E</v>
      </c>
      <c r="AZ27" s="8">
        <f t="shared" si="15"/>
        <v>0</v>
      </c>
    </row>
    <row r="28" spans="1:52" ht="12" customHeight="1" x14ac:dyDescent="0.25">
      <c r="A28" s="42">
        <v>15</v>
      </c>
      <c r="B28" s="16"/>
      <c r="C28" s="16"/>
      <c r="D28" s="44" t="str">
        <f>IFERROR(VLOOKUP(B28,teles_fed!$A$2:$F$1748,2,FALSE),"")</f>
        <v/>
      </c>
      <c r="E28" s="43" t="str">
        <f>IFERROR(VLOOKUP(B28,teles_fed!$A$2:$F$1748,6,FALSE),"")</f>
        <v/>
      </c>
      <c r="F28" s="43" t="str">
        <f>IFERROR(VLOOKUP(B28,teles_fed!$A$2:$F$1748,5,FALSE),"")</f>
        <v/>
      </c>
      <c r="G28" s="86">
        <f>'Captura PrimerGrado'!P$10</f>
        <v>0</v>
      </c>
      <c r="H28" s="86">
        <f>SUM('Captura PrimerGrado'!P$13:P$32)</f>
        <v>0</v>
      </c>
      <c r="I28" s="87">
        <f>'Captura PrimerGrado'!P$35</f>
        <v>0</v>
      </c>
      <c r="J28" s="87">
        <f>SUM('Captura PrimerGrado'!P$38:P$57)</f>
        <v>0</v>
      </c>
      <c r="K28" s="87">
        <f>'Captura PrimerGrado'!P$60</f>
        <v>0</v>
      </c>
      <c r="L28" s="87">
        <f>SUM('Captura PrimerGrado'!P$63:P$82)</f>
        <v>0</v>
      </c>
      <c r="M28" s="87">
        <f>'Captura PrimerGrado'!P$105</f>
        <v>0</v>
      </c>
      <c r="N28" s="87">
        <f>SUM('Captura PrimerGrado'!P$108:P$117)</f>
        <v>0</v>
      </c>
      <c r="O28" s="87">
        <f>'Captura PrimerGrado'!P$85</f>
        <v>0</v>
      </c>
      <c r="P28" s="87">
        <f>SUM('Captura PrimerGrado'!P$88:P$102)</f>
        <v>0</v>
      </c>
      <c r="Q28" s="87">
        <f>'Captura SegundoGrado'!P$10</f>
        <v>0</v>
      </c>
      <c r="R28" s="87">
        <f>SUM('Captura SegundoGrado'!P$13:P$32)</f>
        <v>0</v>
      </c>
      <c r="S28" s="87">
        <f>'Captura SegundoGrado'!P$35</f>
        <v>0</v>
      </c>
      <c r="T28" s="87">
        <f>SUM('Captura SegundoGrado'!P$38:P$57)</f>
        <v>0</v>
      </c>
      <c r="U28" s="87">
        <f>'Captura SegundoGrado'!P$60</f>
        <v>0</v>
      </c>
      <c r="V28" s="87">
        <f>SUM('Captura SegundoGrado'!P$63:P$82)</f>
        <v>0</v>
      </c>
      <c r="W28" s="87">
        <f>'Captura SegundoGrado'!P$100</f>
        <v>0</v>
      </c>
      <c r="X28" s="87">
        <f>SUM('Captura SegundoGrado'!P$103:P$112)</f>
        <v>0</v>
      </c>
      <c r="Y28" s="86">
        <f>'Captura SegundoGrado'!P$85</f>
        <v>0</v>
      </c>
      <c r="Z28" s="86">
        <f>SUM('Captura SegundoGrado'!P$88:P$97)</f>
        <v>0</v>
      </c>
      <c r="AA28" s="87">
        <f>'Captura TercerGrado'!P$10</f>
        <v>0</v>
      </c>
      <c r="AB28" s="87">
        <f>SUM('Captura TercerGrado'!P$13:P$32)</f>
        <v>0</v>
      </c>
      <c r="AC28" s="87">
        <f>'Captura TercerGrado'!P$35</f>
        <v>0</v>
      </c>
      <c r="AD28" s="87">
        <f>SUM('Captura TercerGrado'!P$38:P$57)</f>
        <v>0</v>
      </c>
      <c r="AE28" s="87">
        <f>'Captura TercerGrado'!P$60</f>
        <v>0</v>
      </c>
      <c r="AF28" s="87">
        <f>SUM('Captura TercerGrado'!P$63:P$82)</f>
        <v>0</v>
      </c>
      <c r="AG28" s="87">
        <f>'Captura TercerGrado'!P$100</f>
        <v>0</v>
      </c>
      <c r="AH28" s="87">
        <f>SUM('Captura TercerGrado'!P$103:P$112)</f>
        <v>0</v>
      </c>
      <c r="AI28" s="86">
        <f>'Captura TercerGrado'!P$85</f>
        <v>0</v>
      </c>
      <c r="AJ28" s="86">
        <f>SUM('Captura TercerGrado'!P$88:P$97)</f>
        <v>0</v>
      </c>
      <c r="AK28" s="88" t="str">
        <f t="shared" si="0"/>
        <v>E</v>
      </c>
      <c r="AL28" s="88" t="str">
        <f t="shared" si="1"/>
        <v>E</v>
      </c>
      <c r="AM28" s="88" t="str">
        <f t="shared" si="2"/>
        <v>E</v>
      </c>
      <c r="AN28" s="88" t="str">
        <f t="shared" si="9"/>
        <v>E</v>
      </c>
      <c r="AO28" s="88" t="str">
        <f t="shared" si="10"/>
        <v>E</v>
      </c>
      <c r="AP28" s="88" t="str">
        <f t="shared" si="3"/>
        <v>E</v>
      </c>
      <c r="AQ28" s="88" t="str">
        <f t="shared" si="4"/>
        <v>E</v>
      </c>
      <c r="AR28" s="88" t="str">
        <f t="shared" si="5"/>
        <v>E</v>
      </c>
      <c r="AS28" s="88" t="str">
        <f t="shared" si="11"/>
        <v>E</v>
      </c>
      <c r="AT28" s="88" t="str">
        <f t="shared" si="12"/>
        <v>E</v>
      </c>
      <c r="AU28" s="88" t="str">
        <f t="shared" si="6"/>
        <v>E</v>
      </c>
      <c r="AV28" s="88" t="str">
        <f t="shared" si="7"/>
        <v>E</v>
      </c>
      <c r="AW28" s="88" t="str">
        <f t="shared" si="8"/>
        <v>E</v>
      </c>
      <c r="AX28" s="88" t="str">
        <f t="shared" si="13"/>
        <v>E</v>
      </c>
      <c r="AY28" s="88" t="str">
        <f t="shared" si="14"/>
        <v>E</v>
      </c>
      <c r="AZ28" s="8">
        <f t="shared" si="15"/>
        <v>0</v>
      </c>
    </row>
    <row r="29" spans="1:52" ht="12" customHeight="1" x14ac:dyDescent="0.25">
      <c r="A29" s="42">
        <v>16</v>
      </c>
      <c r="B29" s="16"/>
      <c r="C29" s="16"/>
      <c r="D29" s="44" t="str">
        <f>IFERROR(VLOOKUP(B29,teles_fed!$A$2:$F$1748,2,FALSE),"")</f>
        <v/>
      </c>
      <c r="E29" s="43" t="str">
        <f>IFERROR(VLOOKUP(B29,teles_fed!$A$2:$F$1748,6,FALSE),"")</f>
        <v/>
      </c>
      <c r="F29" s="43" t="str">
        <f>IFERROR(VLOOKUP(B29,teles_fed!$A$2:$F$1748,5,FALSE),"")</f>
        <v/>
      </c>
      <c r="G29" s="86">
        <f>'Captura PrimerGrado'!Q$10</f>
        <v>0</v>
      </c>
      <c r="H29" s="86">
        <f>SUM('Captura PrimerGrado'!Q$13:Q$32)</f>
        <v>0</v>
      </c>
      <c r="I29" s="87">
        <f>'Captura PrimerGrado'!Q$35</f>
        <v>0</v>
      </c>
      <c r="J29" s="87">
        <f>SUM('Captura PrimerGrado'!Q$38:Q$57)</f>
        <v>0</v>
      </c>
      <c r="K29" s="87">
        <f>'Captura PrimerGrado'!Q$60</f>
        <v>0</v>
      </c>
      <c r="L29" s="87">
        <f>SUM('Captura PrimerGrado'!Q$63:Q$82)</f>
        <v>0</v>
      </c>
      <c r="M29" s="87">
        <f>'Captura PrimerGrado'!Q$105</f>
        <v>0</v>
      </c>
      <c r="N29" s="87">
        <f>SUM('Captura PrimerGrado'!Q$108:Q$117)</f>
        <v>0</v>
      </c>
      <c r="O29" s="87">
        <f>'Captura PrimerGrado'!Q$85</f>
        <v>0</v>
      </c>
      <c r="P29" s="87">
        <f>SUM('Captura PrimerGrado'!Q$88:Q$102)</f>
        <v>0</v>
      </c>
      <c r="Q29" s="87">
        <f>'Captura SegundoGrado'!Q$10</f>
        <v>0</v>
      </c>
      <c r="R29" s="87">
        <f>SUM('Captura SegundoGrado'!Q$13:Q$32)</f>
        <v>0</v>
      </c>
      <c r="S29" s="87">
        <f>'Captura SegundoGrado'!Q$35</f>
        <v>0</v>
      </c>
      <c r="T29" s="87">
        <f>SUM('Captura SegundoGrado'!Q$38:Q$57)</f>
        <v>0</v>
      </c>
      <c r="U29" s="87">
        <f>'Captura SegundoGrado'!Q$60</f>
        <v>0</v>
      </c>
      <c r="V29" s="87">
        <f>SUM('Captura SegundoGrado'!Q$63:Q$82)</f>
        <v>0</v>
      </c>
      <c r="W29" s="87">
        <f>'Captura SegundoGrado'!Q$100</f>
        <v>0</v>
      </c>
      <c r="X29" s="87">
        <f>SUM('Captura SegundoGrado'!Q$103:Q$112)</f>
        <v>0</v>
      </c>
      <c r="Y29" s="86">
        <f>'Captura SegundoGrado'!Q$85</f>
        <v>0</v>
      </c>
      <c r="Z29" s="86">
        <f>SUM('Captura SegundoGrado'!Q$88:Q$97)</f>
        <v>0</v>
      </c>
      <c r="AA29" s="87">
        <f>'Captura TercerGrado'!Q$10</f>
        <v>0</v>
      </c>
      <c r="AB29" s="87">
        <f>SUM('Captura TercerGrado'!Q$13:Q$32)</f>
        <v>0</v>
      </c>
      <c r="AC29" s="87">
        <f>'Captura TercerGrado'!Q$35</f>
        <v>0</v>
      </c>
      <c r="AD29" s="87">
        <f>SUM('Captura TercerGrado'!Q$38:Q$57)</f>
        <v>0</v>
      </c>
      <c r="AE29" s="87">
        <f>'Captura TercerGrado'!Q$60</f>
        <v>0</v>
      </c>
      <c r="AF29" s="87">
        <f>SUM('Captura TercerGrado'!Q$63:Q$82)</f>
        <v>0</v>
      </c>
      <c r="AG29" s="87">
        <f>'Captura TercerGrado'!Q$100</f>
        <v>0</v>
      </c>
      <c r="AH29" s="87">
        <f>SUM('Captura TercerGrado'!Q$103:Q$112)</f>
        <v>0</v>
      </c>
      <c r="AI29" s="86">
        <f>'Captura TercerGrado'!Q$85</f>
        <v>0</v>
      </c>
      <c r="AJ29" s="86">
        <f>SUM('Captura TercerGrado'!Q$88:Q$97)</f>
        <v>0</v>
      </c>
      <c r="AK29" s="88" t="str">
        <f t="shared" si="0"/>
        <v>E</v>
      </c>
      <c r="AL29" s="88" t="str">
        <f t="shared" si="1"/>
        <v>E</v>
      </c>
      <c r="AM29" s="88" t="str">
        <f t="shared" si="2"/>
        <v>E</v>
      </c>
      <c r="AN29" s="88" t="str">
        <f t="shared" si="9"/>
        <v>E</v>
      </c>
      <c r="AO29" s="88" t="str">
        <f t="shared" si="10"/>
        <v>E</v>
      </c>
      <c r="AP29" s="88" t="str">
        <f t="shared" si="3"/>
        <v>E</v>
      </c>
      <c r="AQ29" s="88" t="str">
        <f t="shared" si="4"/>
        <v>E</v>
      </c>
      <c r="AR29" s="88" t="str">
        <f t="shared" si="5"/>
        <v>E</v>
      </c>
      <c r="AS29" s="88" t="str">
        <f t="shared" si="11"/>
        <v>E</v>
      </c>
      <c r="AT29" s="88" t="str">
        <f t="shared" si="12"/>
        <v>E</v>
      </c>
      <c r="AU29" s="88" t="str">
        <f t="shared" si="6"/>
        <v>E</v>
      </c>
      <c r="AV29" s="88" t="str">
        <f t="shared" si="7"/>
        <v>E</v>
      </c>
      <c r="AW29" s="88" t="str">
        <f t="shared" si="8"/>
        <v>E</v>
      </c>
      <c r="AX29" s="88" t="str">
        <f t="shared" si="13"/>
        <v>E</v>
      </c>
      <c r="AY29" s="88" t="str">
        <f t="shared" si="14"/>
        <v>E</v>
      </c>
      <c r="AZ29" s="8">
        <f t="shared" si="15"/>
        <v>0</v>
      </c>
    </row>
    <row r="30" spans="1:52" ht="12" customHeight="1" x14ac:dyDescent="0.25">
      <c r="A30" s="42">
        <v>17</v>
      </c>
      <c r="B30" s="16"/>
      <c r="C30" s="16"/>
      <c r="D30" s="44" t="str">
        <f>IFERROR(VLOOKUP(B30,teles_fed!$A$2:$F$1748,2,FALSE),"")</f>
        <v/>
      </c>
      <c r="E30" s="43" t="str">
        <f>IFERROR(VLOOKUP(B30,teles_fed!$A$2:$F$1748,6,FALSE),"")</f>
        <v/>
      </c>
      <c r="F30" s="43" t="str">
        <f>IFERROR(VLOOKUP(B30,teles_fed!$A$2:$F$1748,5,FALSE),"")</f>
        <v/>
      </c>
      <c r="G30" s="86">
        <f>'Captura PrimerGrado'!R$10</f>
        <v>0</v>
      </c>
      <c r="H30" s="86">
        <f>SUM('Captura PrimerGrado'!R$13:R$32)</f>
        <v>0</v>
      </c>
      <c r="I30" s="87">
        <f>'Captura PrimerGrado'!R$35</f>
        <v>0</v>
      </c>
      <c r="J30" s="87">
        <f>SUM('Captura PrimerGrado'!R$38:R$57)</f>
        <v>0</v>
      </c>
      <c r="K30" s="87">
        <f>'Captura PrimerGrado'!R$60</f>
        <v>0</v>
      </c>
      <c r="L30" s="87">
        <f>SUM('Captura PrimerGrado'!R$63:R$82)</f>
        <v>0</v>
      </c>
      <c r="M30" s="87">
        <f>'Captura PrimerGrado'!R$105</f>
        <v>0</v>
      </c>
      <c r="N30" s="87">
        <f>SUM('Captura PrimerGrado'!R$108:R$117)</f>
        <v>0</v>
      </c>
      <c r="O30" s="87">
        <f>'Captura PrimerGrado'!R$85</f>
        <v>0</v>
      </c>
      <c r="P30" s="87">
        <f>SUM('Captura PrimerGrado'!R$88:R$102)</f>
        <v>0</v>
      </c>
      <c r="Q30" s="87">
        <f>'Captura SegundoGrado'!R$10</f>
        <v>0</v>
      </c>
      <c r="R30" s="87">
        <f>SUM('Captura SegundoGrado'!R$13:R$32)</f>
        <v>0</v>
      </c>
      <c r="S30" s="87">
        <f>'Captura SegundoGrado'!R$35</f>
        <v>0</v>
      </c>
      <c r="T30" s="87">
        <f>SUM('Captura SegundoGrado'!R$38:R$57)</f>
        <v>0</v>
      </c>
      <c r="U30" s="87">
        <f>'Captura SegundoGrado'!R$60</f>
        <v>0</v>
      </c>
      <c r="V30" s="87">
        <f>SUM('Captura SegundoGrado'!R$63:R$82)</f>
        <v>0</v>
      </c>
      <c r="W30" s="87">
        <f>'Captura SegundoGrado'!R$100</f>
        <v>0</v>
      </c>
      <c r="X30" s="87">
        <f>SUM('Captura SegundoGrado'!R$103:R$112)</f>
        <v>0</v>
      </c>
      <c r="Y30" s="86">
        <f>'Captura SegundoGrado'!R$85</f>
        <v>0</v>
      </c>
      <c r="Z30" s="86">
        <f>SUM('Captura SegundoGrado'!R$88:R$97)</f>
        <v>0</v>
      </c>
      <c r="AA30" s="87">
        <f>'Captura TercerGrado'!R$10</f>
        <v>0</v>
      </c>
      <c r="AB30" s="87">
        <f>SUM('Captura TercerGrado'!R$13:R$32)</f>
        <v>0</v>
      </c>
      <c r="AC30" s="87">
        <f>'Captura TercerGrado'!R$35</f>
        <v>0</v>
      </c>
      <c r="AD30" s="87">
        <f>SUM('Captura TercerGrado'!R$38:R$57)</f>
        <v>0</v>
      </c>
      <c r="AE30" s="87">
        <f>'Captura TercerGrado'!R$60</f>
        <v>0</v>
      </c>
      <c r="AF30" s="87">
        <f>SUM('Captura TercerGrado'!R$63:R$82)</f>
        <v>0</v>
      </c>
      <c r="AG30" s="87">
        <f>'Captura TercerGrado'!R$100</f>
        <v>0</v>
      </c>
      <c r="AH30" s="87">
        <f>SUM('Captura TercerGrado'!R$103:R$112)</f>
        <v>0</v>
      </c>
      <c r="AI30" s="86">
        <f>'Captura TercerGrado'!R$85</f>
        <v>0</v>
      </c>
      <c r="AJ30" s="86">
        <f>SUM('Captura TercerGrado'!R$88:R$97)</f>
        <v>0</v>
      </c>
      <c r="AK30" s="88" t="str">
        <f t="shared" si="0"/>
        <v>E</v>
      </c>
      <c r="AL30" s="88" t="str">
        <f t="shared" si="1"/>
        <v>E</v>
      </c>
      <c r="AM30" s="88" t="str">
        <f t="shared" si="2"/>
        <v>E</v>
      </c>
      <c r="AN30" s="88" t="str">
        <f t="shared" si="9"/>
        <v>E</v>
      </c>
      <c r="AO30" s="88" t="str">
        <f t="shared" si="10"/>
        <v>E</v>
      </c>
      <c r="AP30" s="88" t="str">
        <f t="shared" si="3"/>
        <v>E</v>
      </c>
      <c r="AQ30" s="88" t="str">
        <f t="shared" si="4"/>
        <v>E</v>
      </c>
      <c r="AR30" s="88" t="str">
        <f t="shared" si="5"/>
        <v>E</v>
      </c>
      <c r="AS30" s="88" t="str">
        <f t="shared" si="11"/>
        <v>E</v>
      </c>
      <c r="AT30" s="88" t="str">
        <f t="shared" si="12"/>
        <v>E</v>
      </c>
      <c r="AU30" s="88" t="str">
        <f t="shared" si="6"/>
        <v>E</v>
      </c>
      <c r="AV30" s="88" t="str">
        <f t="shared" si="7"/>
        <v>E</v>
      </c>
      <c r="AW30" s="88" t="str">
        <f t="shared" si="8"/>
        <v>E</v>
      </c>
      <c r="AX30" s="88" t="str">
        <f t="shared" si="13"/>
        <v>E</v>
      </c>
      <c r="AY30" s="88" t="str">
        <f t="shared" si="14"/>
        <v>E</v>
      </c>
      <c r="AZ30" s="8">
        <f t="shared" si="15"/>
        <v>0</v>
      </c>
    </row>
    <row r="31" spans="1:52" ht="12" customHeight="1" x14ac:dyDescent="0.25">
      <c r="A31" s="42">
        <v>18</v>
      </c>
      <c r="B31" s="16"/>
      <c r="C31" s="16"/>
      <c r="D31" s="44" t="str">
        <f>IFERROR(VLOOKUP(B31,teles_fed!$A$2:$F$1748,2,FALSE),"")</f>
        <v/>
      </c>
      <c r="E31" s="43" t="str">
        <f>IFERROR(VLOOKUP(B31,teles_fed!$A$2:$F$1748,6,FALSE),"")</f>
        <v/>
      </c>
      <c r="F31" s="43" t="str">
        <f>IFERROR(VLOOKUP(B31,teles_fed!$A$2:$F$1748,5,FALSE),"")</f>
        <v/>
      </c>
      <c r="G31" s="86">
        <f>'Captura PrimerGrado'!S$10</f>
        <v>0</v>
      </c>
      <c r="H31" s="86">
        <f>SUM('Captura PrimerGrado'!S$13:S$32)</f>
        <v>0</v>
      </c>
      <c r="I31" s="87">
        <f>'Captura PrimerGrado'!S$35</f>
        <v>0</v>
      </c>
      <c r="J31" s="87">
        <f>SUM('Captura PrimerGrado'!S$38:S$57)</f>
        <v>0</v>
      </c>
      <c r="K31" s="87">
        <f>'Captura PrimerGrado'!S$60</f>
        <v>0</v>
      </c>
      <c r="L31" s="87">
        <f>SUM('Captura PrimerGrado'!S$63:S$82)</f>
        <v>0</v>
      </c>
      <c r="M31" s="87">
        <f>'Captura PrimerGrado'!S$105</f>
        <v>0</v>
      </c>
      <c r="N31" s="87">
        <f>SUM('Captura PrimerGrado'!S$108:S$117)</f>
        <v>0</v>
      </c>
      <c r="O31" s="87">
        <f>'Captura PrimerGrado'!S$85</f>
        <v>0</v>
      </c>
      <c r="P31" s="87">
        <f>SUM('Captura PrimerGrado'!S$88:S$102)</f>
        <v>0</v>
      </c>
      <c r="Q31" s="87">
        <f>'Captura SegundoGrado'!S$10</f>
        <v>0</v>
      </c>
      <c r="R31" s="87">
        <f>SUM('Captura SegundoGrado'!S$13:S$32)</f>
        <v>0</v>
      </c>
      <c r="S31" s="87">
        <f>'Captura SegundoGrado'!S$35</f>
        <v>0</v>
      </c>
      <c r="T31" s="87">
        <f>SUM('Captura SegundoGrado'!S$38:S$57)</f>
        <v>0</v>
      </c>
      <c r="U31" s="87">
        <f>'Captura SegundoGrado'!S$60</f>
        <v>0</v>
      </c>
      <c r="V31" s="87">
        <f>SUM('Captura SegundoGrado'!S$63:S$82)</f>
        <v>0</v>
      </c>
      <c r="W31" s="87">
        <f>'Captura SegundoGrado'!S$100</f>
        <v>0</v>
      </c>
      <c r="X31" s="87">
        <f>SUM('Captura SegundoGrado'!S$103:S$112)</f>
        <v>0</v>
      </c>
      <c r="Y31" s="86">
        <f>'Captura SegundoGrado'!S$85</f>
        <v>0</v>
      </c>
      <c r="Z31" s="86">
        <f>SUM('Captura SegundoGrado'!S$88:S$97)</f>
        <v>0</v>
      </c>
      <c r="AA31" s="87">
        <f>'Captura TercerGrado'!S$10</f>
        <v>0</v>
      </c>
      <c r="AB31" s="87">
        <f>SUM('Captura TercerGrado'!S$13:S$32)</f>
        <v>0</v>
      </c>
      <c r="AC31" s="87">
        <f>'Captura TercerGrado'!S$35</f>
        <v>0</v>
      </c>
      <c r="AD31" s="87">
        <f>SUM('Captura TercerGrado'!S$38:S$57)</f>
        <v>0</v>
      </c>
      <c r="AE31" s="87">
        <f>'Captura TercerGrado'!S$60</f>
        <v>0</v>
      </c>
      <c r="AF31" s="87">
        <f>SUM('Captura TercerGrado'!S$63:S$82)</f>
        <v>0</v>
      </c>
      <c r="AG31" s="87">
        <f>'Captura TercerGrado'!S$100</f>
        <v>0</v>
      </c>
      <c r="AH31" s="87">
        <f>SUM('Captura TercerGrado'!S$103:S$112)</f>
        <v>0</v>
      </c>
      <c r="AI31" s="86">
        <f>'Captura TercerGrado'!S$85</f>
        <v>0</v>
      </c>
      <c r="AJ31" s="86">
        <f>SUM('Captura TercerGrado'!S$88:S$97)</f>
        <v>0</v>
      </c>
      <c r="AK31" s="88" t="str">
        <f t="shared" si="0"/>
        <v>E</v>
      </c>
      <c r="AL31" s="88" t="str">
        <f t="shared" si="1"/>
        <v>E</v>
      </c>
      <c r="AM31" s="88" t="str">
        <f t="shared" si="2"/>
        <v>E</v>
      </c>
      <c r="AN31" s="88" t="str">
        <f t="shared" si="9"/>
        <v>E</v>
      </c>
      <c r="AO31" s="88" t="str">
        <f t="shared" si="10"/>
        <v>E</v>
      </c>
      <c r="AP31" s="88" t="str">
        <f t="shared" si="3"/>
        <v>E</v>
      </c>
      <c r="AQ31" s="88" t="str">
        <f t="shared" si="4"/>
        <v>E</v>
      </c>
      <c r="AR31" s="88" t="str">
        <f t="shared" si="5"/>
        <v>E</v>
      </c>
      <c r="AS31" s="88" t="str">
        <f t="shared" si="11"/>
        <v>E</v>
      </c>
      <c r="AT31" s="88" t="str">
        <f t="shared" si="12"/>
        <v>E</v>
      </c>
      <c r="AU31" s="88" t="str">
        <f t="shared" si="6"/>
        <v>E</v>
      </c>
      <c r="AV31" s="88" t="str">
        <f t="shared" si="7"/>
        <v>E</v>
      </c>
      <c r="AW31" s="88" t="str">
        <f t="shared" si="8"/>
        <v>E</v>
      </c>
      <c r="AX31" s="88" t="str">
        <f t="shared" si="13"/>
        <v>E</v>
      </c>
      <c r="AY31" s="88" t="str">
        <f t="shared" si="14"/>
        <v>E</v>
      </c>
      <c r="AZ31" s="8">
        <f t="shared" si="15"/>
        <v>0</v>
      </c>
    </row>
    <row r="32" spans="1:52" ht="12" customHeight="1" x14ac:dyDescent="0.25">
      <c r="A32" s="42">
        <v>19</v>
      </c>
      <c r="B32" s="16"/>
      <c r="C32" s="16"/>
      <c r="D32" s="44" t="str">
        <f>IFERROR(VLOOKUP(B32,teles_fed!$A$2:$F$1748,2,FALSE),"")</f>
        <v/>
      </c>
      <c r="E32" s="43" t="str">
        <f>IFERROR(VLOOKUP(B32,teles_fed!$A$2:$F$1748,6,FALSE),"")</f>
        <v/>
      </c>
      <c r="F32" s="43" t="str">
        <f>IFERROR(VLOOKUP(B32,teles_fed!$A$2:$F$1748,5,FALSE),"")</f>
        <v/>
      </c>
      <c r="G32" s="86">
        <f>'Captura PrimerGrado'!T$10</f>
        <v>0</v>
      </c>
      <c r="H32" s="86">
        <f>SUM('Captura PrimerGrado'!T$13:T$32)</f>
        <v>0</v>
      </c>
      <c r="I32" s="87">
        <f>'Captura PrimerGrado'!T$35</f>
        <v>0</v>
      </c>
      <c r="J32" s="87">
        <f>SUM('Captura PrimerGrado'!T$38:T$57)</f>
        <v>0</v>
      </c>
      <c r="K32" s="87">
        <f>'Captura PrimerGrado'!T$60</f>
        <v>0</v>
      </c>
      <c r="L32" s="87">
        <f>SUM('Captura PrimerGrado'!T$63:T$82)</f>
        <v>0</v>
      </c>
      <c r="M32" s="87">
        <f>'Captura PrimerGrado'!T$105</f>
        <v>0</v>
      </c>
      <c r="N32" s="87">
        <f>SUM('Captura PrimerGrado'!T$108:T$117)</f>
        <v>0</v>
      </c>
      <c r="O32" s="87">
        <f>'Captura PrimerGrado'!T$85</f>
        <v>0</v>
      </c>
      <c r="P32" s="87">
        <f>SUM('Captura PrimerGrado'!T$88:T$102)</f>
        <v>0</v>
      </c>
      <c r="Q32" s="87">
        <f>'Captura SegundoGrado'!T$10</f>
        <v>0</v>
      </c>
      <c r="R32" s="87">
        <f>SUM('Captura SegundoGrado'!T$13:T$32)</f>
        <v>0</v>
      </c>
      <c r="S32" s="87">
        <f>'Captura SegundoGrado'!T$35</f>
        <v>0</v>
      </c>
      <c r="T32" s="87">
        <f>SUM('Captura SegundoGrado'!T$38:T$57)</f>
        <v>0</v>
      </c>
      <c r="U32" s="87">
        <f>'Captura SegundoGrado'!T$60</f>
        <v>0</v>
      </c>
      <c r="V32" s="87">
        <f>SUM('Captura SegundoGrado'!T$63:T$82)</f>
        <v>0</v>
      </c>
      <c r="W32" s="87">
        <f>'Captura SegundoGrado'!T$100</f>
        <v>0</v>
      </c>
      <c r="X32" s="87">
        <f>SUM('Captura SegundoGrado'!T$103:T$112)</f>
        <v>0</v>
      </c>
      <c r="Y32" s="86">
        <f>'Captura SegundoGrado'!T$85</f>
        <v>0</v>
      </c>
      <c r="Z32" s="86">
        <f>SUM('Captura SegundoGrado'!T$88:T$97)</f>
        <v>0</v>
      </c>
      <c r="AA32" s="87">
        <f>'Captura TercerGrado'!T$10</f>
        <v>0</v>
      </c>
      <c r="AB32" s="87">
        <f>SUM('Captura TercerGrado'!T$13:T$32)</f>
        <v>0</v>
      </c>
      <c r="AC32" s="87">
        <f>'Captura TercerGrado'!T$35</f>
        <v>0</v>
      </c>
      <c r="AD32" s="87">
        <f>SUM('Captura TercerGrado'!T$38:T$57)</f>
        <v>0</v>
      </c>
      <c r="AE32" s="87">
        <f>'Captura TercerGrado'!T$60</f>
        <v>0</v>
      </c>
      <c r="AF32" s="87">
        <f>SUM('Captura TercerGrado'!T$63:T$82)</f>
        <v>0</v>
      </c>
      <c r="AG32" s="87">
        <f>'Captura TercerGrado'!T$100</f>
        <v>0</v>
      </c>
      <c r="AH32" s="87">
        <f>SUM('Captura TercerGrado'!T$103:T$112)</f>
        <v>0</v>
      </c>
      <c r="AI32" s="86">
        <f>'Captura TercerGrado'!T$85</f>
        <v>0</v>
      </c>
      <c r="AJ32" s="86">
        <f>SUM('Captura TercerGrado'!T$88:T$97)</f>
        <v>0</v>
      </c>
      <c r="AK32" s="88" t="str">
        <f t="shared" si="0"/>
        <v>E</v>
      </c>
      <c r="AL32" s="88" t="str">
        <f t="shared" si="1"/>
        <v>E</v>
      </c>
      <c r="AM32" s="88" t="str">
        <f t="shared" si="2"/>
        <v>E</v>
      </c>
      <c r="AN32" s="88" t="str">
        <f t="shared" si="9"/>
        <v>E</v>
      </c>
      <c r="AO32" s="88" t="str">
        <f t="shared" si="10"/>
        <v>E</v>
      </c>
      <c r="AP32" s="88" t="str">
        <f t="shared" si="3"/>
        <v>E</v>
      </c>
      <c r="AQ32" s="88" t="str">
        <f t="shared" si="4"/>
        <v>E</v>
      </c>
      <c r="AR32" s="88" t="str">
        <f t="shared" si="5"/>
        <v>E</v>
      </c>
      <c r="AS32" s="88" t="str">
        <f t="shared" si="11"/>
        <v>E</v>
      </c>
      <c r="AT32" s="88" t="str">
        <f t="shared" si="12"/>
        <v>E</v>
      </c>
      <c r="AU32" s="88" t="str">
        <f t="shared" si="6"/>
        <v>E</v>
      </c>
      <c r="AV32" s="88" t="str">
        <f t="shared" si="7"/>
        <v>E</v>
      </c>
      <c r="AW32" s="88" t="str">
        <f t="shared" si="8"/>
        <v>E</v>
      </c>
      <c r="AX32" s="88" t="str">
        <f t="shared" si="13"/>
        <v>E</v>
      </c>
      <c r="AY32" s="88" t="str">
        <f t="shared" si="14"/>
        <v>E</v>
      </c>
      <c r="AZ32" s="8">
        <f t="shared" si="15"/>
        <v>0</v>
      </c>
    </row>
    <row r="33" spans="1:52" ht="12" customHeight="1" x14ac:dyDescent="0.25">
      <c r="A33" s="42">
        <v>20</v>
      </c>
      <c r="B33" s="16"/>
      <c r="C33" s="16"/>
      <c r="D33" s="44" t="str">
        <f>IFERROR(VLOOKUP(B33,teles_fed!$A$2:$F$1748,2,FALSE),"")</f>
        <v/>
      </c>
      <c r="E33" s="43" t="str">
        <f>IFERROR(VLOOKUP(B33,teles_fed!$A$2:$F$1748,6,FALSE),"")</f>
        <v/>
      </c>
      <c r="F33" s="43" t="str">
        <f>IFERROR(VLOOKUP(B33,teles_fed!$A$2:$F$1748,5,FALSE),"")</f>
        <v/>
      </c>
      <c r="G33" s="86">
        <f>'Captura PrimerGrado'!U$10</f>
        <v>0</v>
      </c>
      <c r="H33" s="86">
        <f>SUM('Captura PrimerGrado'!U$13:U$32)</f>
        <v>0</v>
      </c>
      <c r="I33" s="87">
        <f>'Captura PrimerGrado'!U$35</f>
        <v>0</v>
      </c>
      <c r="J33" s="87">
        <f>SUM('Captura PrimerGrado'!U$38:U$57)</f>
        <v>0</v>
      </c>
      <c r="K33" s="87">
        <f>'Captura PrimerGrado'!U$60</f>
        <v>0</v>
      </c>
      <c r="L33" s="87">
        <f>SUM('Captura PrimerGrado'!U$63:U$82)</f>
        <v>0</v>
      </c>
      <c r="M33" s="87">
        <f>'Captura PrimerGrado'!U$105</f>
        <v>0</v>
      </c>
      <c r="N33" s="87">
        <f>SUM('Captura PrimerGrado'!U$108:U$117)</f>
        <v>0</v>
      </c>
      <c r="O33" s="87">
        <f>'Captura PrimerGrado'!U$85</f>
        <v>0</v>
      </c>
      <c r="P33" s="87">
        <f>SUM('Captura PrimerGrado'!U$88:U$102)</f>
        <v>0</v>
      </c>
      <c r="Q33" s="87">
        <f>'Captura SegundoGrado'!U$10</f>
        <v>0</v>
      </c>
      <c r="R33" s="87">
        <f>SUM('Captura SegundoGrado'!U$13:U$32)</f>
        <v>0</v>
      </c>
      <c r="S33" s="87">
        <f>'Captura SegundoGrado'!U$35</f>
        <v>0</v>
      </c>
      <c r="T33" s="87">
        <f>SUM('Captura SegundoGrado'!U$38:U$57)</f>
        <v>0</v>
      </c>
      <c r="U33" s="87">
        <f>'Captura SegundoGrado'!U$60</f>
        <v>0</v>
      </c>
      <c r="V33" s="87">
        <f>SUM('Captura SegundoGrado'!U$63:U$82)</f>
        <v>0</v>
      </c>
      <c r="W33" s="87">
        <f>'Captura SegundoGrado'!U$100</f>
        <v>0</v>
      </c>
      <c r="X33" s="87">
        <f>SUM('Captura SegundoGrado'!U$103:U$112)</f>
        <v>0</v>
      </c>
      <c r="Y33" s="86">
        <f>'Captura SegundoGrado'!U$85</f>
        <v>0</v>
      </c>
      <c r="Z33" s="86">
        <f>SUM('Captura SegundoGrado'!U$88:U$97)</f>
        <v>0</v>
      </c>
      <c r="AA33" s="87">
        <f>'Captura TercerGrado'!U$10</f>
        <v>0</v>
      </c>
      <c r="AB33" s="87">
        <f>SUM('Captura TercerGrado'!U$13:U$32)</f>
        <v>0</v>
      </c>
      <c r="AC33" s="87">
        <f>'Captura TercerGrado'!U$35</f>
        <v>0</v>
      </c>
      <c r="AD33" s="87">
        <f>SUM('Captura TercerGrado'!U$38:U$57)</f>
        <v>0</v>
      </c>
      <c r="AE33" s="87">
        <f>'Captura TercerGrado'!U$60</f>
        <v>0</v>
      </c>
      <c r="AF33" s="87">
        <f>SUM('Captura TercerGrado'!U$63:U$82)</f>
        <v>0</v>
      </c>
      <c r="AG33" s="87">
        <f>'Captura TercerGrado'!U$100</f>
        <v>0</v>
      </c>
      <c r="AH33" s="87">
        <f>SUM('Captura TercerGrado'!U$103:U$112)</f>
        <v>0</v>
      </c>
      <c r="AI33" s="86">
        <f>'Captura TercerGrado'!U$85</f>
        <v>0</v>
      </c>
      <c r="AJ33" s="86">
        <f>SUM('Captura TercerGrado'!U$88:U$97)</f>
        <v>0</v>
      </c>
      <c r="AK33" s="88" t="str">
        <f t="shared" si="0"/>
        <v>E</v>
      </c>
      <c r="AL33" s="88" t="str">
        <f t="shared" si="1"/>
        <v>E</v>
      </c>
      <c r="AM33" s="88" t="str">
        <f t="shared" si="2"/>
        <v>E</v>
      </c>
      <c r="AN33" s="88" t="str">
        <f t="shared" si="9"/>
        <v>E</v>
      </c>
      <c r="AO33" s="88" t="str">
        <f t="shared" si="10"/>
        <v>E</v>
      </c>
      <c r="AP33" s="88" t="str">
        <f t="shared" si="3"/>
        <v>E</v>
      </c>
      <c r="AQ33" s="88" t="str">
        <f t="shared" si="4"/>
        <v>E</v>
      </c>
      <c r="AR33" s="88" t="str">
        <f t="shared" si="5"/>
        <v>E</v>
      </c>
      <c r="AS33" s="88" t="str">
        <f t="shared" si="11"/>
        <v>E</v>
      </c>
      <c r="AT33" s="88" t="str">
        <f t="shared" si="12"/>
        <v>E</v>
      </c>
      <c r="AU33" s="88" t="str">
        <f t="shared" si="6"/>
        <v>E</v>
      </c>
      <c r="AV33" s="88" t="str">
        <f t="shared" si="7"/>
        <v>E</v>
      </c>
      <c r="AW33" s="88" t="str">
        <f t="shared" si="8"/>
        <v>E</v>
      </c>
      <c r="AX33" s="88" t="str">
        <f t="shared" si="13"/>
        <v>E</v>
      </c>
      <c r="AY33" s="88" t="str">
        <f t="shared" si="14"/>
        <v>E</v>
      </c>
      <c r="AZ33" s="8">
        <f t="shared" si="15"/>
        <v>0</v>
      </c>
    </row>
    <row r="34" spans="1:52" ht="12" customHeight="1" x14ac:dyDescent="0.25">
      <c r="A34" s="42">
        <v>21</v>
      </c>
      <c r="B34" s="16"/>
      <c r="C34" s="16"/>
      <c r="D34" s="44" t="str">
        <f>IFERROR(VLOOKUP(B34,teles_fed!$A$2:$F$1748,2,FALSE),"")</f>
        <v/>
      </c>
      <c r="E34" s="43" t="str">
        <f>IFERROR(VLOOKUP(B34,teles_fed!$A$2:$F$1748,6,FALSE),"")</f>
        <v/>
      </c>
      <c r="F34" s="43" t="str">
        <f>IFERROR(VLOOKUP(B34,teles_fed!$A$2:$F$1748,5,FALSE),"")</f>
        <v/>
      </c>
      <c r="G34" s="86">
        <f>'Captura PrimerGrado'!V$10</f>
        <v>0</v>
      </c>
      <c r="H34" s="86">
        <f>SUM('Captura PrimerGrado'!V$13:V$32)</f>
        <v>0</v>
      </c>
      <c r="I34" s="87">
        <f>'Captura PrimerGrado'!V$35</f>
        <v>0</v>
      </c>
      <c r="J34" s="87">
        <f>SUM('Captura PrimerGrado'!V$38:V$57)</f>
        <v>0</v>
      </c>
      <c r="K34" s="87">
        <f>'Captura PrimerGrado'!V$60</f>
        <v>0</v>
      </c>
      <c r="L34" s="87">
        <f>SUM('Captura PrimerGrado'!V$63:V$82)</f>
        <v>0</v>
      </c>
      <c r="M34" s="87">
        <f>'Captura PrimerGrado'!V$105</f>
        <v>0</v>
      </c>
      <c r="N34" s="87">
        <f>SUM('Captura PrimerGrado'!V$108:V$117)</f>
        <v>0</v>
      </c>
      <c r="O34" s="87">
        <f>'Captura PrimerGrado'!V$85</f>
        <v>0</v>
      </c>
      <c r="P34" s="87">
        <f>SUM('Captura PrimerGrado'!V$88:V$102)</f>
        <v>0</v>
      </c>
      <c r="Q34" s="87">
        <f>'Captura SegundoGrado'!V$10</f>
        <v>0</v>
      </c>
      <c r="R34" s="87">
        <f>SUM('Captura SegundoGrado'!V$13:V$32)</f>
        <v>0</v>
      </c>
      <c r="S34" s="87">
        <f>'Captura SegundoGrado'!V$35</f>
        <v>0</v>
      </c>
      <c r="T34" s="87">
        <f>SUM('Captura SegundoGrado'!V$38:V$57)</f>
        <v>0</v>
      </c>
      <c r="U34" s="87">
        <f>'Captura SegundoGrado'!V$60</f>
        <v>0</v>
      </c>
      <c r="V34" s="87">
        <f>SUM('Captura SegundoGrado'!V$63:V$82)</f>
        <v>0</v>
      </c>
      <c r="W34" s="87">
        <f>'Captura SegundoGrado'!V$100</f>
        <v>0</v>
      </c>
      <c r="X34" s="87">
        <f>SUM('Captura SegundoGrado'!V$103:V$112)</f>
        <v>0</v>
      </c>
      <c r="Y34" s="86">
        <f>'Captura SegundoGrado'!V$85</f>
        <v>0</v>
      </c>
      <c r="Z34" s="86">
        <f>SUM('Captura SegundoGrado'!V$88:V$97)</f>
        <v>0</v>
      </c>
      <c r="AA34" s="87">
        <f>'Captura TercerGrado'!V$10</f>
        <v>0</v>
      </c>
      <c r="AB34" s="87">
        <f>SUM('Captura TercerGrado'!V$13:V$32)</f>
        <v>0</v>
      </c>
      <c r="AC34" s="87">
        <f>'Captura TercerGrado'!V$35</f>
        <v>0</v>
      </c>
      <c r="AD34" s="87">
        <f>SUM('Captura TercerGrado'!V$38:V$57)</f>
        <v>0</v>
      </c>
      <c r="AE34" s="87">
        <f>'Captura TercerGrado'!V$60</f>
        <v>0</v>
      </c>
      <c r="AF34" s="87">
        <f>SUM('Captura TercerGrado'!V$63:V$82)</f>
        <v>0</v>
      </c>
      <c r="AG34" s="87">
        <f>'Captura TercerGrado'!V$100</f>
        <v>0</v>
      </c>
      <c r="AH34" s="87">
        <f>SUM('Captura TercerGrado'!V$103:V$112)</f>
        <v>0</v>
      </c>
      <c r="AI34" s="86">
        <f>'Captura TercerGrado'!V$85</f>
        <v>0</v>
      </c>
      <c r="AJ34" s="86">
        <f>SUM('Captura TercerGrado'!V$88:V$97)</f>
        <v>0</v>
      </c>
      <c r="AK34" s="88" t="str">
        <f t="shared" si="0"/>
        <v>E</v>
      </c>
      <c r="AL34" s="88" t="str">
        <f t="shared" si="1"/>
        <v>E</v>
      </c>
      <c r="AM34" s="88" t="str">
        <f t="shared" si="2"/>
        <v>E</v>
      </c>
      <c r="AN34" s="88" t="str">
        <f t="shared" si="9"/>
        <v>E</v>
      </c>
      <c r="AO34" s="88" t="str">
        <f t="shared" si="10"/>
        <v>E</v>
      </c>
      <c r="AP34" s="88" t="str">
        <f t="shared" si="3"/>
        <v>E</v>
      </c>
      <c r="AQ34" s="88" t="str">
        <f t="shared" si="4"/>
        <v>E</v>
      </c>
      <c r="AR34" s="88" t="str">
        <f t="shared" si="5"/>
        <v>E</v>
      </c>
      <c r="AS34" s="88" t="str">
        <f t="shared" si="11"/>
        <v>E</v>
      </c>
      <c r="AT34" s="88" t="str">
        <f t="shared" si="12"/>
        <v>E</v>
      </c>
      <c r="AU34" s="88" t="str">
        <f t="shared" si="6"/>
        <v>E</v>
      </c>
      <c r="AV34" s="88" t="str">
        <f t="shared" si="7"/>
        <v>E</v>
      </c>
      <c r="AW34" s="88" t="str">
        <f t="shared" si="8"/>
        <v>E</v>
      </c>
      <c r="AX34" s="88" t="str">
        <f t="shared" si="13"/>
        <v>E</v>
      </c>
      <c r="AY34" s="88" t="str">
        <f t="shared" si="14"/>
        <v>E</v>
      </c>
      <c r="AZ34" s="8">
        <f t="shared" si="15"/>
        <v>0</v>
      </c>
    </row>
    <row r="35" spans="1:52" ht="12" customHeight="1" x14ac:dyDescent="0.25">
      <c r="A35" s="42">
        <v>22</v>
      </c>
      <c r="B35" s="16"/>
      <c r="C35" s="16"/>
      <c r="D35" s="44" t="str">
        <f>IFERROR(VLOOKUP(B35,teles_fed!$A$2:$F$1748,2,FALSE),"")</f>
        <v/>
      </c>
      <c r="E35" s="43" t="str">
        <f>IFERROR(VLOOKUP(B35,teles_fed!$A$2:$F$1748,6,FALSE),"")</f>
        <v/>
      </c>
      <c r="F35" s="43" t="str">
        <f>IFERROR(VLOOKUP(B35,teles_fed!$A$2:$F$1748,5,FALSE),"")</f>
        <v/>
      </c>
      <c r="G35" s="86">
        <f>'Captura PrimerGrado'!W$10</f>
        <v>0</v>
      </c>
      <c r="H35" s="86">
        <f>SUM('Captura PrimerGrado'!W$13:W$32)</f>
        <v>0</v>
      </c>
      <c r="I35" s="87">
        <f>'Captura PrimerGrado'!W$35</f>
        <v>0</v>
      </c>
      <c r="J35" s="87">
        <f>SUM('Captura PrimerGrado'!W$38:W$57)</f>
        <v>0</v>
      </c>
      <c r="K35" s="87">
        <f>'Captura PrimerGrado'!W$60</f>
        <v>0</v>
      </c>
      <c r="L35" s="87">
        <f>SUM('Captura PrimerGrado'!W$63:W$82)</f>
        <v>0</v>
      </c>
      <c r="M35" s="87">
        <f>'Captura PrimerGrado'!W$105</f>
        <v>0</v>
      </c>
      <c r="N35" s="87">
        <f>SUM('Captura PrimerGrado'!W$108:W$117)</f>
        <v>0</v>
      </c>
      <c r="O35" s="87">
        <f>'Captura PrimerGrado'!W$85</f>
        <v>0</v>
      </c>
      <c r="P35" s="87">
        <f>SUM('Captura PrimerGrado'!W$88:W$102)</f>
        <v>0</v>
      </c>
      <c r="Q35" s="87">
        <f>'Captura SegundoGrado'!W$10</f>
        <v>0</v>
      </c>
      <c r="R35" s="87">
        <f>SUM('Captura SegundoGrado'!W$13:W$32)</f>
        <v>0</v>
      </c>
      <c r="S35" s="87">
        <f>'Captura SegundoGrado'!W$35</f>
        <v>0</v>
      </c>
      <c r="T35" s="87">
        <f>SUM('Captura SegundoGrado'!W$38:W$57)</f>
        <v>0</v>
      </c>
      <c r="U35" s="87">
        <f>'Captura SegundoGrado'!W$60</f>
        <v>0</v>
      </c>
      <c r="V35" s="87">
        <f>SUM('Captura SegundoGrado'!W$63:W$82)</f>
        <v>0</v>
      </c>
      <c r="W35" s="87">
        <f>'Captura SegundoGrado'!W$100</f>
        <v>0</v>
      </c>
      <c r="X35" s="87">
        <f>SUM('Captura SegundoGrado'!W$103:W$112)</f>
        <v>0</v>
      </c>
      <c r="Y35" s="86">
        <f>'Captura SegundoGrado'!W$85</f>
        <v>0</v>
      </c>
      <c r="Z35" s="86">
        <f>SUM('Captura SegundoGrado'!W$88:W$97)</f>
        <v>0</v>
      </c>
      <c r="AA35" s="87">
        <f>'Captura TercerGrado'!W$10</f>
        <v>0</v>
      </c>
      <c r="AB35" s="87">
        <f>SUM('Captura TercerGrado'!W$13:W$32)</f>
        <v>0</v>
      </c>
      <c r="AC35" s="87">
        <f>'Captura TercerGrado'!W$35</f>
        <v>0</v>
      </c>
      <c r="AD35" s="87">
        <f>SUM('Captura TercerGrado'!W$38:W$57)</f>
        <v>0</v>
      </c>
      <c r="AE35" s="87">
        <f>'Captura TercerGrado'!W$60</f>
        <v>0</v>
      </c>
      <c r="AF35" s="87">
        <f>SUM('Captura TercerGrado'!W$63:W$82)</f>
        <v>0</v>
      </c>
      <c r="AG35" s="87">
        <f>'Captura TercerGrado'!W$100</f>
        <v>0</v>
      </c>
      <c r="AH35" s="87">
        <f>SUM('Captura TercerGrado'!W$103:W$112)</f>
        <v>0</v>
      </c>
      <c r="AI35" s="86">
        <f>'Captura TercerGrado'!W$85</f>
        <v>0</v>
      </c>
      <c r="AJ35" s="86">
        <f>SUM('Captura TercerGrado'!W$88:W$97)</f>
        <v>0</v>
      </c>
      <c r="AK35" s="88" t="str">
        <f t="shared" si="0"/>
        <v>E</v>
      </c>
      <c r="AL35" s="88" t="str">
        <f t="shared" si="1"/>
        <v>E</v>
      </c>
      <c r="AM35" s="88" t="str">
        <f t="shared" si="2"/>
        <v>E</v>
      </c>
      <c r="AN35" s="88" t="str">
        <f t="shared" si="9"/>
        <v>E</v>
      </c>
      <c r="AO35" s="88" t="str">
        <f t="shared" si="10"/>
        <v>E</v>
      </c>
      <c r="AP35" s="88" t="str">
        <f t="shared" si="3"/>
        <v>E</v>
      </c>
      <c r="AQ35" s="88" t="str">
        <f t="shared" si="4"/>
        <v>E</v>
      </c>
      <c r="AR35" s="88" t="str">
        <f t="shared" si="5"/>
        <v>E</v>
      </c>
      <c r="AS35" s="88" t="str">
        <f t="shared" si="11"/>
        <v>E</v>
      </c>
      <c r="AT35" s="88" t="str">
        <f t="shared" si="12"/>
        <v>E</v>
      </c>
      <c r="AU35" s="88" t="str">
        <f t="shared" si="6"/>
        <v>E</v>
      </c>
      <c r="AV35" s="88" t="str">
        <f t="shared" si="7"/>
        <v>E</v>
      </c>
      <c r="AW35" s="88" t="str">
        <f t="shared" si="8"/>
        <v>E</v>
      </c>
      <c r="AX35" s="88" t="str">
        <f t="shared" si="13"/>
        <v>E</v>
      </c>
      <c r="AY35" s="88" t="str">
        <f t="shared" si="14"/>
        <v>E</v>
      </c>
      <c r="AZ35" s="8">
        <f t="shared" si="15"/>
        <v>0</v>
      </c>
    </row>
    <row r="36" spans="1:52" ht="12" customHeight="1" x14ac:dyDescent="0.25">
      <c r="A36" s="42">
        <v>23</v>
      </c>
      <c r="B36" s="16"/>
      <c r="C36" s="16"/>
      <c r="D36" s="44" t="str">
        <f>IFERROR(VLOOKUP(B36,teles_fed!$A$2:$F$1748,2,FALSE),"")</f>
        <v/>
      </c>
      <c r="E36" s="43" t="str">
        <f>IFERROR(VLOOKUP(B36,teles_fed!$A$2:$F$1748,6,FALSE),"")</f>
        <v/>
      </c>
      <c r="F36" s="43" t="str">
        <f>IFERROR(VLOOKUP(B36,teles_fed!$A$2:$F$1748,5,FALSE),"")</f>
        <v/>
      </c>
      <c r="G36" s="86">
        <f>'Captura PrimerGrado'!X$10</f>
        <v>0</v>
      </c>
      <c r="H36" s="86">
        <f>SUM('Captura PrimerGrado'!X$13:X$32)</f>
        <v>0</v>
      </c>
      <c r="I36" s="87">
        <f>'Captura PrimerGrado'!X$35</f>
        <v>0</v>
      </c>
      <c r="J36" s="87">
        <f>SUM('Captura PrimerGrado'!X$38:X$57)</f>
        <v>0</v>
      </c>
      <c r="K36" s="87">
        <f>'Captura PrimerGrado'!X$60</f>
        <v>0</v>
      </c>
      <c r="L36" s="87">
        <f>SUM('Captura PrimerGrado'!X$63:X$82)</f>
        <v>0</v>
      </c>
      <c r="M36" s="87">
        <f>'Captura PrimerGrado'!X$105</f>
        <v>0</v>
      </c>
      <c r="N36" s="87">
        <f>SUM('Captura PrimerGrado'!X$108:X$117)</f>
        <v>0</v>
      </c>
      <c r="O36" s="87">
        <f>'Captura PrimerGrado'!X$85</f>
        <v>0</v>
      </c>
      <c r="P36" s="87">
        <f>SUM('Captura PrimerGrado'!X$88:X$102)</f>
        <v>0</v>
      </c>
      <c r="Q36" s="87">
        <f>'Captura SegundoGrado'!X$10</f>
        <v>0</v>
      </c>
      <c r="R36" s="87">
        <f>SUM('Captura SegundoGrado'!X$13:X$32)</f>
        <v>0</v>
      </c>
      <c r="S36" s="87">
        <f>'Captura SegundoGrado'!X$35</f>
        <v>0</v>
      </c>
      <c r="T36" s="87">
        <f>SUM('Captura SegundoGrado'!X$38:X$57)</f>
        <v>0</v>
      </c>
      <c r="U36" s="87">
        <f>'Captura SegundoGrado'!X$60</f>
        <v>0</v>
      </c>
      <c r="V36" s="87">
        <f>SUM('Captura SegundoGrado'!X$63:X$82)</f>
        <v>0</v>
      </c>
      <c r="W36" s="87">
        <f>'Captura SegundoGrado'!X$100</f>
        <v>0</v>
      </c>
      <c r="X36" s="87">
        <f>SUM('Captura SegundoGrado'!X$103:X$112)</f>
        <v>0</v>
      </c>
      <c r="Y36" s="86">
        <f>'Captura SegundoGrado'!X$85</f>
        <v>0</v>
      </c>
      <c r="Z36" s="86">
        <f>SUM('Captura SegundoGrado'!X$88:X$97)</f>
        <v>0</v>
      </c>
      <c r="AA36" s="87">
        <f>'Captura TercerGrado'!X$10</f>
        <v>0</v>
      </c>
      <c r="AB36" s="87">
        <f>SUM('Captura TercerGrado'!X$13:X$32)</f>
        <v>0</v>
      </c>
      <c r="AC36" s="87">
        <f>'Captura TercerGrado'!X$35</f>
        <v>0</v>
      </c>
      <c r="AD36" s="87">
        <f>SUM('Captura TercerGrado'!X$38:X$57)</f>
        <v>0</v>
      </c>
      <c r="AE36" s="87">
        <f>'Captura TercerGrado'!X$60</f>
        <v>0</v>
      </c>
      <c r="AF36" s="87">
        <f>SUM('Captura TercerGrado'!X$63:X$82)</f>
        <v>0</v>
      </c>
      <c r="AG36" s="87">
        <f>'Captura TercerGrado'!X$100</f>
        <v>0</v>
      </c>
      <c r="AH36" s="87">
        <f>SUM('Captura TercerGrado'!X$103:X$112)</f>
        <v>0</v>
      </c>
      <c r="AI36" s="86">
        <f>'Captura TercerGrado'!X$85</f>
        <v>0</v>
      </c>
      <c r="AJ36" s="86">
        <f>SUM('Captura TercerGrado'!X$88:X$97)</f>
        <v>0</v>
      </c>
      <c r="AK36" s="88" t="str">
        <f t="shared" si="0"/>
        <v>E</v>
      </c>
      <c r="AL36" s="88" t="str">
        <f t="shared" si="1"/>
        <v>E</v>
      </c>
      <c r="AM36" s="88" t="str">
        <f t="shared" si="2"/>
        <v>E</v>
      </c>
      <c r="AN36" s="88" t="str">
        <f t="shared" si="9"/>
        <v>E</v>
      </c>
      <c r="AO36" s="88" t="str">
        <f t="shared" si="10"/>
        <v>E</v>
      </c>
      <c r="AP36" s="88" t="str">
        <f t="shared" si="3"/>
        <v>E</v>
      </c>
      <c r="AQ36" s="88" t="str">
        <f t="shared" si="4"/>
        <v>E</v>
      </c>
      <c r="AR36" s="88" t="str">
        <f t="shared" si="5"/>
        <v>E</v>
      </c>
      <c r="AS36" s="88" t="str">
        <f t="shared" si="11"/>
        <v>E</v>
      </c>
      <c r="AT36" s="88" t="str">
        <f t="shared" si="12"/>
        <v>E</v>
      </c>
      <c r="AU36" s="88" t="str">
        <f t="shared" si="6"/>
        <v>E</v>
      </c>
      <c r="AV36" s="88" t="str">
        <f t="shared" si="7"/>
        <v>E</v>
      </c>
      <c r="AW36" s="88" t="str">
        <f t="shared" si="8"/>
        <v>E</v>
      </c>
      <c r="AX36" s="88" t="str">
        <f t="shared" si="13"/>
        <v>E</v>
      </c>
      <c r="AY36" s="88" t="str">
        <f t="shared" si="14"/>
        <v>E</v>
      </c>
      <c r="AZ36" s="8">
        <f t="shared" si="15"/>
        <v>0</v>
      </c>
    </row>
    <row r="37" spans="1:52" ht="12" customHeight="1" x14ac:dyDescent="0.25">
      <c r="A37" s="42">
        <v>24</v>
      </c>
      <c r="B37" s="16"/>
      <c r="C37" s="16"/>
      <c r="D37" s="44" t="str">
        <f>IFERROR(VLOOKUP(B37,teles_fed!$A$2:$F$1748,2,FALSE),"")</f>
        <v/>
      </c>
      <c r="E37" s="43" t="str">
        <f>IFERROR(VLOOKUP(B37,teles_fed!$A$2:$F$1748,6,FALSE),"")</f>
        <v/>
      </c>
      <c r="F37" s="43" t="str">
        <f>IFERROR(VLOOKUP(B37,teles_fed!$A$2:$F$1748,5,FALSE),"")</f>
        <v/>
      </c>
      <c r="G37" s="86">
        <f>'Captura PrimerGrado'!Y$10</f>
        <v>0</v>
      </c>
      <c r="H37" s="86">
        <f>SUM('Captura PrimerGrado'!Y$13:Y$32)</f>
        <v>0</v>
      </c>
      <c r="I37" s="87">
        <f>'Captura PrimerGrado'!Y$35</f>
        <v>0</v>
      </c>
      <c r="J37" s="87">
        <f>SUM('Captura PrimerGrado'!Y$38:Y$57)</f>
        <v>0</v>
      </c>
      <c r="K37" s="87">
        <f>'Captura PrimerGrado'!Y$60</f>
        <v>0</v>
      </c>
      <c r="L37" s="87">
        <f>SUM('Captura PrimerGrado'!Y$63:Y$82)</f>
        <v>0</v>
      </c>
      <c r="M37" s="87">
        <f>'Captura PrimerGrado'!Y$105</f>
        <v>0</v>
      </c>
      <c r="N37" s="87">
        <f>SUM('Captura PrimerGrado'!Y$108:Y$117)</f>
        <v>0</v>
      </c>
      <c r="O37" s="87">
        <f>'Captura PrimerGrado'!Y$85</f>
        <v>0</v>
      </c>
      <c r="P37" s="87">
        <f>SUM('Captura PrimerGrado'!Y$88:Y$102)</f>
        <v>0</v>
      </c>
      <c r="Q37" s="87">
        <f>'Captura SegundoGrado'!Y$10</f>
        <v>0</v>
      </c>
      <c r="R37" s="87">
        <f>SUM('Captura SegundoGrado'!Y$13:Y$32)</f>
        <v>0</v>
      </c>
      <c r="S37" s="87">
        <f>'Captura SegundoGrado'!Y$35</f>
        <v>0</v>
      </c>
      <c r="T37" s="87">
        <f>SUM('Captura SegundoGrado'!Y$38:Y$57)</f>
        <v>0</v>
      </c>
      <c r="U37" s="87">
        <f>'Captura SegundoGrado'!Y$60</f>
        <v>0</v>
      </c>
      <c r="V37" s="87">
        <f>SUM('Captura SegundoGrado'!Y$63:Y$82)</f>
        <v>0</v>
      </c>
      <c r="W37" s="87">
        <f>'Captura SegundoGrado'!Y$100</f>
        <v>0</v>
      </c>
      <c r="X37" s="87">
        <f>SUM('Captura SegundoGrado'!Y$103:Y$112)</f>
        <v>0</v>
      </c>
      <c r="Y37" s="86">
        <f>'Captura SegundoGrado'!Y$85</f>
        <v>0</v>
      </c>
      <c r="Z37" s="86">
        <f>SUM('Captura SegundoGrado'!Y$88:Y$97)</f>
        <v>0</v>
      </c>
      <c r="AA37" s="87">
        <f>'Captura TercerGrado'!Y$10</f>
        <v>0</v>
      </c>
      <c r="AB37" s="87">
        <f>SUM('Captura TercerGrado'!Y$13:Y$32)</f>
        <v>0</v>
      </c>
      <c r="AC37" s="87">
        <f>'Captura TercerGrado'!Y$35</f>
        <v>0</v>
      </c>
      <c r="AD37" s="87">
        <f>SUM('Captura TercerGrado'!Y$38:Y$57)</f>
        <v>0</v>
      </c>
      <c r="AE37" s="87">
        <f>'Captura TercerGrado'!Y$60</f>
        <v>0</v>
      </c>
      <c r="AF37" s="87">
        <f>SUM('Captura TercerGrado'!Y$63:Y$82)</f>
        <v>0</v>
      </c>
      <c r="AG37" s="87">
        <f>'Captura TercerGrado'!Y$100</f>
        <v>0</v>
      </c>
      <c r="AH37" s="87">
        <f>SUM('Captura TercerGrado'!Y$103:Y$112)</f>
        <v>0</v>
      </c>
      <c r="AI37" s="86">
        <f>'Captura TercerGrado'!Y$85</f>
        <v>0</v>
      </c>
      <c r="AJ37" s="86">
        <f>SUM('Captura TercerGrado'!Y$88:Y$97)</f>
        <v>0</v>
      </c>
      <c r="AK37" s="88" t="str">
        <f t="shared" si="0"/>
        <v>E</v>
      </c>
      <c r="AL37" s="88" t="str">
        <f t="shared" si="1"/>
        <v>E</v>
      </c>
      <c r="AM37" s="88" t="str">
        <f t="shared" si="2"/>
        <v>E</v>
      </c>
      <c r="AN37" s="88" t="str">
        <f t="shared" si="9"/>
        <v>E</v>
      </c>
      <c r="AO37" s="88" t="str">
        <f t="shared" si="10"/>
        <v>E</v>
      </c>
      <c r="AP37" s="88" t="str">
        <f t="shared" si="3"/>
        <v>E</v>
      </c>
      <c r="AQ37" s="88" t="str">
        <f t="shared" si="4"/>
        <v>E</v>
      </c>
      <c r="AR37" s="88" t="str">
        <f t="shared" si="5"/>
        <v>E</v>
      </c>
      <c r="AS37" s="88" t="str">
        <f t="shared" si="11"/>
        <v>E</v>
      </c>
      <c r="AT37" s="88" t="str">
        <f t="shared" si="12"/>
        <v>E</v>
      </c>
      <c r="AU37" s="88" t="str">
        <f t="shared" si="6"/>
        <v>E</v>
      </c>
      <c r="AV37" s="88" t="str">
        <f t="shared" si="7"/>
        <v>E</v>
      </c>
      <c r="AW37" s="88" t="str">
        <f t="shared" si="8"/>
        <v>E</v>
      </c>
      <c r="AX37" s="88" t="str">
        <f t="shared" si="13"/>
        <v>E</v>
      </c>
      <c r="AY37" s="88" t="str">
        <f t="shared" si="14"/>
        <v>E</v>
      </c>
      <c r="AZ37" s="8">
        <f t="shared" si="15"/>
        <v>0</v>
      </c>
    </row>
    <row r="38" spans="1:52" ht="12" customHeight="1" x14ac:dyDescent="0.25">
      <c r="A38" s="42">
        <v>25</v>
      </c>
      <c r="B38" s="16"/>
      <c r="C38" s="16"/>
      <c r="D38" s="44" t="str">
        <f>IFERROR(VLOOKUP(B38,teles_fed!$A$2:$F$1748,2,FALSE),"")</f>
        <v/>
      </c>
      <c r="E38" s="43" t="str">
        <f>IFERROR(VLOOKUP(B38,teles_fed!$A$2:$F$1748,6,FALSE),"")</f>
        <v/>
      </c>
      <c r="F38" s="43" t="str">
        <f>IFERROR(VLOOKUP(B38,teles_fed!$A$2:$F$1748,5,FALSE),"")</f>
        <v/>
      </c>
      <c r="G38" s="86">
        <f>'Captura PrimerGrado'!Z$10</f>
        <v>0</v>
      </c>
      <c r="H38" s="86">
        <f>SUM('Captura PrimerGrado'!Z$13:Z$32)</f>
        <v>0</v>
      </c>
      <c r="I38" s="87">
        <f>'Captura PrimerGrado'!Z$35</f>
        <v>0</v>
      </c>
      <c r="J38" s="87">
        <f>SUM('Captura PrimerGrado'!Z$38:Z$57)</f>
        <v>0</v>
      </c>
      <c r="K38" s="87">
        <f>'Captura PrimerGrado'!Z$60</f>
        <v>0</v>
      </c>
      <c r="L38" s="87">
        <f>SUM('Captura PrimerGrado'!Z$63:Z$82)</f>
        <v>0</v>
      </c>
      <c r="M38" s="87">
        <f>'Captura PrimerGrado'!Z$105</f>
        <v>0</v>
      </c>
      <c r="N38" s="87">
        <f>SUM('Captura PrimerGrado'!Z$108:Z$117)</f>
        <v>0</v>
      </c>
      <c r="O38" s="87">
        <f>'Captura PrimerGrado'!Z$85</f>
        <v>0</v>
      </c>
      <c r="P38" s="87">
        <f>SUM('Captura PrimerGrado'!Z$88:Z$102)</f>
        <v>0</v>
      </c>
      <c r="Q38" s="87">
        <f>'Captura SegundoGrado'!Z$10</f>
        <v>0</v>
      </c>
      <c r="R38" s="87">
        <f>SUM('Captura SegundoGrado'!Z$13:Z$32)</f>
        <v>0</v>
      </c>
      <c r="S38" s="87">
        <f>'Captura SegundoGrado'!Z$35</f>
        <v>0</v>
      </c>
      <c r="T38" s="87">
        <f>SUM('Captura SegundoGrado'!Z$38:Z$57)</f>
        <v>0</v>
      </c>
      <c r="U38" s="87">
        <f>'Captura SegundoGrado'!Z$60</f>
        <v>0</v>
      </c>
      <c r="V38" s="87">
        <f>SUM('Captura SegundoGrado'!Z$63:Z$82)</f>
        <v>0</v>
      </c>
      <c r="W38" s="87">
        <f>'Captura SegundoGrado'!Z$100</f>
        <v>0</v>
      </c>
      <c r="X38" s="87">
        <f>SUM('Captura SegundoGrado'!Z$103:Z$112)</f>
        <v>0</v>
      </c>
      <c r="Y38" s="86">
        <f>'Captura SegundoGrado'!Z$85</f>
        <v>0</v>
      </c>
      <c r="Z38" s="86">
        <f>SUM('Captura SegundoGrado'!Z$88:Z$97)</f>
        <v>0</v>
      </c>
      <c r="AA38" s="87">
        <f>'Captura TercerGrado'!Z$10</f>
        <v>0</v>
      </c>
      <c r="AB38" s="87">
        <f>SUM('Captura TercerGrado'!Z$13:Z$32)</f>
        <v>0</v>
      </c>
      <c r="AC38" s="87">
        <f>'Captura TercerGrado'!Z$35</f>
        <v>0</v>
      </c>
      <c r="AD38" s="87">
        <f>SUM('Captura TercerGrado'!Z$38:Z$57)</f>
        <v>0</v>
      </c>
      <c r="AE38" s="87">
        <f>'Captura TercerGrado'!Z$60</f>
        <v>0</v>
      </c>
      <c r="AF38" s="87">
        <f>SUM('Captura TercerGrado'!Z$63:Z$82)</f>
        <v>0</v>
      </c>
      <c r="AG38" s="87">
        <f>'Captura TercerGrado'!Z$100</f>
        <v>0</v>
      </c>
      <c r="AH38" s="87">
        <f>SUM('Captura TercerGrado'!Z$103:Z$112)</f>
        <v>0</v>
      </c>
      <c r="AI38" s="86">
        <f>'Captura TercerGrado'!Z$85</f>
        <v>0</v>
      </c>
      <c r="AJ38" s="86">
        <f>SUM('Captura TercerGrado'!Z$88:Z$97)</f>
        <v>0</v>
      </c>
      <c r="AK38" s="88" t="str">
        <f t="shared" si="0"/>
        <v>E</v>
      </c>
      <c r="AL38" s="88" t="str">
        <f t="shared" si="1"/>
        <v>E</v>
      </c>
      <c r="AM38" s="88" t="str">
        <f t="shared" si="2"/>
        <v>E</v>
      </c>
      <c r="AN38" s="88" t="str">
        <f t="shared" si="9"/>
        <v>E</v>
      </c>
      <c r="AO38" s="88" t="str">
        <f t="shared" si="10"/>
        <v>E</v>
      </c>
      <c r="AP38" s="88" t="str">
        <f t="shared" si="3"/>
        <v>E</v>
      </c>
      <c r="AQ38" s="88" t="str">
        <f t="shared" si="4"/>
        <v>E</v>
      </c>
      <c r="AR38" s="88" t="str">
        <f t="shared" si="5"/>
        <v>E</v>
      </c>
      <c r="AS38" s="88" t="str">
        <f t="shared" si="11"/>
        <v>E</v>
      </c>
      <c r="AT38" s="88" t="str">
        <f t="shared" si="12"/>
        <v>E</v>
      </c>
      <c r="AU38" s="88" t="str">
        <f t="shared" si="6"/>
        <v>E</v>
      </c>
      <c r="AV38" s="88" t="str">
        <f t="shared" si="7"/>
        <v>E</v>
      </c>
      <c r="AW38" s="88" t="str">
        <f t="shared" si="8"/>
        <v>E</v>
      </c>
      <c r="AX38" s="88" t="str">
        <f t="shared" si="13"/>
        <v>E</v>
      </c>
      <c r="AY38" s="88" t="str">
        <f t="shared" si="14"/>
        <v>E</v>
      </c>
      <c r="AZ38" s="8">
        <f t="shared" si="15"/>
        <v>0</v>
      </c>
    </row>
    <row r="39" spans="1:52" ht="12" customHeight="1" x14ac:dyDescent="0.25">
      <c r="A39" s="42">
        <v>26</v>
      </c>
      <c r="B39" s="16"/>
      <c r="C39" s="16"/>
      <c r="D39" s="44" t="str">
        <f>IFERROR(VLOOKUP(B39,teles_fed!$A$2:$F$1748,2,FALSE),"")</f>
        <v/>
      </c>
      <c r="E39" s="43" t="str">
        <f>IFERROR(VLOOKUP(B39,teles_fed!$A$2:$F$1748,6,FALSE),"")</f>
        <v/>
      </c>
      <c r="F39" s="43" t="str">
        <f>IFERROR(VLOOKUP(B39,teles_fed!$A$2:$F$1748,5,FALSE),"")</f>
        <v/>
      </c>
      <c r="G39" s="86">
        <f>'Captura PrimerGrado'!AA$10</f>
        <v>0</v>
      </c>
      <c r="H39" s="86">
        <f>SUM('Captura PrimerGrado'!AA$13:AA$32)</f>
        <v>0</v>
      </c>
      <c r="I39" s="87">
        <f>'Captura PrimerGrado'!AA$35</f>
        <v>0</v>
      </c>
      <c r="J39" s="87">
        <f>SUM('Captura PrimerGrado'!AA$38:AA$57)</f>
        <v>0</v>
      </c>
      <c r="K39" s="87">
        <f>'Captura PrimerGrado'!AA$60</f>
        <v>0</v>
      </c>
      <c r="L39" s="87">
        <f>SUM('Captura PrimerGrado'!AA$63:AA$82)</f>
        <v>0</v>
      </c>
      <c r="M39" s="87">
        <f>'Captura PrimerGrado'!AA$105</f>
        <v>0</v>
      </c>
      <c r="N39" s="87">
        <f>SUM('Captura PrimerGrado'!AA$108:AA$117)</f>
        <v>0</v>
      </c>
      <c r="O39" s="87">
        <f>'Captura PrimerGrado'!AA$85</f>
        <v>0</v>
      </c>
      <c r="P39" s="87">
        <f>SUM('Captura PrimerGrado'!AA$88:AA$102)</f>
        <v>0</v>
      </c>
      <c r="Q39" s="87">
        <f>'Captura SegundoGrado'!AA$10</f>
        <v>0</v>
      </c>
      <c r="R39" s="87">
        <f>SUM('Captura SegundoGrado'!AA$13:AA$32)</f>
        <v>0</v>
      </c>
      <c r="S39" s="87">
        <f>'Captura SegundoGrado'!AA$35</f>
        <v>0</v>
      </c>
      <c r="T39" s="87">
        <f>SUM('Captura SegundoGrado'!AA$38:AA$57)</f>
        <v>0</v>
      </c>
      <c r="U39" s="87">
        <f>'Captura SegundoGrado'!AA$60</f>
        <v>0</v>
      </c>
      <c r="V39" s="87">
        <f>SUM('Captura SegundoGrado'!AA$63:AA$82)</f>
        <v>0</v>
      </c>
      <c r="W39" s="87">
        <f>'Captura SegundoGrado'!AA$100</f>
        <v>0</v>
      </c>
      <c r="X39" s="87">
        <f>SUM('Captura SegundoGrado'!AA$103:AA$112)</f>
        <v>0</v>
      </c>
      <c r="Y39" s="86">
        <f>'Captura SegundoGrado'!AA$85</f>
        <v>0</v>
      </c>
      <c r="Z39" s="86">
        <f>SUM('Captura SegundoGrado'!AA$88:AA$97)</f>
        <v>0</v>
      </c>
      <c r="AA39" s="87">
        <f>'Captura TercerGrado'!AA$10</f>
        <v>0</v>
      </c>
      <c r="AB39" s="87">
        <f>SUM('Captura TercerGrado'!AA$13:AA$32)</f>
        <v>0</v>
      </c>
      <c r="AC39" s="87">
        <f>'Captura TercerGrado'!AA$35</f>
        <v>0</v>
      </c>
      <c r="AD39" s="87">
        <f>SUM('Captura TercerGrado'!AA$38:AA$57)</f>
        <v>0</v>
      </c>
      <c r="AE39" s="87">
        <f>'Captura TercerGrado'!AA$60</f>
        <v>0</v>
      </c>
      <c r="AF39" s="87">
        <f>SUM('Captura TercerGrado'!AA$63:AA$82)</f>
        <v>0</v>
      </c>
      <c r="AG39" s="87">
        <f>'Captura TercerGrado'!AA$100</f>
        <v>0</v>
      </c>
      <c r="AH39" s="87">
        <f>SUM('Captura TercerGrado'!AA$103:AA$112)</f>
        <v>0</v>
      </c>
      <c r="AI39" s="86">
        <f>'Captura TercerGrado'!AA$85</f>
        <v>0</v>
      </c>
      <c r="AJ39" s="86">
        <f>SUM('Captura TercerGrado'!AA$88:AA$97)</f>
        <v>0</v>
      </c>
      <c r="AK39" s="88" t="str">
        <f t="shared" si="0"/>
        <v>E</v>
      </c>
      <c r="AL39" s="88" t="str">
        <f t="shared" si="1"/>
        <v>E</v>
      </c>
      <c r="AM39" s="88" t="str">
        <f t="shared" si="2"/>
        <v>E</v>
      </c>
      <c r="AN39" s="88" t="str">
        <f t="shared" si="9"/>
        <v>E</v>
      </c>
      <c r="AO39" s="88" t="str">
        <f t="shared" si="10"/>
        <v>E</v>
      </c>
      <c r="AP39" s="88" t="str">
        <f t="shared" si="3"/>
        <v>E</v>
      </c>
      <c r="AQ39" s="88" t="str">
        <f t="shared" si="4"/>
        <v>E</v>
      </c>
      <c r="AR39" s="88" t="str">
        <f t="shared" si="5"/>
        <v>E</v>
      </c>
      <c r="AS39" s="88" t="str">
        <f t="shared" si="11"/>
        <v>E</v>
      </c>
      <c r="AT39" s="88" t="str">
        <f t="shared" si="12"/>
        <v>E</v>
      </c>
      <c r="AU39" s="88" t="str">
        <f t="shared" si="6"/>
        <v>E</v>
      </c>
      <c r="AV39" s="88" t="str">
        <f t="shared" si="7"/>
        <v>E</v>
      </c>
      <c r="AW39" s="88" t="str">
        <f t="shared" si="8"/>
        <v>E</v>
      </c>
      <c r="AX39" s="88" t="str">
        <f t="shared" si="13"/>
        <v>E</v>
      </c>
      <c r="AY39" s="88" t="str">
        <f t="shared" si="14"/>
        <v>E</v>
      </c>
      <c r="AZ39" s="8">
        <f t="shared" si="15"/>
        <v>0</v>
      </c>
    </row>
    <row r="40" spans="1:52" ht="12" customHeight="1" x14ac:dyDescent="0.25">
      <c r="A40" s="42">
        <v>27</v>
      </c>
      <c r="B40" s="16"/>
      <c r="C40" s="16"/>
      <c r="D40" s="44" t="str">
        <f>IFERROR(VLOOKUP(B40,teles_fed!$A$2:$F$1748,2,FALSE),"")</f>
        <v/>
      </c>
      <c r="E40" s="43" t="str">
        <f>IFERROR(VLOOKUP(B40,teles_fed!$A$2:$F$1748,6,FALSE),"")</f>
        <v/>
      </c>
      <c r="F40" s="43" t="str">
        <f>IFERROR(VLOOKUP(B40,teles_fed!$A$2:$F$1748,5,FALSE),"")</f>
        <v/>
      </c>
      <c r="G40" s="86">
        <f>'Captura PrimerGrado'!AB$10</f>
        <v>0</v>
      </c>
      <c r="H40" s="86">
        <f>SUM('Captura PrimerGrado'!AB$13:AB$32)</f>
        <v>0</v>
      </c>
      <c r="I40" s="87">
        <f>'Captura PrimerGrado'!AB$35</f>
        <v>0</v>
      </c>
      <c r="J40" s="87">
        <f>SUM('Captura PrimerGrado'!AB$38:AB$57)</f>
        <v>0</v>
      </c>
      <c r="K40" s="87">
        <f>'Captura PrimerGrado'!AB$60</f>
        <v>0</v>
      </c>
      <c r="L40" s="87">
        <f>SUM('Captura PrimerGrado'!AB$63:AB$82)</f>
        <v>0</v>
      </c>
      <c r="M40" s="87">
        <f>'Captura PrimerGrado'!AB$105</f>
        <v>0</v>
      </c>
      <c r="N40" s="87">
        <f>SUM('Captura PrimerGrado'!AB$108:AB$117)</f>
        <v>0</v>
      </c>
      <c r="O40" s="87">
        <f>'Captura PrimerGrado'!AB$85</f>
        <v>0</v>
      </c>
      <c r="P40" s="87">
        <f>SUM('Captura PrimerGrado'!AB$88:AB$102)</f>
        <v>0</v>
      </c>
      <c r="Q40" s="87">
        <f>'Captura SegundoGrado'!AB$10</f>
        <v>0</v>
      </c>
      <c r="R40" s="87">
        <f>SUM('Captura SegundoGrado'!AB$13:AB$32)</f>
        <v>0</v>
      </c>
      <c r="S40" s="87">
        <f>'Captura SegundoGrado'!AB$35</f>
        <v>0</v>
      </c>
      <c r="T40" s="87">
        <f>SUM('Captura SegundoGrado'!AB$38:AB$57)</f>
        <v>0</v>
      </c>
      <c r="U40" s="87">
        <f>'Captura SegundoGrado'!AB$60</f>
        <v>0</v>
      </c>
      <c r="V40" s="87">
        <f>SUM('Captura SegundoGrado'!AB$63:AB$82)</f>
        <v>0</v>
      </c>
      <c r="W40" s="87">
        <f>'Captura SegundoGrado'!AB$100</f>
        <v>0</v>
      </c>
      <c r="X40" s="87">
        <f>SUM('Captura SegundoGrado'!AB$103:AB$112)</f>
        <v>0</v>
      </c>
      <c r="Y40" s="86">
        <f>'Captura SegundoGrado'!AB$85</f>
        <v>0</v>
      </c>
      <c r="Z40" s="86">
        <f>SUM('Captura SegundoGrado'!AB$88:AB$97)</f>
        <v>0</v>
      </c>
      <c r="AA40" s="87">
        <f>'Captura TercerGrado'!AB$10</f>
        <v>0</v>
      </c>
      <c r="AB40" s="87">
        <f>SUM('Captura TercerGrado'!AB$13:AB$32)</f>
        <v>0</v>
      </c>
      <c r="AC40" s="87">
        <f>'Captura TercerGrado'!AB$35</f>
        <v>0</v>
      </c>
      <c r="AD40" s="87">
        <f>SUM('Captura TercerGrado'!AB$38:AB$57)</f>
        <v>0</v>
      </c>
      <c r="AE40" s="87">
        <f>'Captura TercerGrado'!AB$60</f>
        <v>0</v>
      </c>
      <c r="AF40" s="87">
        <f>SUM('Captura TercerGrado'!AB$63:AB$82)</f>
        <v>0</v>
      </c>
      <c r="AG40" s="87">
        <f>'Captura TercerGrado'!AB$100</f>
        <v>0</v>
      </c>
      <c r="AH40" s="87">
        <f>SUM('Captura TercerGrado'!AB$103:AB$112)</f>
        <v>0</v>
      </c>
      <c r="AI40" s="86">
        <f>'Captura TercerGrado'!AB$85</f>
        <v>0</v>
      </c>
      <c r="AJ40" s="86">
        <f>SUM('Captura TercerGrado'!AB$88:AB$97)</f>
        <v>0</v>
      </c>
      <c r="AK40" s="88" t="str">
        <f t="shared" si="0"/>
        <v>E</v>
      </c>
      <c r="AL40" s="88" t="str">
        <f t="shared" si="1"/>
        <v>E</v>
      </c>
      <c r="AM40" s="88" t="str">
        <f t="shared" si="2"/>
        <v>E</v>
      </c>
      <c r="AN40" s="88" t="str">
        <f t="shared" si="9"/>
        <v>E</v>
      </c>
      <c r="AO40" s="88" t="str">
        <f t="shared" si="10"/>
        <v>E</v>
      </c>
      <c r="AP40" s="88" t="str">
        <f t="shared" si="3"/>
        <v>E</v>
      </c>
      <c r="AQ40" s="88" t="str">
        <f t="shared" si="4"/>
        <v>E</v>
      </c>
      <c r="AR40" s="88" t="str">
        <f t="shared" si="5"/>
        <v>E</v>
      </c>
      <c r="AS40" s="88" t="str">
        <f t="shared" si="11"/>
        <v>E</v>
      </c>
      <c r="AT40" s="88" t="str">
        <f t="shared" si="12"/>
        <v>E</v>
      </c>
      <c r="AU40" s="88" t="str">
        <f t="shared" si="6"/>
        <v>E</v>
      </c>
      <c r="AV40" s="88" t="str">
        <f t="shared" si="7"/>
        <v>E</v>
      </c>
      <c r="AW40" s="88" t="str">
        <f t="shared" si="8"/>
        <v>E</v>
      </c>
      <c r="AX40" s="88" t="str">
        <f t="shared" si="13"/>
        <v>E</v>
      </c>
      <c r="AY40" s="88" t="str">
        <f t="shared" si="14"/>
        <v>E</v>
      </c>
      <c r="AZ40" s="8">
        <f t="shared" si="15"/>
        <v>0</v>
      </c>
    </row>
    <row r="41" spans="1:52" ht="12" customHeight="1" x14ac:dyDescent="0.25">
      <c r="A41" s="42">
        <v>28</v>
      </c>
      <c r="B41" s="16"/>
      <c r="C41" s="16"/>
      <c r="D41" s="44" t="str">
        <f>IFERROR(VLOOKUP(B41,teles_fed!$A$2:$F$1748,2,FALSE),"")</f>
        <v/>
      </c>
      <c r="E41" s="43" t="str">
        <f>IFERROR(VLOOKUP(B41,teles_fed!$A$2:$F$1748,6,FALSE),"")</f>
        <v/>
      </c>
      <c r="F41" s="43" t="str">
        <f>IFERROR(VLOOKUP(B41,teles_fed!$A$2:$F$1748,5,FALSE),"")</f>
        <v/>
      </c>
      <c r="G41" s="86">
        <f>'Captura PrimerGrado'!AC$10</f>
        <v>0</v>
      </c>
      <c r="H41" s="86">
        <f>SUM('Captura PrimerGrado'!AC$13:AC$32)</f>
        <v>0</v>
      </c>
      <c r="I41" s="87">
        <f>'Captura PrimerGrado'!AC$35</f>
        <v>0</v>
      </c>
      <c r="J41" s="87">
        <f>SUM('Captura PrimerGrado'!AC$38:AC$57)</f>
        <v>0</v>
      </c>
      <c r="K41" s="87">
        <f>'Captura PrimerGrado'!AC$60</f>
        <v>0</v>
      </c>
      <c r="L41" s="87">
        <f>SUM('Captura PrimerGrado'!AC$63:AC$82)</f>
        <v>0</v>
      </c>
      <c r="M41" s="87">
        <f>'Captura PrimerGrado'!AC$105</f>
        <v>0</v>
      </c>
      <c r="N41" s="87">
        <f>SUM('Captura PrimerGrado'!AC$108:AC$117)</f>
        <v>0</v>
      </c>
      <c r="O41" s="87">
        <f>'Captura PrimerGrado'!AC$85</f>
        <v>0</v>
      </c>
      <c r="P41" s="87">
        <f>SUM('Captura PrimerGrado'!AC$88:AC$102)</f>
        <v>0</v>
      </c>
      <c r="Q41" s="87">
        <f>'Captura SegundoGrado'!AC$10</f>
        <v>0</v>
      </c>
      <c r="R41" s="87">
        <f>SUM('Captura SegundoGrado'!AC$13:AC$32)</f>
        <v>0</v>
      </c>
      <c r="S41" s="87">
        <f>'Captura SegundoGrado'!AC$35</f>
        <v>0</v>
      </c>
      <c r="T41" s="87">
        <f>SUM('Captura SegundoGrado'!AC$38:AC$57)</f>
        <v>0</v>
      </c>
      <c r="U41" s="87">
        <f>'Captura SegundoGrado'!AC$60</f>
        <v>0</v>
      </c>
      <c r="V41" s="87">
        <f>SUM('Captura SegundoGrado'!AC$63:AC$82)</f>
        <v>0</v>
      </c>
      <c r="W41" s="87">
        <f>'Captura SegundoGrado'!AC$100</f>
        <v>0</v>
      </c>
      <c r="X41" s="87">
        <f>SUM('Captura SegundoGrado'!AC$103:AC$112)</f>
        <v>0</v>
      </c>
      <c r="Y41" s="86">
        <f>'Captura SegundoGrado'!AC$85</f>
        <v>0</v>
      </c>
      <c r="Z41" s="86">
        <f>SUM('Captura SegundoGrado'!AC$88:AC$97)</f>
        <v>0</v>
      </c>
      <c r="AA41" s="87">
        <f>'Captura TercerGrado'!AC$10</f>
        <v>0</v>
      </c>
      <c r="AB41" s="87">
        <f>SUM('Captura TercerGrado'!AC$13:AC$32)</f>
        <v>0</v>
      </c>
      <c r="AC41" s="87">
        <f>'Captura TercerGrado'!AC$35</f>
        <v>0</v>
      </c>
      <c r="AD41" s="87">
        <f>SUM('Captura TercerGrado'!AC$38:AC$57)</f>
        <v>0</v>
      </c>
      <c r="AE41" s="87">
        <f>'Captura TercerGrado'!AC$60</f>
        <v>0</v>
      </c>
      <c r="AF41" s="87">
        <f>SUM('Captura TercerGrado'!AC$63:AC$82)</f>
        <v>0</v>
      </c>
      <c r="AG41" s="87">
        <f>'Captura TercerGrado'!AC$100</f>
        <v>0</v>
      </c>
      <c r="AH41" s="87">
        <f>SUM('Captura TercerGrado'!AC$103:AC$112)</f>
        <v>0</v>
      </c>
      <c r="AI41" s="86">
        <f>'Captura TercerGrado'!AC$85</f>
        <v>0</v>
      </c>
      <c r="AJ41" s="86">
        <f>SUM('Captura TercerGrado'!AC$88:AC$97)</f>
        <v>0</v>
      </c>
      <c r="AK41" s="88" t="str">
        <f t="shared" si="0"/>
        <v>E</v>
      </c>
      <c r="AL41" s="88" t="str">
        <f t="shared" si="1"/>
        <v>E</v>
      </c>
      <c r="AM41" s="88" t="str">
        <f t="shared" si="2"/>
        <v>E</v>
      </c>
      <c r="AN41" s="88" t="str">
        <f t="shared" si="9"/>
        <v>E</v>
      </c>
      <c r="AO41" s="88" t="str">
        <f t="shared" si="10"/>
        <v>E</v>
      </c>
      <c r="AP41" s="88" t="str">
        <f t="shared" si="3"/>
        <v>E</v>
      </c>
      <c r="AQ41" s="88" t="str">
        <f t="shared" si="4"/>
        <v>E</v>
      </c>
      <c r="AR41" s="88" t="str">
        <f t="shared" si="5"/>
        <v>E</v>
      </c>
      <c r="AS41" s="88" t="str">
        <f t="shared" si="11"/>
        <v>E</v>
      </c>
      <c r="AT41" s="88" t="str">
        <f t="shared" si="12"/>
        <v>E</v>
      </c>
      <c r="AU41" s="88" t="str">
        <f t="shared" si="6"/>
        <v>E</v>
      </c>
      <c r="AV41" s="88" t="str">
        <f t="shared" si="7"/>
        <v>E</v>
      </c>
      <c r="AW41" s="88" t="str">
        <f t="shared" si="8"/>
        <v>E</v>
      </c>
      <c r="AX41" s="88" t="str">
        <f t="shared" si="13"/>
        <v>E</v>
      </c>
      <c r="AY41" s="88" t="str">
        <f t="shared" si="14"/>
        <v>E</v>
      </c>
      <c r="AZ41" s="8">
        <f t="shared" si="15"/>
        <v>0</v>
      </c>
    </row>
    <row r="42" spans="1:52" ht="12" customHeight="1" x14ac:dyDescent="0.25">
      <c r="A42" s="42">
        <v>29</v>
      </c>
      <c r="B42" s="16"/>
      <c r="C42" s="16"/>
      <c r="D42" s="44" t="str">
        <f>IFERROR(VLOOKUP(B42,teles_fed!$A$2:$F$1748,2,FALSE),"")</f>
        <v/>
      </c>
      <c r="E42" s="43" t="str">
        <f>IFERROR(VLOOKUP(B42,teles_fed!$A$2:$F$1748,6,FALSE),"")</f>
        <v/>
      </c>
      <c r="F42" s="43" t="str">
        <f>IFERROR(VLOOKUP(B42,teles_fed!$A$2:$F$1748,5,FALSE),"")</f>
        <v/>
      </c>
      <c r="G42" s="86">
        <f>'Captura PrimerGrado'!AD$10</f>
        <v>0</v>
      </c>
      <c r="H42" s="86">
        <f>SUM('Captura PrimerGrado'!AD$13:AD$32)</f>
        <v>0</v>
      </c>
      <c r="I42" s="87">
        <f>'Captura PrimerGrado'!AD$35</f>
        <v>0</v>
      </c>
      <c r="J42" s="87">
        <f>SUM('Captura PrimerGrado'!AD$38:AD$57)</f>
        <v>0</v>
      </c>
      <c r="K42" s="87">
        <f>'Captura PrimerGrado'!AD$60</f>
        <v>0</v>
      </c>
      <c r="L42" s="87">
        <f>SUM('Captura PrimerGrado'!AD$63:AD$82)</f>
        <v>0</v>
      </c>
      <c r="M42" s="87">
        <f>'Captura PrimerGrado'!AD$105</f>
        <v>0</v>
      </c>
      <c r="N42" s="87">
        <f>SUM('Captura PrimerGrado'!AD$108:AD$117)</f>
        <v>0</v>
      </c>
      <c r="O42" s="87">
        <f>'Captura PrimerGrado'!AD$85</f>
        <v>0</v>
      </c>
      <c r="P42" s="87">
        <f>SUM('Captura PrimerGrado'!AD$88:AD$102)</f>
        <v>0</v>
      </c>
      <c r="Q42" s="87">
        <f>'Captura SegundoGrado'!AD$10</f>
        <v>0</v>
      </c>
      <c r="R42" s="87">
        <f>SUM('Captura SegundoGrado'!AD$13:AD$32)</f>
        <v>0</v>
      </c>
      <c r="S42" s="87">
        <f>'Captura SegundoGrado'!AD$35</f>
        <v>0</v>
      </c>
      <c r="T42" s="87">
        <f>SUM('Captura SegundoGrado'!AD$38:AD$57)</f>
        <v>0</v>
      </c>
      <c r="U42" s="87">
        <f>'Captura SegundoGrado'!AD$60</f>
        <v>0</v>
      </c>
      <c r="V42" s="87">
        <f>SUM('Captura SegundoGrado'!AD$63:AD$82)</f>
        <v>0</v>
      </c>
      <c r="W42" s="87">
        <f>'Captura SegundoGrado'!AD$100</f>
        <v>0</v>
      </c>
      <c r="X42" s="87">
        <f>SUM('Captura SegundoGrado'!AD$103:AD$112)</f>
        <v>0</v>
      </c>
      <c r="Y42" s="86">
        <f>'Captura SegundoGrado'!AD$85</f>
        <v>0</v>
      </c>
      <c r="Z42" s="86">
        <f>SUM('Captura SegundoGrado'!AD$88:AD$97)</f>
        <v>0</v>
      </c>
      <c r="AA42" s="87">
        <f>'Captura TercerGrado'!AD$10</f>
        <v>0</v>
      </c>
      <c r="AB42" s="87">
        <f>SUM('Captura TercerGrado'!AD$13:AD$32)</f>
        <v>0</v>
      </c>
      <c r="AC42" s="87">
        <f>'Captura TercerGrado'!AD$35</f>
        <v>0</v>
      </c>
      <c r="AD42" s="87">
        <f>SUM('Captura TercerGrado'!AD$38:AD$57)</f>
        <v>0</v>
      </c>
      <c r="AE42" s="87">
        <f>'Captura TercerGrado'!AD$60</f>
        <v>0</v>
      </c>
      <c r="AF42" s="87">
        <f>SUM('Captura TercerGrado'!AD$63:AD$82)</f>
        <v>0</v>
      </c>
      <c r="AG42" s="87">
        <f>'Captura TercerGrado'!AD$100</f>
        <v>0</v>
      </c>
      <c r="AH42" s="87">
        <f>SUM('Captura TercerGrado'!AD$103:AD$112)</f>
        <v>0</v>
      </c>
      <c r="AI42" s="86">
        <f>'Captura TercerGrado'!AD$85</f>
        <v>0</v>
      </c>
      <c r="AJ42" s="86">
        <f>SUM('Captura TercerGrado'!AD$88:AD$97)</f>
        <v>0</v>
      </c>
      <c r="AK42" s="88" t="str">
        <f t="shared" si="0"/>
        <v>E</v>
      </c>
      <c r="AL42" s="88" t="str">
        <f t="shared" si="1"/>
        <v>E</v>
      </c>
      <c r="AM42" s="88" t="str">
        <f t="shared" si="2"/>
        <v>E</v>
      </c>
      <c r="AN42" s="88" t="str">
        <f t="shared" si="9"/>
        <v>E</v>
      </c>
      <c r="AO42" s="88" t="str">
        <f t="shared" si="10"/>
        <v>E</v>
      </c>
      <c r="AP42" s="88" t="str">
        <f t="shared" si="3"/>
        <v>E</v>
      </c>
      <c r="AQ42" s="88" t="str">
        <f t="shared" si="4"/>
        <v>E</v>
      </c>
      <c r="AR42" s="88" t="str">
        <f t="shared" si="5"/>
        <v>E</v>
      </c>
      <c r="AS42" s="88" t="str">
        <f t="shared" si="11"/>
        <v>E</v>
      </c>
      <c r="AT42" s="88" t="str">
        <f t="shared" si="12"/>
        <v>E</v>
      </c>
      <c r="AU42" s="88" t="str">
        <f t="shared" si="6"/>
        <v>E</v>
      </c>
      <c r="AV42" s="88" t="str">
        <f t="shared" si="7"/>
        <v>E</v>
      </c>
      <c r="AW42" s="88" t="str">
        <f t="shared" si="8"/>
        <v>E</v>
      </c>
      <c r="AX42" s="88" t="str">
        <f t="shared" si="13"/>
        <v>E</v>
      </c>
      <c r="AY42" s="88" t="str">
        <f t="shared" si="14"/>
        <v>E</v>
      </c>
      <c r="AZ42" s="8">
        <f t="shared" si="15"/>
        <v>0</v>
      </c>
    </row>
    <row r="43" spans="1:52" ht="12" customHeight="1" x14ac:dyDescent="0.25">
      <c r="A43" s="42">
        <v>30</v>
      </c>
      <c r="B43" s="16"/>
      <c r="C43" s="16"/>
      <c r="D43" s="44" t="str">
        <f>IFERROR(VLOOKUP(B43,teles_fed!$A$2:$F$1748,2,FALSE),"")</f>
        <v/>
      </c>
      <c r="E43" s="43" t="str">
        <f>IFERROR(VLOOKUP(B43,teles_fed!$A$2:$F$1748,6,FALSE),"")</f>
        <v/>
      </c>
      <c r="F43" s="43" t="str">
        <f>IFERROR(VLOOKUP(B43,teles_fed!$A$2:$F$1748,5,FALSE),"")</f>
        <v/>
      </c>
      <c r="G43" s="86">
        <f>'Captura PrimerGrado'!AE$10</f>
        <v>0</v>
      </c>
      <c r="H43" s="86">
        <f>SUM('Captura PrimerGrado'!AE$13:AE$32)</f>
        <v>0</v>
      </c>
      <c r="I43" s="87">
        <f>'Captura PrimerGrado'!AE$35</f>
        <v>0</v>
      </c>
      <c r="J43" s="87">
        <f>SUM('Captura PrimerGrado'!AE$38:AE$57)</f>
        <v>0</v>
      </c>
      <c r="K43" s="87">
        <f>'Captura PrimerGrado'!AE$60</f>
        <v>0</v>
      </c>
      <c r="L43" s="87">
        <f>SUM('Captura PrimerGrado'!AE$63:AE$82)</f>
        <v>0</v>
      </c>
      <c r="M43" s="87">
        <f>'Captura PrimerGrado'!AE$105</f>
        <v>0</v>
      </c>
      <c r="N43" s="87">
        <f>SUM('Captura PrimerGrado'!AE$108:AE$117)</f>
        <v>0</v>
      </c>
      <c r="O43" s="87">
        <f>'Captura PrimerGrado'!AE$85</f>
        <v>0</v>
      </c>
      <c r="P43" s="87">
        <f>SUM('Captura PrimerGrado'!AE$88:AE$102)</f>
        <v>0</v>
      </c>
      <c r="Q43" s="87">
        <f>'Captura SegundoGrado'!AE$10</f>
        <v>0</v>
      </c>
      <c r="R43" s="87">
        <f>SUM('Captura SegundoGrado'!AE$13:AE$32)</f>
        <v>0</v>
      </c>
      <c r="S43" s="87">
        <f>'Captura SegundoGrado'!AE$35</f>
        <v>0</v>
      </c>
      <c r="T43" s="87">
        <f>SUM('Captura SegundoGrado'!AE$38:AE$57)</f>
        <v>0</v>
      </c>
      <c r="U43" s="87">
        <f>'Captura SegundoGrado'!AE$60</f>
        <v>0</v>
      </c>
      <c r="V43" s="87">
        <f>SUM('Captura SegundoGrado'!AE$63:AE$82)</f>
        <v>0</v>
      </c>
      <c r="W43" s="87">
        <f>'Captura SegundoGrado'!AE$100</f>
        <v>0</v>
      </c>
      <c r="X43" s="87">
        <f>SUM('Captura SegundoGrado'!AE$103:AE$112)</f>
        <v>0</v>
      </c>
      <c r="Y43" s="86">
        <f>'Captura SegundoGrado'!AE$85</f>
        <v>0</v>
      </c>
      <c r="Z43" s="86">
        <f>SUM('Captura SegundoGrado'!AE$88:AE$97)</f>
        <v>0</v>
      </c>
      <c r="AA43" s="87">
        <f>'Captura TercerGrado'!AE$10</f>
        <v>0</v>
      </c>
      <c r="AB43" s="87">
        <f>SUM('Captura TercerGrado'!AE$13:AE$32)</f>
        <v>0</v>
      </c>
      <c r="AC43" s="87">
        <f>'Captura TercerGrado'!AE$35</f>
        <v>0</v>
      </c>
      <c r="AD43" s="87">
        <f>SUM('Captura TercerGrado'!AE$38:AE$57)</f>
        <v>0</v>
      </c>
      <c r="AE43" s="87">
        <f>'Captura TercerGrado'!AE$60</f>
        <v>0</v>
      </c>
      <c r="AF43" s="87">
        <f>SUM('Captura TercerGrado'!AE$63:AE$82)</f>
        <v>0</v>
      </c>
      <c r="AG43" s="87">
        <f>'Captura TercerGrado'!AE$100</f>
        <v>0</v>
      </c>
      <c r="AH43" s="87">
        <f>SUM('Captura TercerGrado'!AE$103:AE$112)</f>
        <v>0</v>
      </c>
      <c r="AI43" s="86">
        <f>'Captura TercerGrado'!AE$85</f>
        <v>0</v>
      </c>
      <c r="AJ43" s="86">
        <f>SUM('Captura TercerGrado'!AE$88:AE$97)</f>
        <v>0</v>
      </c>
      <c r="AK43" s="88" t="str">
        <f t="shared" si="0"/>
        <v>E</v>
      </c>
      <c r="AL43" s="88" t="str">
        <f t="shared" si="1"/>
        <v>E</v>
      </c>
      <c r="AM43" s="88" t="str">
        <f t="shared" si="2"/>
        <v>E</v>
      </c>
      <c r="AN43" s="88" t="str">
        <f t="shared" si="9"/>
        <v>E</v>
      </c>
      <c r="AO43" s="88" t="str">
        <f t="shared" si="10"/>
        <v>E</v>
      </c>
      <c r="AP43" s="88" t="str">
        <f t="shared" si="3"/>
        <v>E</v>
      </c>
      <c r="AQ43" s="88" t="str">
        <f t="shared" si="4"/>
        <v>E</v>
      </c>
      <c r="AR43" s="88" t="str">
        <f t="shared" si="5"/>
        <v>E</v>
      </c>
      <c r="AS43" s="88" t="str">
        <f t="shared" si="11"/>
        <v>E</v>
      </c>
      <c r="AT43" s="88" t="str">
        <f t="shared" si="12"/>
        <v>E</v>
      </c>
      <c r="AU43" s="88" t="str">
        <f t="shared" si="6"/>
        <v>E</v>
      </c>
      <c r="AV43" s="88" t="str">
        <f t="shared" si="7"/>
        <v>E</v>
      </c>
      <c r="AW43" s="88" t="str">
        <f t="shared" si="8"/>
        <v>E</v>
      </c>
      <c r="AX43" s="88" t="str">
        <f t="shared" si="13"/>
        <v>E</v>
      </c>
      <c r="AY43" s="88" t="str">
        <f t="shared" si="14"/>
        <v>E</v>
      </c>
      <c r="AZ43" s="8">
        <f t="shared" si="15"/>
        <v>0</v>
      </c>
    </row>
    <row r="44" spans="1:52" ht="12" customHeight="1" x14ac:dyDescent="0.25">
      <c r="A44" s="42">
        <v>31</v>
      </c>
      <c r="B44" s="16"/>
      <c r="C44" s="16"/>
      <c r="D44" s="44" t="str">
        <f>IFERROR(VLOOKUP(B44,teles_fed!$A$2:$F$1748,2,FALSE),"")</f>
        <v/>
      </c>
      <c r="E44" s="43" t="str">
        <f>IFERROR(VLOOKUP(B44,teles_fed!$A$2:$F$1748,6,FALSE),"")</f>
        <v/>
      </c>
      <c r="F44" s="43" t="str">
        <f>IFERROR(VLOOKUP(B44,teles_fed!$A$2:$F$1748,5,FALSE),"")</f>
        <v/>
      </c>
      <c r="G44" s="86">
        <f>'Captura PrimerGrado'!AF$10</f>
        <v>0</v>
      </c>
      <c r="H44" s="86">
        <f>SUM('Captura PrimerGrado'!AF$13:AF$32)</f>
        <v>0</v>
      </c>
      <c r="I44" s="87">
        <f>'Captura PrimerGrado'!AF$35</f>
        <v>0</v>
      </c>
      <c r="J44" s="87">
        <f>SUM('Captura PrimerGrado'!AF$38:AF$57)</f>
        <v>0</v>
      </c>
      <c r="K44" s="87">
        <f>'Captura PrimerGrado'!AF$60</f>
        <v>0</v>
      </c>
      <c r="L44" s="87">
        <f>SUM('Captura PrimerGrado'!AF$63:AF$82)</f>
        <v>0</v>
      </c>
      <c r="M44" s="87">
        <f>'Captura PrimerGrado'!AF$105</f>
        <v>0</v>
      </c>
      <c r="N44" s="87">
        <f>SUM('Captura PrimerGrado'!AF$108:AF$117)</f>
        <v>0</v>
      </c>
      <c r="O44" s="87">
        <f>'Captura PrimerGrado'!AF$85</f>
        <v>0</v>
      </c>
      <c r="P44" s="87">
        <f>SUM('Captura PrimerGrado'!AF$88:AF$102)</f>
        <v>0</v>
      </c>
      <c r="Q44" s="87">
        <f>'Captura SegundoGrado'!AF$10</f>
        <v>0</v>
      </c>
      <c r="R44" s="87">
        <f>SUM('Captura SegundoGrado'!AF$13:AF$32)</f>
        <v>0</v>
      </c>
      <c r="S44" s="87">
        <f>'Captura SegundoGrado'!AF$35</f>
        <v>0</v>
      </c>
      <c r="T44" s="87">
        <f>SUM('Captura SegundoGrado'!AF$38:AF$57)</f>
        <v>0</v>
      </c>
      <c r="U44" s="87">
        <f>'Captura SegundoGrado'!AF$60</f>
        <v>0</v>
      </c>
      <c r="V44" s="87">
        <f>SUM('Captura SegundoGrado'!AF$63:AF$82)</f>
        <v>0</v>
      </c>
      <c r="W44" s="87">
        <f>'Captura SegundoGrado'!AF$100</f>
        <v>0</v>
      </c>
      <c r="X44" s="87">
        <f>SUM('Captura SegundoGrado'!AF$103:AF$112)</f>
        <v>0</v>
      </c>
      <c r="Y44" s="86">
        <f>'Captura SegundoGrado'!AF$85</f>
        <v>0</v>
      </c>
      <c r="Z44" s="86">
        <f>SUM('Captura SegundoGrado'!AF$88:AF$97)</f>
        <v>0</v>
      </c>
      <c r="AA44" s="87">
        <f>'Captura TercerGrado'!AF$10</f>
        <v>0</v>
      </c>
      <c r="AB44" s="87">
        <f>SUM('Captura TercerGrado'!AF$13:AF$32)</f>
        <v>0</v>
      </c>
      <c r="AC44" s="87">
        <f>'Captura TercerGrado'!AF$35</f>
        <v>0</v>
      </c>
      <c r="AD44" s="87">
        <f>SUM('Captura TercerGrado'!AF$38:AF$57)</f>
        <v>0</v>
      </c>
      <c r="AE44" s="87">
        <f>'Captura TercerGrado'!AF$60</f>
        <v>0</v>
      </c>
      <c r="AF44" s="87">
        <f>SUM('Captura TercerGrado'!AF$63:AF$82)</f>
        <v>0</v>
      </c>
      <c r="AG44" s="87">
        <f>'Captura TercerGrado'!AF$100</f>
        <v>0</v>
      </c>
      <c r="AH44" s="87">
        <f>SUM('Captura TercerGrado'!AF$103:AF$112)</f>
        <v>0</v>
      </c>
      <c r="AI44" s="86">
        <f>'Captura TercerGrado'!AF$85</f>
        <v>0</v>
      </c>
      <c r="AJ44" s="86">
        <f>SUM('Captura TercerGrado'!AF$88:AF$97)</f>
        <v>0</v>
      </c>
      <c r="AK44" s="88" t="str">
        <f t="shared" si="0"/>
        <v>E</v>
      </c>
      <c r="AL44" s="88" t="str">
        <f t="shared" si="1"/>
        <v>E</v>
      </c>
      <c r="AM44" s="88" t="str">
        <f t="shared" si="2"/>
        <v>E</v>
      </c>
      <c r="AN44" s="88" t="str">
        <f t="shared" si="9"/>
        <v>E</v>
      </c>
      <c r="AO44" s="88" t="str">
        <f t="shared" si="10"/>
        <v>E</v>
      </c>
      <c r="AP44" s="88" t="str">
        <f t="shared" si="3"/>
        <v>E</v>
      </c>
      <c r="AQ44" s="88" t="str">
        <f t="shared" si="4"/>
        <v>E</v>
      </c>
      <c r="AR44" s="88" t="str">
        <f t="shared" si="5"/>
        <v>E</v>
      </c>
      <c r="AS44" s="88" t="str">
        <f t="shared" si="11"/>
        <v>E</v>
      </c>
      <c r="AT44" s="88" t="str">
        <f t="shared" si="12"/>
        <v>E</v>
      </c>
      <c r="AU44" s="88" t="str">
        <f t="shared" si="6"/>
        <v>E</v>
      </c>
      <c r="AV44" s="88" t="str">
        <f t="shared" si="7"/>
        <v>E</v>
      </c>
      <c r="AW44" s="88" t="str">
        <f t="shared" si="8"/>
        <v>E</v>
      </c>
      <c r="AX44" s="88" t="str">
        <f t="shared" si="13"/>
        <v>E</v>
      </c>
      <c r="AY44" s="88" t="str">
        <f t="shared" si="14"/>
        <v>E</v>
      </c>
      <c r="AZ44" s="8">
        <f t="shared" si="15"/>
        <v>0</v>
      </c>
    </row>
    <row r="45" spans="1:52" ht="12" customHeight="1" x14ac:dyDescent="0.25">
      <c r="A45" s="42">
        <v>32</v>
      </c>
      <c r="B45" s="16"/>
      <c r="C45" s="16"/>
      <c r="D45" s="44" t="str">
        <f>IFERROR(VLOOKUP(B45,teles_fed!$A$2:$F$1748,2,FALSE),"")</f>
        <v/>
      </c>
      <c r="E45" s="43" t="str">
        <f>IFERROR(VLOOKUP(B45,teles_fed!$A$2:$F$1748,6,FALSE),"")</f>
        <v/>
      </c>
      <c r="F45" s="43" t="str">
        <f>IFERROR(VLOOKUP(B45,teles_fed!$A$2:$F$1748,5,FALSE),"")</f>
        <v/>
      </c>
      <c r="G45" s="86">
        <f>'Captura PrimerGrado'!AG$10</f>
        <v>0</v>
      </c>
      <c r="H45" s="86">
        <f>SUM('Captura PrimerGrado'!AG$13:AG$32)</f>
        <v>0</v>
      </c>
      <c r="I45" s="87">
        <f>'Captura PrimerGrado'!AG$35</f>
        <v>0</v>
      </c>
      <c r="J45" s="87">
        <f>SUM('Captura PrimerGrado'!AG$38:AG$57)</f>
        <v>0</v>
      </c>
      <c r="K45" s="87">
        <f>'Captura PrimerGrado'!AG$60</f>
        <v>0</v>
      </c>
      <c r="L45" s="87">
        <f>SUM('Captura PrimerGrado'!AG$63:AG$82)</f>
        <v>0</v>
      </c>
      <c r="M45" s="87">
        <f>'Captura PrimerGrado'!AG$105</f>
        <v>0</v>
      </c>
      <c r="N45" s="87">
        <f>SUM('Captura PrimerGrado'!AG$108:AG$117)</f>
        <v>0</v>
      </c>
      <c r="O45" s="87">
        <f>'Captura PrimerGrado'!AG$85</f>
        <v>0</v>
      </c>
      <c r="P45" s="87">
        <f>SUM('Captura PrimerGrado'!AG$88:AG$102)</f>
        <v>0</v>
      </c>
      <c r="Q45" s="87">
        <f>'Captura SegundoGrado'!AG$10</f>
        <v>0</v>
      </c>
      <c r="R45" s="87">
        <f>SUM('Captura SegundoGrado'!AG$13:AG$32)</f>
        <v>0</v>
      </c>
      <c r="S45" s="87">
        <f>'Captura SegundoGrado'!AG$35</f>
        <v>0</v>
      </c>
      <c r="T45" s="87">
        <f>SUM('Captura SegundoGrado'!AG$38:AG$57)</f>
        <v>0</v>
      </c>
      <c r="U45" s="87">
        <f>'Captura SegundoGrado'!AG$60</f>
        <v>0</v>
      </c>
      <c r="V45" s="87">
        <f>SUM('Captura SegundoGrado'!AG$63:AG$82)</f>
        <v>0</v>
      </c>
      <c r="W45" s="87">
        <f>'Captura SegundoGrado'!AG$100</f>
        <v>0</v>
      </c>
      <c r="X45" s="87">
        <f>SUM('Captura SegundoGrado'!AG$103:AG$112)</f>
        <v>0</v>
      </c>
      <c r="Y45" s="86">
        <f>'Captura SegundoGrado'!AG$85</f>
        <v>0</v>
      </c>
      <c r="Z45" s="86">
        <f>SUM('Captura SegundoGrado'!AG$88:AG$97)</f>
        <v>0</v>
      </c>
      <c r="AA45" s="87">
        <f>'Captura TercerGrado'!AG$10</f>
        <v>0</v>
      </c>
      <c r="AB45" s="87">
        <f>SUM('Captura TercerGrado'!AG$13:AG$32)</f>
        <v>0</v>
      </c>
      <c r="AC45" s="87">
        <f>'Captura TercerGrado'!AG$35</f>
        <v>0</v>
      </c>
      <c r="AD45" s="87">
        <f>SUM('Captura TercerGrado'!AG$38:AG$57)</f>
        <v>0</v>
      </c>
      <c r="AE45" s="87">
        <f>'Captura TercerGrado'!AG$60</f>
        <v>0</v>
      </c>
      <c r="AF45" s="87">
        <f>SUM('Captura TercerGrado'!AG$63:AG$82)</f>
        <v>0</v>
      </c>
      <c r="AG45" s="87">
        <f>'Captura TercerGrado'!AG$100</f>
        <v>0</v>
      </c>
      <c r="AH45" s="87">
        <f>SUM('Captura TercerGrado'!AG$103:AG$112)</f>
        <v>0</v>
      </c>
      <c r="AI45" s="86">
        <f>'Captura TercerGrado'!AG$85</f>
        <v>0</v>
      </c>
      <c r="AJ45" s="86">
        <f>SUM('Captura TercerGrado'!AG$88:AG$97)</f>
        <v>0</v>
      </c>
      <c r="AK45" s="88" t="str">
        <f t="shared" si="0"/>
        <v>E</v>
      </c>
      <c r="AL45" s="88" t="str">
        <f t="shared" si="1"/>
        <v>E</v>
      </c>
      <c r="AM45" s="88" t="str">
        <f t="shared" si="2"/>
        <v>E</v>
      </c>
      <c r="AN45" s="88" t="str">
        <f t="shared" si="9"/>
        <v>E</v>
      </c>
      <c r="AO45" s="88" t="str">
        <f t="shared" si="10"/>
        <v>E</v>
      </c>
      <c r="AP45" s="88" t="str">
        <f t="shared" si="3"/>
        <v>E</v>
      </c>
      <c r="AQ45" s="88" t="str">
        <f t="shared" si="4"/>
        <v>E</v>
      </c>
      <c r="AR45" s="88" t="str">
        <f t="shared" si="5"/>
        <v>E</v>
      </c>
      <c r="AS45" s="88" t="str">
        <f t="shared" si="11"/>
        <v>E</v>
      </c>
      <c r="AT45" s="88" t="str">
        <f t="shared" si="12"/>
        <v>E</v>
      </c>
      <c r="AU45" s="88" t="str">
        <f t="shared" si="6"/>
        <v>E</v>
      </c>
      <c r="AV45" s="88" t="str">
        <f t="shared" si="7"/>
        <v>E</v>
      </c>
      <c r="AW45" s="88" t="str">
        <f t="shared" si="8"/>
        <v>E</v>
      </c>
      <c r="AX45" s="88" t="str">
        <f t="shared" si="13"/>
        <v>E</v>
      </c>
      <c r="AY45" s="88" t="str">
        <f t="shared" si="14"/>
        <v>E</v>
      </c>
      <c r="AZ45" s="8">
        <f t="shared" si="15"/>
        <v>0</v>
      </c>
    </row>
    <row r="46" spans="1:52" ht="12" customHeight="1" x14ac:dyDescent="0.25">
      <c r="A46" s="42">
        <v>33</v>
      </c>
      <c r="B46" s="16"/>
      <c r="C46" s="16"/>
      <c r="D46" s="44" t="str">
        <f>IFERROR(VLOOKUP(B46,teles_fed!$A$2:$F$1748,2,FALSE),"")</f>
        <v/>
      </c>
      <c r="E46" s="43" t="str">
        <f>IFERROR(VLOOKUP(B46,teles_fed!$A$2:$F$1748,6,FALSE),"")</f>
        <v/>
      </c>
      <c r="F46" s="43" t="str">
        <f>IFERROR(VLOOKUP(B46,teles_fed!$A$2:$F$1748,5,FALSE),"")</f>
        <v/>
      </c>
      <c r="G46" s="86">
        <f>'Captura PrimerGrado'!AH$10</f>
        <v>0</v>
      </c>
      <c r="H46" s="86">
        <f>SUM('Captura PrimerGrado'!AH$13:AH$32)</f>
        <v>0</v>
      </c>
      <c r="I46" s="87">
        <f>'Captura PrimerGrado'!AH$35</f>
        <v>0</v>
      </c>
      <c r="J46" s="87">
        <f>SUM('Captura PrimerGrado'!AH$38:AH$57)</f>
        <v>0</v>
      </c>
      <c r="K46" s="87">
        <f>'Captura PrimerGrado'!AH$60</f>
        <v>0</v>
      </c>
      <c r="L46" s="87">
        <f>SUM('Captura PrimerGrado'!AH$63:AH$82)</f>
        <v>0</v>
      </c>
      <c r="M46" s="87">
        <f>'Captura PrimerGrado'!AH$105</f>
        <v>0</v>
      </c>
      <c r="N46" s="87">
        <f>SUM('Captura PrimerGrado'!AH$108:AH$117)</f>
        <v>0</v>
      </c>
      <c r="O46" s="87">
        <f>'Captura PrimerGrado'!AH$85</f>
        <v>0</v>
      </c>
      <c r="P46" s="87">
        <f>SUM('Captura PrimerGrado'!AH$88:AH$102)</f>
        <v>0</v>
      </c>
      <c r="Q46" s="87">
        <f>'Captura SegundoGrado'!AH$10</f>
        <v>0</v>
      </c>
      <c r="R46" s="87">
        <f>SUM('Captura SegundoGrado'!AH$13:AH$32)</f>
        <v>0</v>
      </c>
      <c r="S46" s="87">
        <f>'Captura SegundoGrado'!AH$35</f>
        <v>0</v>
      </c>
      <c r="T46" s="87">
        <f>SUM('Captura SegundoGrado'!AH$38:AH$57)</f>
        <v>0</v>
      </c>
      <c r="U46" s="87">
        <f>'Captura SegundoGrado'!AH$60</f>
        <v>0</v>
      </c>
      <c r="V46" s="87">
        <f>SUM('Captura SegundoGrado'!AH$63:AH$82)</f>
        <v>0</v>
      </c>
      <c r="W46" s="87">
        <f>'Captura SegundoGrado'!AH$100</f>
        <v>0</v>
      </c>
      <c r="X46" s="87">
        <f>SUM('Captura SegundoGrado'!AH$103:AH$112)</f>
        <v>0</v>
      </c>
      <c r="Y46" s="86">
        <f>'Captura SegundoGrado'!AH$85</f>
        <v>0</v>
      </c>
      <c r="Z46" s="86">
        <f>SUM('Captura SegundoGrado'!AH$88:AH$97)</f>
        <v>0</v>
      </c>
      <c r="AA46" s="87">
        <f>'Captura TercerGrado'!AH$10</f>
        <v>0</v>
      </c>
      <c r="AB46" s="87">
        <f>SUM('Captura TercerGrado'!AH$13:AH$32)</f>
        <v>0</v>
      </c>
      <c r="AC46" s="87">
        <f>'Captura TercerGrado'!AH$35</f>
        <v>0</v>
      </c>
      <c r="AD46" s="87">
        <f>SUM('Captura TercerGrado'!AH$38:AH$57)</f>
        <v>0</v>
      </c>
      <c r="AE46" s="87">
        <f>'Captura TercerGrado'!AH$60</f>
        <v>0</v>
      </c>
      <c r="AF46" s="87">
        <f>SUM('Captura TercerGrado'!AH$63:AH$82)</f>
        <v>0</v>
      </c>
      <c r="AG46" s="87">
        <f>'Captura TercerGrado'!AH$100</f>
        <v>0</v>
      </c>
      <c r="AH46" s="87">
        <f>SUM('Captura TercerGrado'!AH$103:AH$112)</f>
        <v>0</v>
      </c>
      <c r="AI46" s="86">
        <f>'Captura TercerGrado'!AH$85</f>
        <v>0</v>
      </c>
      <c r="AJ46" s="86">
        <f>SUM('Captura TercerGrado'!AH$88:AH$97)</f>
        <v>0</v>
      </c>
      <c r="AK46" s="88" t="str">
        <f t="shared" ref="AK46:AK62" si="16">IFERROR(H46/G46/20,"E")</f>
        <v>E</v>
      </c>
      <c r="AL46" s="88" t="str">
        <f t="shared" ref="AL46:AL62" si="17">IFERROR(J46/I46/20,"E")</f>
        <v>E</v>
      </c>
      <c r="AM46" s="88" t="str">
        <f t="shared" ref="AM46:AM62" si="18">IFERROR(L46/K46/20,"E")</f>
        <v>E</v>
      </c>
      <c r="AN46" s="88" t="str">
        <f t="shared" si="9"/>
        <v>E</v>
      </c>
      <c r="AO46" s="88" t="str">
        <f t="shared" si="10"/>
        <v>E</v>
      </c>
      <c r="AP46" s="88" t="str">
        <f t="shared" ref="AP46:AP62" si="19">IFERROR(R46/Q46/20,"E")</f>
        <v>E</v>
      </c>
      <c r="AQ46" s="88" t="str">
        <f t="shared" ref="AQ46:AQ62" si="20">IFERROR(T46/S46/20,"E")</f>
        <v>E</v>
      </c>
      <c r="AR46" s="88" t="str">
        <f t="shared" ref="AR46:AR62" si="21">IFERROR(V46/U46/20,"E")</f>
        <v>E</v>
      </c>
      <c r="AS46" s="88" t="str">
        <f t="shared" si="11"/>
        <v>E</v>
      </c>
      <c r="AT46" s="88" t="str">
        <f t="shared" si="12"/>
        <v>E</v>
      </c>
      <c r="AU46" s="88" t="str">
        <f t="shared" ref="AU46:AU62" si="22">IFERROR(AB46/AA46/20,"E")</f>
        <v>E</v>
      </c>
      <c r="AV46" s="88" t="str">
        <f t="shared" ref="AV46:AV62" si="23">IFERROR(AD46/AC46/20,"E")</f>
        <v>E</v>
      </c>
      <c r="AW46" s="88" t="str">
        <f t="shared" ref="AW46:AW62" si="24">IFERROR(AF46/AE46/20,"E")</f>
        <v>E</v>
      </c>
      <c r="AX46" s="88" t="str">
        <f t="shared" si="13"/>
        <v>E</v>
      </c>
      <c r="AY46" s="88" t="str">
        <f t="shared" si="14"/>
        <v>E</v>
      </c>
      <c r="AZ46" s="8">
        <f t="shared" si="15"/>
        <v>0</v>
      </c>
    </row>
    <row r="47" spans="1:52" ht="12" customHeight="1" x14ac:dyDescent="0.25">
      <c r="A47" s="42">
        <v>34</v>
      </c>
      <c r="B47" s="16"/>
      <c r="C47" s="16"/>
      <c r="D47" s="44" t="str">
        <f>IFERROR(VLOOKUP(B47,teles_fed!$A$2:$F$1748,2,FALSE),"")</f>
        <v/>
      </c>
      <c r="E47" s="43" t="str">
        <f>IFERROR(VLOOKUP(B47,teles_fed!$A$2:$F$1748,6,FALSE),"")</f>
        <v/>
      </c>
      <c r="F47" s="43" t="str">
        <f>IFERROR(VLOOKUP(B47,teles_fed!$A$2:$F$1748,5,FALSE),"")</f>
        <v/>
      </c>
      <c r="G47" s="86">
        <f>'Captura PrimerGrado'!AI$10</f>
        <v>0</v>
      </c>
      <c r="H47" s="86">
        <f>SUM('Captura PrimerGrado'!AI$13:AI$32)</f>
        <v>0</v>
      </c>
      <c r="I47" s="87">
        <f>'Captura PrimerGrado'!AI$35</f>
        <v>0</v>
      </c>
      <c r="J47" s="87">
        <f>SUM('Captura PrimerGrado'!AI$38:AI$57)</f>
        <v>0</v>
      </c>
      <c r="K47" s="87">
        <f>'Captura PrimerGrado'!AI$60</f>
        <v>0</v>
      </c>
      <c r="L47" s="87">
        <f>SUM('Captura PrimerGrado'!AI$63:AI$82)</f>
        <v>0</v>
      </c>
      <c r="M47" s="87">
        <f>'Captura PrimerGrado'!AI$105</f>
        <v>0</v>
      </c>
      <c r="N47" s="87">
        <f>SUM('Captura PrimerGrado'!AI$108:AI$117)</f>
        <v>0</v>
      </c>
      <c r="O47" s="87">
        <f>'Captura PrimerGrado'!AI$85</f>
        <v>0</v>
      </c>
      <c r="P47" s="87">
        <f>SUM('Captura PrimerGrado'!AI$88:AI$102)</f>
        <v>0</v>
      </c>
      <c r="Q47" s="87">
        <f>'Captura SegundoGrado'!AI$10</f>
        <v>0</v>
      </c>
      <c r="R47" s="87">
        <f>SUM('Captura SegundoGrado'!AI$13:AI$32)</f>
        <v>0</v>
      </c>
      <c r="S47" s="87">
        <f>'Captura SegundoGrado'!AI$35</f>
        <v>0</v>
      </c>
      <c r="T47" s="87">
        <f>SUM('Captura SegundoGrado'!AI$38:AI$57)</f>
        <v>0</v>
      </c>
      <c r="U47" s="87">
        <f>'Captura SegundoGrado'!AI$60</f>
        <v>0</v>
      </c>
      <c r="V47" s="87">
        <f>SUM('Captura SegundoGrado'!AI$63:AI$82)</f>
        <v>0</v>
      </c>
      <c r="W47" s="87">
        <f>'Captura SegundoGrado'!AI$100</f>
        <v>0</v>
      </c>
      <c r="X47" s="87">
        <f>SUM('Captura SegundoGrado'!AI$103:AI$112)</f>
        <v>0</v>
      </c>
      <c r="Y47" s="86">
        <f>'Captura SegundoGrado'!AI$85</f>
        <v>0</v>
      </c>
      <c r="Z47" s="86">
        <f>SUM('Captura SegundoGrado'!AI$88:AI$97)</f>
        <v>0</v>
      </c>
      <c r="AA47" s="87">
        <f>'Captura TercerGrado'!AI$10</f>
        <v>0</v>
      </c>
      <c r="AB47" s="87">
        <f>SUM('Captura TercerGrado'!AI$13:AI$32)</f>
        <v>0</v>
      </c>
      <c r="AC47" s="87">
        <f>'Captura TercerGrado'!AI$35</f>
        <v>0</v>
      </c>
      <c r="AD47" s="87">
        <f>SUM('Captura TercerGrado'!AI$38:AI$57)</f>
        <v>0</v>
      </c>
      <c r="AE47" s="87">
        <f>'Captura TercerGrado'!AI$60</f>
        <v>0</v>
      </c>
      <c r="AF47" s="87">
        <f>SUM('Captura TercerGrado'!AI$63:AI$82)</f>
        <v>0</v>
      </c>
      <c r="AG47" s="87">
        <f>'Captura TercerGrado'!AI$100</f>
        <v>0</v>
      </c>
      <c r="AH47" s="87">
        <f>SUM('Captura TercerGrado'!AI$103:AI$112)</f>
        <v>0</v>
      </c>
      <c r="AI47" s="86">
        <f>'Captura TercerGrado'!AI$85</f>
        <v>0</v>
      </c>
      <c r="AJ47" s="86">
        <f>SUM('Captura TercerGrado'!AI$88:AI$97)</f>
        <v>0</v>
      </c>
      <c r="AK47" s="88" t="str">
        <f t="shared" si="16"/>
        <v>E</v>
      </c>
      <c r="AL47" s="88" t="str">
        <f t="shared" si="17"/>
        <v>E</v>
      </c>
      <c r="AM47" s="88" t="str">
        <f t="shared" si="18"/>
        <v>E</v>
      </c>
      <c r="AN47" s="88" t="str">
        <f t="shared" si="9"/>
        <v>E</v>
      </c>
      <c r="AO47" s="88" t="str">
        <f t="shared" si="10"/>
        <v>E</v>
      </c>
      <c r="AP47" s="88" t="str">
        <f t="shared" si="19"/>
        <v>E</v>
      </c>
      <c r="AQ47" s="88" t="str">
        <f t="shared" si="20"/>
        <v>E</v>
      </c>
      <c r="AR47" s="88" t="str">
        <f t="shared" si="21"/>
        <v>E</v>
      </c>
      <c r="AS47" s="88" t="str">
        <f t="shared" si="11"/>
        <v>E</v>
      </c>
      <c r="AT47" s="88" t="str">
        <f t="shared" si="12"/>
        <v>E</v>
      </c>
      <c r="AU47" s="88" t="str">
        <f t="shared" si="22"/>
        <v>E</v>
      </c>
      <c r="AV47" s="88" t="str">
        <f t="shared" si="23"/>
        <v>E</v>
      </c>
      <c r="AW47" s="88" t="str">
        <f t="shared" si="24"/>
        <v>E</v>
      </c>
      <c r="AX47" s="88" t="str">
        <f t="shared" si="13"/>
        <v>E</v>
      </c>
      <c r="AY47" s="88" t="str">
        <f t="shared" si="14"/>
        <v>E</v>
      </c>
      <c r="AZ47" s="8">
        <f t="shared" si="15"/>
        <v>0</v>
      </c>
    </row>
    <row r="48" spans="1:52" ht="12" customHeight="1" x14ac:dyDescent="0.25">
      <c r="A48" s="42">
        <v>35</v>
      </c>
      <c r="B48" s="16"/>
      <c r="C48" s="16"/>
      <c r="D48" s="44" t="str">
        <f>IFERROR(VLOOKUP(B48,teles_fed!$A$2:$F$1748,2,FALSE),"")</f>
        <v/>
      </c>
      <c r="E48" s="43" t="str">
        <f>IFERROR(VLOOKUP(B48,teles_fed!$A$2:$F$1748,6,FALSE),"")</f>
        <v/>
      </c>
      <c r="F48" s="43" t="str">
        <f>IFERROR(VLOOKUP(B48,teles_fed!$A$2:$F$1748,5,FALSE),"")</f>
        <v/>
      </c>
      <c r="G48" s="86">
        <f>'Captura PrimerGrado'!AJ$10</f>
        <v>0</v>
      </c>
      <c r="H48" s="86">
        <f>SUM('Captura PrimerGrado'!AJ$13:AJ$32)</f>
        <v>0</v>
      </c>
      <c r="I48" s="87">
        <f>'Captura PrimerGrado'!AJ$35</f>
        <v>0</v>
      </c>
      <c r="J48" s="87">
        <f>SUM('Captura PrimerGrado'!AJ$38:AJ$57)</f>
        <v>0</v>
      </c>
      <c r="K48" s="87">
        <f>'Captura PrimerGrado'!AJ$60</f>
        <v>0</v>
      </c>
      <c r="L48" s="87">
        <f>SUM('Captura PrimerGrado'!AJ$63:AJ$82)</f>
        <v>0</v>
      </c>
      <c r="M48" s="87">
        <f>'Captura PrimerGrado'!AJ$105</f>
        <v>0</v>
      </c>
      <c r="N48" s="87">
        <f>SUM('Captura PrimerGrado'!AJ$108:AJ$117)</f>
        <v>0</v>
      </c>
      <c r="O48" s="87">
        <f>'Captura PrimerGrado'!AJ$85</f>
        <v>0</v>
      </c>
      <c r="P48" s="87">
        <f>SUM('Captura PrimerGrado'!AJ$88:AJ$102)</f>
        <v>0</v>
      </c>
      <c r="Q48" s="87">
        <f>'Captura SegundoGrado'!AJ$10</f>
        <v>0</v>
      </c>
      <c r="R48" s="87">
        <f>SUM('Captura SegundoGrado'!AJ$13:AJ$32)</f>
        <v>0</v>
      </c>
      <c r="S48" s="87">
        <f>'Captura SegundoGrado'!AJ$35</f>
        <v>0</v>
      </c>
      <c r="T48" s="87">
        <f>SUM('Captura SegundoGrado'!AJ$38:AJ$57)</f>
        <v>0</v>
      </c>
      <c r="U48" s="87">
        <f>'Captura SegundoGrado'!AJ$60</f>
        <v>0</v>
      </c>
      <c r="V48" s="87">
        <f>SUM('Captura SegundoGrado'!AJ$63:AJ$82)</f>
        <v>0</v>
      </c>
      <c r="W48" s="87">
        <f>'Captura SegundoGrado'!AJ$100</f>
        <v>0</v>
      </c>
      <c r="X48" s="87">
        <f>SUM('Captura SegundoGrado'!AJ$103:AJ$112)</f>
        <v>0</v>
      </c>
      <c r="Y48" s="86">
        <f>'Captura SegundoGrado'!AJ$85</f>
        <v>0</v>
      </c>
      <c r="Z48" s="86">
        <f>SUM('Captura SegundoGrado'!AJ$88:AJ$97)</f>
        <v>0</v>
      </c>
      <c r="AA48" s="87">
        <f>'Captura TercerGrado'!AJ$10</f>
        <v>0</v>
      </c>
      <c r="AB48" s="87">
        <f>SUM('Captura TercerGrado'!AJ$13:AJ$32)</f>
        <v>0</v>
      </c>
      <c r="AC48" s="87">
        <f>'Captura TercerGrado'!AJ$35</f>
        <v>0</v>
      </c>
      <c r="AD48" s="87">
        <f>SUM('Captura TercerGrado'!AJ$38:AJ$57)</f>
        <v>0</v>
      </c>
      <c r="AE48" s="87">
        <f>'Captura TercerGrado'!AJ$60</f>
        <v>0</v>
      </c>
      <c r="AF48" s="87">
        <f>SUM('Captura TercerGrado'!AJ$63:AJ$82)</f>
        <v>0</v>
      </c>
      <c r="AG48" s="87">
        <f>'Captura TercerGrado'!AJ$100</f>
        <v>0</v>
      </c>
      <c r="AH48" s="87">
        <f>SUM('Captura TercerGrado'!AJ$103:AJ$112)</f>
        <v>0</v>
      </c>
      <c r="AI48" s="86">
        <f>'Captura TercerGrado'!AJ$85</f>
        <v>0</v>
      </c>
      <c r="AJ48" s="86">
        <f>SUM('Captura TercerGrado'!AJ$88:AJ$97)</f>
        <v>0</v>
      </c>
      <c r="AK48" s="88" t="str">
        <f t="shared" si="16"/>
        <v>E</v>
      </c>
      <c r="AL48" s="88" t="str">
        <f t="shared" si="17"/>
        <v>E</v>
      </c>
      <c r="AM48" s="88" t="str">
        <f t="shared" si="18"/>
        <v>E</v>
      </c>
      <c r="AN48" s="88" t="str">
        <f t="shared" si="9"/>
        <v>E</v>
      </c>
      <c r="AO48" s="88" t="str">
        <f t="shared" si="10"/>
        <v>E</v>
      </c>
      <c r="AP48" s="88" t="str">
        <f t="shared" si="19"/>
        <v>E</v>
      </c>
      <c r="AQ48" s="88" t="str">
        <f t="shared" si="20"/>
        <v>E</v>
      </c>
      <c r="AR48" s="88" t="str">
        <f t="shared" si="21"/>
        <v>E</v>
      </c>
      <c r="AS48" s="88" t="str">
        <f t="shared" si="11"/>
        <v>E</v>
      </c>
      <c r="AT48" s="88" t="str">
        <f t="shared" si="12"/>
        <v>E</v>
      </c>
      <c r="AU48" s="88" t="str">
        <f t="shared" si="22"/>
        <v>E</v>
      </c>
      <c r="AV48" s="88" t="str">
        <f t="shared" si="23"/>
        <v>E</v>
      </c>
      <c r="AW48" s="88" t="str">
        <f t="shared" si="24"/>
        <v>E</v>
      </c>
      <c r="AX48" s="88" t="str">
        <f t="shared" si="13"/>
        <v>E</v>
      </c>
      <c r="AY48" s="88" t="str">
        <f t="shared" si="14"/>
        <v>E</v>
      </c>
      <c r="AZ48" s="8">
        <f t="shared" si="15"/>
        <v>0</v>
      </c>
    </row>
    <row r="49" spans="1:52" ht="12" customHeight="1" x14ac:dyDescent="0.25">
      <c r="A49" s="42">
        <v>36</v>
      </c>
      <c r="B49" s="16"/>
      <c r="C49" s="16"/>
      <c r="D49" s="44" t="str">
        <f>IFERROR(VLOOKUP(B49,teles_fed!$A$2:$F$1748,2,FALSE),"")</f>
        <v/>
      </c>
      <c r="E49" s="43" t="str">
        <f>IFERROR(VLOOKUP(B49,teles_fed!$A$2:$F$1748,6,FALSE),"")</f>
        <v/>
      </c>
      <c r="F49" s="43" t="str">
        <f>IFERROR(VLOOKUP(B49,teles_fed!$A$2:$F$1748,5,FALSE),"")</f>
        <v/>
      </c>
      <c r="G49" s="86">
        <f>'Captura PrimerGrado'!AK$10</f>
        <v>0</v>
      </c>
      <c r="H49" s="86">
        <f>SUM('Captura PrimerGrado'!AK$13:AK$32)</f>
        <v>0</v>
      </c>
      <c r="I49" s="87">
        <f>'Captura PrimerGrado'!AK$35</f>
        <v>0</v>
      </c>
      <c r="J49" s="87">
        <f>SUM('Captura PrimerGrado'!AK$38:AK$57)</f>
        <v>0</v>
      </c>
      <c r="K49" s="87">
        <f>'Captura PrimerGrado'!AK$60</f>
        <v>0</v>
      </c>
      <c r="L49" s="87">
        <f>SUM('Captura PrimerGrado'!AK$63:AK$82)</f>
        <v>0</v>
      </c>
      <c r="M49" s="87">
        <f>'Captura PrimerGrado'!AK$105</f>
        <v>0</v>
      </c>
      <c r="N49" s="87">
        <f>SUM('Captura PrimerGrado'!AK$108:AK$117)</f>
        <v>0</v>
      </c>
      <c r="O49" s="87">
        <f>'Captura PrimerGrado'!AK$85</f>
        <v>0</v>
      </c>
      <c r="P49" s="87">
        <f>SUM('Captura PrimerGrado'!AK$88:AK$102)</f>
        <v>0</v>
      </c>
      <c r="Q49" s="87">
        <f>'Captura SegundoGrado'!AK$10</f>
        <v>0</v>
      </c>
      <c r="R49" s="87">
        <f>SUM('Captura SegundoGrado'!AK$13:AK$32)</f>
        <v>0</v>
      </c>
      <c r="S49" s="87">
        <f>'Captura SegundoGrado'!AK$35</f>
        <v>0</v>
      </c>
      <c r="T49" s="87">
        <f>SUM('Captura SegundoGrado'!AK$38:AK$57)</f>
        <v>0</v>
      </c>
      <c r="U49" s="87">
        <f>'Captura SegundoGrado'!AK$60</f>
        <v>0</v>
      </c>
      <c r="V49" s="87">
        <f>SUM('Captura SegundoGrado'!AK$63:AK$82)</f>
        <v>0</v>
      </c>
      <c r="W49" s="87">
        <f>'Captura SegundoGrado'!AK$100</f>
        <v>0</v>
      </c>
      <c r="X49" s="87">
        <f>SUM('Captura SegundoGrado'!AK$103:AK$112)</f>
        <v>0</v>
      </c>
      <c r="Y49" s="86">
        <f>'Captura SegundoGrado'!AK$85</f>
        <v>0</v>
      </c>
      <c r="Z49" s="86">
        <f>SUM('Captura SegundoGrado'!AK$88:AK$97)</f>
        <v>0</v>
      </c>
      <c r="AA49" s="87">
        <f>'Captura TercerGrado'!AK$10</f>
        <v>0</v>
      </c>
      <c r="AB49" s="87">
        <f>SUM('Captura TercerGrado'!AK$13:AK$32)</f>
        <v>0</v>
      </c>
      <c r="AC49" s="87">
        <f>'Captura TercerGrado'!AK$35</f>
        <v>0</v>
      </c>
      <c r="AD49" s="87">
        <f>SUM('Captura TercerGrado'!AK$38:AK$57)</f>
        <v>0</v>
      </c>
      <c r="AE49" s="87">
        <f>'Captura TercerGrado'!AK$60</f>
        <v>0</v>
      </c>
      <c r="AF49" s="87">
        <f>SUM('Captura TercerGrado'!AK$63:AK$82)</f>
        <v>0</v>
      </c>
      <c r="AG49" s="87">
        <f>'Captura TercerGrado'!AK$100</f>
        <v>0</v>
      </c>
      <c r="AH49" s="87">
        <f>SUM('Captura TercerGrado'!AK$103:AK$112)</f>
        <v>0</v>
      </c>
      <c r="AI49" s="86">
        <f>'Captura TercerGrado'!AK$85</f>
        <v>0</v>
      </c>
      <c r="AJ49" s="86">
        <f>SUM('Captura TercerGrado'!AK$88:AK$97)</f>
        <v>0</v>
      </c>
      <c r="AK49" s="88" t="str">
        <f t="shared" si="16"/>
        <v>E</v>
      </c>
      <c r="AL49" s="88" t="str">
        <f t="shared" si="17"/>
        <v>E</v>
      </c>
      <c r="AM49" s="88" t="str">
        <f t="shared" si="18"/>
        <v>E</v>
      </c>
      <c r="AN49" s="88" t="str">
        <f t="shared" si="9"/>
        <v>E</v>
      </c>
      <c r="AO49" s="88" t="str">
        <f t="shared" si="10"/>
        <v>E</v>
      </c>
      <c r="AP49" s="88" t="str">
        <f t="shared" si="19"/>
        <v>E</v>
      </c>
      <c r="AQ49" s="88" t="str">
        <f t="shared" si="20"/>
        <v>E</v>
      </c>
      <c r="AR49" s="88" t="str">
        <f t="shared" si="21"/>
        <v>E</v>
      </c>
      <c r="AS49" s="88" t="str">
        <f t="shared" si="11"/>
        <v>E</v>
      </c>
      <c r="AT49" s="88" t="str">
        <f t="shared" si="12"/>
        <v>E</v>
      </c>
      <c r="AU49" s="88" t="str">
        <f t="shared" si="22"/>
        <v>E</v>
      </c>
      <c r="AV49" s="88" t="str">
        <f t="shared" si="23"/>
        <v>E</v>
      </c>
      <c r="AW49" s="88" t="str">
        <f t="shared" si="24"/>
        <v>E</v>
      </c>
      <c r="AX49" s="88" t="str">
        <f t="shared" si="13"/>
        <v>E</v>
      </c>
      <c r="AY49" s="88" t="str">
        <f t="shared" si="14"/>
        <v>E</v>
      </c>
      <c r="AZ49" s="8">
        <f t="shared" si="15"/>
        <v>0</v>
      </c>
    </row>
    <row r="50" spans="1:52" ht="12" customHeight="1" x14ac:dyDescent="0.25">
      <c r="A50" s="42">
        <v>37</v>
      </c>
      <c r="B50" s="16"/>
      <c r="C50" s="16"/>
      <c r="D50" s="44" t="str">
        <f>IFERROR(VLOOKUP(B50,teles_fed!$A$2:$F$1748,2,FALSE),"")</f>
        <v/>
      </c>
      <c r="E50" s="43" t="str">
        <f>IFERROR(VLOOKUP(B50,teles_fed!$A$2:$F$1748,6,FALSE),"")</f>
        <v/>
      </c>
      <c r="F50" s="43" t="str">
        <f>IFERROR(VLOOKUP(B50,teles_fed!$A$2:$F$1748,5,FALSE),"")</f>
        <v/>
      </c>
      <c r="G50" s="86">
        <f>'Captura PrimerGrado'!AL$10</f>
        <v>0</v>
      </c>
      <c r="H50" s="86">
        <f>SUM('Captura PrimerGrado'!AL$13:AL$32)</f>
        <v>0</v>
      </c>
      <c r="I50" s="87">
        <f>'Captura PrimerGrado'!AL$35</f>
        <v>0</v>
      </c>
      <c r="J50" s="87">
        <f>SUM('Captura PrimerGrado'!AL$38:AL$57)</f>
        <v>0</v>
      </c>
      <c r="K50" s="87">
        <f>'Captura PrimerGrado'!AL$60</f>
        <v>0</v>
      </c>
      <c r="L50" s="87">
        <f>SUM('Captura PrimerGrado'!AL$63:AL$82)</f>
        <v>0</v>
      </c>
      <c r="M50" s="87">
        <f>'Captura PrimerGrado'!AL$105</f>
        <v>0</v>
      </c>
      <c r="N50" s="87">
        <f>SUM('Captura PrimerGrado'!AL$108:AL$117)</f>
        <v>0</v>
      </c>
      <c r="O50" s="87">
        <f>'Captura PrimerGrado'!AL$85</f>
        <v>0</v>
      </c>
      <c r="P50" s="87">
        <f>SUM('Captura PrimerGrado'!AL$88:AL$102)</f>
        <v>0</v>
      </c>
      <c r="Q50" s="87">
        <f>'Captura SegundoGrado'!AL$10</f>
        <v>0</v>
      </c>
      <c r="R50" s="87">
        <f>SUM('Captura SegundoGrado'!AL$13:AL$32)</f>
        <v>0</v>
      </c>
      <c r="S50" s="87">
        <f>'Captura SegundoGrado'!AL$35</f>
        <v>0</v>
      </c>
      <c r="T50" s="87">
        <f>SUM('Captura SegundoGrado'!AL$38:AL$57)</f>
        <v>0</v>
      </c>
      <c r="U50" s="87">
        <f>'Captura SegundoGrado'!AL$60</f>
        <v>0</v>
      </c>
      <c r="V50" s="87">
        <f>SUM('Captura SegundoGrado'!AL$63:AL$82)</f>
        <v>0</v>
      </c>
      <c r="W50" s="87">
        <f>'Captura SegundoGrado'!AL$100</f>
        <v>0</v>
      </c>
      <c r="X50" s="87">
        <f>SUM('Captura SegundoGrado'!AL$103:AL$112)</f>
        <v>0</v>
      </c>
      <c r="Y50" s="86">
        <f>'Captura SegundoGrado'!AL$85</f>
        <v>0</v>
      </c>
      <c r="Z50" s="86">
        <f>SUM('Captura SegundoGrado'!AL$88:AL$97)</f>
        <v>0</v>
      </c>
      <c r="AA50" s="87">
        <f>'Captura TercerGrado'!AL$10</f>
        <v>0</v>
      </c>
      <c r="AB50" s="87">
        <f>SUM('Captura TercerGrado'!AL$13:AL$32)</f>
        <v>0</v>
      </c>
      <c r="AC50" s="87">
        <f>'Captura TercerGrado'!AL$35</f>
        <v>0</v>
      </c>
      <c r="AD50" s="87">
        <f>SUM('Captura TercerGrado'!AL$38:AL$57)</f>
        <v>0</v>
      </c>
      <c r="AE50" s="87">
        <f>'Captura TercerGrado'!AL$60</f>
        <v>0</v>
      </c>
      <c r="AF50" s="87">
        <f>SUM('Captura TercerGrado'!AL$63:AL$82)</f>
        <v>0</v>
      </c>
      <c r="AG50" s="87">
        <f>'Captura TercerGrado'!AL$100</f>
        <v>0</v>
      </c>
      <c r="AH50" s="87">
        <f>SUM('Captura TercerGrado'!AL$103:AL$112)</f>
        <v>0</v>
      </c>
      <c r="AI50" s="86">
        <f>'Captura TercerGrado'!AL$85</f>
        <v>0</v>
      </c>
      <c r="AJ50" s="86">
        <f>SUM('Captura TercerGrado'!AL$88:AL$97)</f>
        <v>0</v>
      </c>
      <c r="AK50" s="88" t="str">
        <f t="shared" si="16"/>
        <v>E</v>
      </c>
      <c r="AL50" s="88" t="str">
        <f t="shared" si="17"/>
        <v>E</v>
      </c>
      <c r="AM50" s="88" t="str">
        <f t="shared" si="18"/>
        <v>E</v>
      </c>
      <c r="AN50" s="88" t="str">
        <f t="shared" si="9"/>
        <v>E</v>
      </c>
      <c r="AO50" s="88" t="str">
        <f t="shared" si="10"/>
        <v>E</v>
      </c>
      <c r="AP50" s="88" t="str">
        <f t="shared" si="19"/>
        <v>E</v>
      </c>
      <c r="AQ50" s="88" t="str">
        <f t="shared" si="20"/>
        <v>E</v>
      </c>
      <c r="AR50" s="88" t="str">
        <f t="shared" si="21"/>
        <v>E</v>
      </c>
      <c r="AS50" s="88" t="str">
        <f t="shared" si="11"/>
        <v>E</v>
      </c>
      <c r="AT50" s="88" t="str">
        <f t="shared" si="12"/>
        <v>E</v>
      </c>
      <c r="AU50" s="88" t="str">
        <f t="shared" si="22"/>
        <v>E</v>
      </c>
      <c r="AV50" s="88" t="str">
        <f t="shared" si="23"/>
        <v>E</v>
      </c>
      <c r="AW50" s="88" t="str">
        <f t="shared" si="24"/>
        <v>E</v>
      </c>
      <c r="AX50" s="88" t="str">
        <f t="shared" si="13"/>
        <v>E</v>
      </c>
      <c r="AY50" s="88" t="str">
        <f t="shared" si="14"/>
        <v>E</v>
      </c>
      <c r="AZ50" s="8">
        <f t="shared" si="15"/>
        <v>0</v>
      </c>
    </row>
    <row r="51" spans="1:52" ht="12" customHeight="1" x14ac:dyDescent="0.25">
      <c r="A51" s="42">
        <v>38</v>
      </c>
      <c r="B51" s="16"/>
      <c r="C51" s="16"/>
      <c r="D51" s="44" t="str">
        <f>IFERROR(VLOOKUP(B51,teles_fed!$A$2:$F$1748,2,FALSE),"")</f>
        <v/>
      </c>
      <c r="E51" s="43" t="str">
        <f>IFERROR(VLOOKUP(B51,teles_fed!$A$2:$F$1748,6,FALSE),"")</f>
        <v/>
      </c>
      <c r="F51" s="43" t="str">
        <f>IFERROR(VLOOKUP(B51,teles_fed!$A$2:$F$1748,5,FALSE),"")</f>
        <v/>
      </c>
      <c r="G51" s="86">
        <f>'Captura PrimerGrado'!AM$10</f>
        <v>0</v>
      </c>
      <c r="H51" s="86">
        <f>SUM('Captura PrimerGrado'!AM$13:AM$32)</f>
        <v>0</v>
      </c>
      <c r="I51" s="87">
        <f>'Captura PrimerGrado'!AM$35</f>
        <v>0</v>
      </c>
      <c r="J51" s="87">
        <f>SUM('Captura PrimerGrado'!AM$38:AM$57)</f>
        <v>0</v>
      </c>
      <c r="K51" s="87">
        <f>'Captura PrimerGrado'!AM$60</f>
        <v>0</v>
      </c>
      <c r="L51" s="87">
        <f>SUM('Captura PrimerGrado'!AM$63:AM$82)</f>
        <v>0</v>
      </c>
      <c r="M51" s="87">
        <f>'Captura PrimerGrado'!AM$105</f>
        <v>0</v>
      </c>
      <c r="N51" s="87">
        <f>SUM('Captura PrimerGrado'!AM$108:AM$117)</f>
        <v>0</v>
      </c>
      <c r="O51" s="87">
        <f>'Captura PrimerGrado'!AM$85</f>
        <v>0</v>
      </c>
      <c r="P51" s="87">
        <f>SUM('Captura PrimerGrado'!AM$88:AM$102)</f>
        <v>0</v>
      </c>
      <c r="Q51" s="87">
        <f>'Captura SegundoGrado'!AM$10</f>
        <v>0</v>
      </c>
      <c r="R51" s="87">
        <f>SUM('Captura SegundoGrado'!AM$13:AM$32)</f>
        <v>0</v>
      </c>
      <c r="S51" s="87">
        <f>'Captura SegundoGrado'!AM$35</f>
        <v>0</v>
      </c>
      <c r="T51" s="87">
        <f>SUM('Captura SegundoGrado'!AM$38:AM$57)</f>
        <v>0</v>
      </c>
      <c r="U51" s="87">
        <f>'Captura SegundoGrado'!AM$60</f>
        <v>0</v>
      </c>
      <c r="V51" s="87">
        <f>SUM('Captura SegundoGrado'!AM$63:AM$82)</f>
        <v>0</v>
      </c>
      <c r="W51" s="87">
        <f>'Captura SegundoGrado'!AM$100</f>
        <v>0</v>
      </c>
      <c r="X51" s="87">
        <f>SUM('Captura SegundoGrado'!AM$103:AM$112)</f>
        <v>0</v>
      </c>
      <c r="Y51" s="86">
        <f>'Captura SegundoGrado'!AM$85</f>
        <v>0</v>
      </c>
      <c r="Z51" s="86">
        <f>SUM('Captura SegundoGrado'!AM$88:AM$97)</f>
        <v>0</v>
      </c>
      <c r="AA51" s="87">
        <f>'Captura TercerGrado'!AM$10</f>
        <v>0</v>
      </c>
      <c r="AB51" s="87">
        <f>SUM('Captura TercerGrado'!AM$13:AM$32)</f>
        <v>0</v>
      </c>
      <c r="AC51" s="87">
        <f>'Captura TercerGrado'!AM$35</f>
        <v>0</v>
      </c>
      <c r="AD51" s="87">
        <f>SUM('Captura TercerGrado'!AM$38:AM$57)</f>
        <v>0</v>
      </c>
      <c r="AE51" s="87">
        <f>'Captura TercerGrado'!AM$60</f>
        <v>0</v>
      </c>
      <c r="AF51" s="87">
        <f>SUM('Captura TercerGrado'!AM$63:AM$82)</f>
        <v>0</v>
      </c>
      <c r="AG51" s="87">
        <f>'Captura TercerGrado'!AM$100</f>
        <v>0</v>
      </c>
      <c r="AH51" s="87">
        <f>SUM('Captura TercerGrado'!AM$103:AM$112)</f>
        <v>0</v>
      </c>
      <c r="AI51" s="86">
        <f>'Captura TercerGrado'!AM$85</f>
        <v>0</v>
      </c>
      <c r="AJ51" s="86">
        <f>SUM('Captura TercerGrado'!AM$88:AM$97)</f>
        <v>0</v>
      </c>
      <c r="AK51" s="88" t="str">
        <f t="shared" si="16"/>
        <v>E</v>
      </c>
      <c r="AL51" s="88" t="str">
        <f t="shared" si="17"/>
        <v>E</v>
      </c>
      <c r="AM51" s="88" t="str">
        <f t="shared" si="18"/>
        <v>E</v>
      </c>
      <c r="AN51" s="88" t="str">
        <f t="shared" si="9"/>
        <v>E</v>
      </c>
      <c r="AO51" s="88" t="str">
        <f t="shared" si="10"/>
        <v>E</v>
      </c>
      <c r="AP51" s="88" t="str">
        <f t="shared" si="19"/>
        <v>E</v>
      </c>
      <c r="AQ51" s="88" t="str">
        <f t="shared" si="20"/>
        <v>E</v>
      </c>
      <c r="AR51" s="88" t="str">
        <f t="shared" si="21"/>
        <v>E</v>
      </c>
      <c r="AS51" s="88" t="str">
        <f t="shared" si="11"/>
        <v>E</v>
      </c>
      <c r="AT51" s="88" t="str">
        <f t="shared" si="12"/>
        <v>E</v>
      </c>
      <c r="AU51" s="88" t="str">
        <f t="shared" si="22"/>
        <v>E</v>
      </c>
      <c r="AV51" s="88" t="str">
        <f t="shared" si="23"/>
        <v>E</v>
      </c>
      <c r="AW51" s="88" t="str">
        <f t="shared" si="24"/>
        <v>E</v>
      </c>
      <c r="AX51" s="88" t="str">
        <f t="shared" si="13"/>
        <v>E</v>
      </c>
      <c r="AY51" s="88" t="str">
        <f t="shared" si="14"/>
        <v>E</v>
      </c>
      <c r="AZ51" s="8">
        <f t="shared" si="15"/>
        <v>0</v>
      </c>
    </row>
    <row r="52" spans="1:52" ht="12" customHeight="1" x14ac:dyDescent="0.25">
      <c r="A52" s="42">
        <v>39</v>
      </c>
      <c r="B52" s="16"/>
      <c r="C52" s="16"/>
      <c r="D52" s="44" t="str">
        <f>IFERROR(VLOOKUP(B52,teles_fed!$A$2:$F$1748,2,FALSE),"")</f>
        <v/>
      </c>
      <c r="E52" s="43" t="str">
        <f>IFERROR(VLOOKUP(B52,teles_fed!$A$2:$F$1748,6,FALSE),"")</f>
        <v/>
      </c>
      <c r="F52" s="43" t="str">
        <f>IFERROR(VLOOKUP(B52,teles_fed!$A$2:$F$1748,5,FALSE),"")</f>
        <v/>
      </c>
      <c r="G52" s="86">
        <f>'Captura PrimerGrado'!AN$10</f>
        <v>0</v>
      </c>
      <c r="H52" s="86">
        <f>SUM('Captura PrimerGrado'!AN$13:AN$32)</f>
        <v>0</v>
      </c>
      <c r="I52" s="87">
        <f>'Captura PrimerGrado'!AN$35</f>
        <v>0</v>
      </c>
      <c r="J52" s="87">
        <f>SUM('Captura PrimerGrado'!AN$38:AN$57)</f>
        <v>0</v>
      </c>
      <c r="K52" s="87">
        <f>'Captura PrimerGrado'!AN$60</f>
        <v>0</v>
      </c>
      <c r="L52" s="87">
        <f>SUM('Captura PrimerGrado'!AN$63:AN$82)</f>
        <v>0</v>
      </c>
      <c r="M52" s="87">
        <f>'Captura PrimerGrado'!AN$105</f>
        <v>0</v>
      </c>
      <c r="N52" s="87">
        <f>SUM('Captura PrimerGrado'!AN$108:AN$117)</f>
        <v>0</v>
      </c>
      <c r="O52" s="87">
        <f>'Captura PrimerGrado'!AN$85</f>
        <v>0</v>
      </c>
      <c r="P52" s="87">
        <f>SUM('Captura PrimerGrado'!AN$88:AN$102)</f>
        <v>0</v>
      </c>
      <c r="Q52" s="87">
        <f>'Captura SegundoGrado'!AN$10</f>
        <v>0</v>
      </c>
      <c r="R52" s="87">
        <f>SUM('Captura SegundoGrado'!AN$13:AN$32)</f>
        <v>0</v>
      </c>
      <c r="S52" s="87">
        <f>'Captura SegundoGrado'!AN$35</f>
        <v>0</v>
      </c>
      <c r="T52" s="87">
        <f>SUM('Captura SegundoGrado'!AN$38:AN$57)</f>
        <v>0</v>
      </c>
      <c r="U52" s="87">
        <f>'Captura SegundoGrado'!AN$60</f>
        <v>0</v>
      </c>
      <c r="V52" s="87">
        <f>SUM('Captura SegundoGrado'!AN$63:AN$82)</f>
        <v>0</v>
      </c>
      <c r="W52" s="87">
        <f>'Captura SegundoGrado'!AN$100</f>
        <v>0</v>
      </c>
      <c r="X52" s="87">
        <f>SUM('Captura SegundoGrado'!AN$103:AN$112)</f>
        <v>0</v>
      </c>
      <c r="Y52" s="86">
        <f>'Captura SegundoGrado'!AN$85</f>
        <v>0</v>
      </c>
      <c r="Z52" s="86">
        <f>SUM('Captura SegundoGrado'!AN$88:AN$97)</f>
        <v>0</v>
      </c>
      <c r="AA52" s="87">
        <f>'Captura TercerGrado'!AN$10</f>
        <v>0</v>
      </c>
      <c r="AB52" s="87">
        <f>SUM('Captura TercerGrado'!AN$13:AN$32)</f>
        <v>0</v>
      </c>
      <c r="AC52" s="87">
        <f>'Captura TercerGrado'!AN$35</f>
        <v>0</v>
      </c>
      <c r="AD52" s="87">
        <f>SUM('Captura TercerGrado'!AN$38:AN$57)</f>
        <v>0</v>
      </c>
      <c r="AE52" s="87">
        <f>'Captura TercerGrado'!AN$60</f>
        <v>0</v>
      </c>
      <c r="AF52" s="87">
        <f>SUM('Captura TercerGrado'!AN$63:AN$82)</f>
        <v>0</v>
      </c>
      <c r="AG52" s="87">
        <f>'Captura TercerGrado'!AN$100</f>
        <v>0</v>
      </c>
      <c r="AH52" s="87">
        <f>SUM('Captura TercerGrado'!AN$103:AN$112)</f>
        <v>0</v>
      </c>
      <c r="AI52" s="86">
        <f>'Captura TercerGrado'!AN$85</f>
        <v>0</v>
      </c>
      <c r="AJ52" s="86">
        <f>SUM('Captura TercerGrado'!AN$88:AN$97)</f>
        <v>0</v>
      </c>
      <c r="AK52" s="88" t="str">
        <f t="shared" si="16"/>
        <v>E</v>
      </c>
      <c r="AL52" s="88" t="str">
        <f t="shared" si="17"/>
        <v>E</v>
      </c>
      <c r="AM52" s="88" t="str">
        <f t="shared" si="18"/>
        <v>E</v>
      </c>
      <c r="AN52" s="88" t="str">
        <f t="shared" si="9"/>
        <v>E</v>
      </c>
      <c r="AO52" s="88" t="str">
        <f t="shared" si="10"/>
        <v>E</v>
      </c>
      <c r="AP52" s="88" t="str">
        <f t="shared" si="19"/>
        <v>E</v>
      </c>
      <c r="AQ52" s="88" t="str">
        <f t="shared" si="20"/>
        <v>E</v>
      </c>
      <c r="AR52" s="88" t="str">
        <f t="shared" si="21"/>
        <v>E</v>
      </c>
      <c r="AS52" s="88" t="str">
        <f t="shared" si="11"/>
        <v>E</v>
      </c>
      <c r="AT52" s="88" t="str">
        <f t="shared" si="12"/>
        <v>E</v>
      </c>
      <c r="AU52" s="88" t="str">
        <f t="shared" si="22"/>
        <v>E</v>
      </c>
      <c r="AV52" s="88" t="str">
        <f t="shared" si="23"/>
        <v>E</v>
      </c>
      <c r="AW52" s="88" t="str">
        <f t="shared" si="24"/>
        <v>E</v>
      </c>
      <c r="AX52" s="88" t="str">
        <f t="shared" si="13"/>
        <v>E</v>
      </c>
      <c r="AY52" s="88" t="str">
        <f t="shared" si="14"/>
        <v>E</v>
      </c>
      <c r="AZ52" s="8">
        <f t="shared" si="15"/>
        <v>0</v>
      </c>
    </row>
    <row r="53" spans="1:52" ht="12" customHeight="1" x14ac:dyDescent="0.25">
      <c r="A53" s="42">
        <v>40</v>
      </c>
      <c r="B53" s="16"/>
      <c r="C53" s="16"/>
      <c r="D53" s="44" t="str">
        <f>IFERROR(VLOOKUP(B53,teles_fed!$A$2:$F$1748,2,FALSE),"")</f>
        <v/>
      </c>
      <c r="E53" s="43" t="str">
        <f>IFERROR(VLOOKUP(B53,teles_fed!$A$2:$F$1748,6,FALSE),"")</f>
        <v/>
      </c>
      <c r="F53" s="43" t="str">
        <f>IFERROR(VLOOKUP(B53,teles_fed!$A$2:$F$1748,5,FALSE),"")</f>
        <v/>
      </c>
      <c r="G53" s="86">
        <f>'Captura PrimerGrado'!AO$10</f>
        <v>0</v>
      </c>
      <c r="H53" s="86">
        <f>SUM('Captura PrimerGrado'!AO$13:AO$32)</f>
        <v>0</v>
      </c>
      <c r="I53" s="87">
        <f>'Captura PrimerGrado'!AO$35</f>
        <v>0</v>
      </c>
      <c r="J53" s="87">
        <f>SUM('Captura PrimerGrado'!AO$38:AO$57)</f>
        <v>0</v>
      </c>
      <c r="K53" s="87">
        <f>'Captura PrimerGrado'!AO$60</f>
        <v>0</v>
      </c>
      <c r="L53" s="87">
        <f>SUM('Captura PrimerGrado'!AO$63:AO$82)</f>
        <v>0</v>
      </c>
      <c r="M53" s="87">
        <f>'Captura PrimerGrado'!AO$105</f>
        <v>0</v>
      </c>
      <c r="N53" s="87">
        <f>SUM('Captura PrimerGrado'!AO$108:AO$117)</f>
        <v>0</v>
      </c>
      <c r="O53" s="87">
        <f>'Captura PrimerGrado'!AO$85</f>
        <v>0</v>
      </c>
      <c r="P53" s="87">
        <f>SUM('Captura PrimerGrado'!AO$88:AO$102)</f>
        <v>0</v>
      </c>
      <c r="Q53" s="87">
        <f>'Captura SegundoGrado'!AO$10</f>
        <v>0</v>
      </c>
      <c r="R53" s="87">
        <f>SUM('Captura SegundoGrado'!AO$13:AO$32)</f>
        <v>0</v>
      </c>
      <c r="S53" s="87">
        <f>'Captura SegundoGrado'!AO$35</f>
        <v>0</v>
      </c>
      <c r="T53" s="87">
        <f>SUM('Captura SegundoGrado'!AO$38:AO$57)</f>
        <v>0</v>
      </c>
      <c r="U53" s="87">
        <f>'Captura SegundoGrado'!AO$60</f>
        <v>0</v>
      </c>
      <c r="V53" s="87">
        <f>SUM('Captura SegundoGrado'!AO$63:AO$82)</f>
        <v>0</v>
      </c>
      <c r="W53" s="87">
        <f>'Captura SegundoGrado'!AO$100</f>
        <v>0</v>
      </c>
      <c r="X53" s="87">
        <f>SUM('Captura SegundoGrado'!AO$103:AO$112)</f>
        <v>0</v>
      </c>
      <c r="Y53" s="86">
        <f>'Captura SegundoGrado'!AO$85</f>
        <v>0</v>
      </c>
      <c r="Z53" s="86">
        <f>SUM('Captura SegundoGrado'!AO$88:AO$97)</f>
        <v>0</v>
      </c>
      <c r="AA53" s="87">
        <f>'Captura TercerGrado'!AO$10</f>
        <v>0</v>
      </c>
      <c r="AB53" s="87">
        <f>SUM('Captura TercerGrado'!AO$13:AO$32)</f>
        <v>0</v>
      </c>
      <c r="AC53" s="87">
        <f>'Captura TercerGrado'!AO$35</f>
        <v>0</v>
      </c>
      <c r="AD53" s="87">
        <f>SUM('Captura TercerGrado'!AO$38:AO$57)</f>
        <v>0</v>
      </c>
      <c r="AE53" s="87">
        <f>'Captura TercerGrado'!AO$60</f>
        <v>0</v>
      </c>
      <c r="AF53" s="87">
        <f>SUM('Captura TercerGrado'!AO$63:AO$82)</f>
        <v>0</v>
      </c>
      <c r="AG53" s="87">
        <f>'Captura TercerGrado'!AO$100</f>
        <v>0</v>
      </c>
      <c r="AH53" s="87">
        <f>SUM('Captura TercerGrado'!AO$103:AO$112)</f>
        <v>0</v>
      </c>
      <c r="AI53" s="86">
        <f>'Captura TercerGrado'!AO$85</f>
        <v>0</v>
      </c>
      <c r="AJ53" s="86">
        <f>SUM('Captura TercerGrado'!AO$88:AO$97)</f>
        <v>0</v>
      </c>
      <c r="AK53" s="88" t="str">
        <f t="shared" si="16"/>
        <v>E</v>
      </c>
      <c r="AL53" s="88" t="str">
        <f t="shared" si="17"/>
        <v>E</v>
      </c>
      <c r="AM53" s="88" t="str">
        <f t="shared" si="18"/>
        <v>E</v>
      </c>
      <c r="AN53" s="88" t="str">
        <f t="shared" si="9"/>
        <v>E</v>
      </c>
      <c r="AO53" s="88" t="str">
        <f t="shared" si="10"/>
        <v>E</v>
      </c>
      <c r="AP53" s="88" t="str">
        <f t="shared" si="19"/>
        <v>E</v>
      </c>
      <c r="AQ53" s="88" t="str">
        <f t="shared" si="20"/>
        <v>E</v>
      </c>
      <c r="AR53" s="88" t="str">
        <f t="shared" si="21"/>
        <v>E</v>
      </c>
      <c r="AS53" s="88" t="str">
        <f t="shared" si="11"/>
        <v>E</v>
      </c>
      <c r="AT53" s="88" t="str">
        <f t="shared" si="12"/>
        <v>E</v>
      </c>
      <c r="AU53" s="88" t="str">
        <f t="shared" si="22"/>
        <v>E</v>
      </c>
      <c r="AV53" s="88" t="str">
        <f t="shared" si="23"/>
        <v>E</v>
      </c>
      <c r="AW53" s="88" t="str">
        <f t="shared" si="24"/>
        <v>E</v>
      </c>
      <c r="AX53" s="88" t="str">
        <f t="shared" si="13"/>
        <v>E</v>
      </c>
      <c r="AY53" s="88" t="str">
        <f t="shared" si="14"/>
        <v>E</v>
      </c>
      <c r="AZ53" s="8">
        <f t="shared" si="15"/>
        <v>0</v>
      </c>
    </row>
    <row r="54" spans="1:52" ht="12" customHeight="1" x14ac:dyDescent="0.25">
      <c r="A54" s="42">
        <v>41</v>
      </c>
      <c r="B54" s="16"/>
      <c r="C54" s="16"/>
      <c r="D54" s="44" t="str">
        <f>IFERROR(VLOOKUP(B54,teles_fed!$A$2:$F$1748,2,FALSE),"")</f>
        <v/>
      </c>
      <c r="E54" s="43" t="str">
        <f>IFERROR(VLOOKUP(B54,teles_fed!$A$2:$F$1748,6,FALSE),"")</f>
        <v/>
      </c>
      <c r="F54" s="43" t="str">
        <f>IFERROR(VLOOKUP(B54,teles_fed!$A$2:$F$1748,5,FALSE),"")</f>
        <v/>
      </c>
      <c r="G54" s="86">
        <f>'Captura PrimerGrado'!AP$10</f>
        <v>0</v>
      </c>
      <c r="H54" s="86">
        <f>SUM('Captura PrimerGrado'!AP$13:AP$32)</f>
        <v>0</v>
      </c>
      <c r="I54" s="87">
        <f>'Captura PrimerGrado'!AP$35</f>
        <v>0</v>
      </c>
      <c r="J54" s="87">
        <f>SUM('Captura PrimerGrado'!AP$38:AP$57)</f>
        <v>0</v>
      </c>
      <c r="K54" s="87">
        <f>'Captura PrimerGrado'!AP$60</f>
        <v>0</v>
      </c>
      <c r="L54" s="87">
        <f>SUM('Captura PrimerGrado'!AP$63:AP$82)</f>
        <v>0</v>
      </c>
      <c r="M54" s="87">
        <f>'Captura PrimerGrado'!AP$105</f>
        <v>0</v>
      </c>
      <c r="N54" s="87">
        <f>SUM('Captura PrimerGrado'!AP$108:AP$117)</f>
        <v>0</v>
      </c>
      <c r="O54" s="87">
        <f>'Captura PrimerGrado'!AP$85</f>
        <v>0</v>
      </c>
      <c r="P54" s="87">
        <f>SUM('Captura PrimerGrado'!AP$88:AP$102)</f>
        <v>0</v>
      </c>
      <c r="Q54" s="87">
        <f>'Captura SegundoGrado'!AP$10</f>
        <v>0</v>
      </c>
      <c r="R54" s="87">
        <f>SUM('Captura SegundoGrado'!AP$13:AP$32)</f>
        <v>0</v>
      </c>
      <c r="S54" s="87">
        <f>'Captura SegundoGrado'!AP$35</f>
        <v>0</v>
      </c>
      <c r="T54" s="87">
        <f>SUM('Captura SegundoGrado'!AP$38:AP$57)</f>
        <v>0</v>
      </c>
      <c r="U54" s="87">
        <f>'Captura SegundoGrado'!AP$60</f>
        <v>0</v>
      </c>
      <c r="V54" s="87">
        <f>SUM('Captura SegundoGrado'!AP$63:AP$82)</f>
        <v>0</v>
      </c>
      <c r="W54" s="87">
        <f>'Captura SegundoGrado'!AP$100</f>
        <v>0</v>
      </c>
      <c r="X54" s="87">
        <f>SUM('Captura SegundoGrado'!AP$103:AP$112)</f>
        <v>0</v>
      </c>
      <c r="Y54" s="86">
        <f>'Captura SegundoGrado'!AP$85</f>
        <v>0</v>
      </c>
      <c r="Z54" s="86">
        <f>SUM('Captura SegundoGrado'!AP$88:AP$97)</f>
        <v>0</v>
      </c>
      <c r="AA54" s="87">
        <f>'Captura TercerGrado'!AP$10</f>
        <v>0</v>
      </c>
      <c r="AB54" s="87">
        <f>SUM('Captura TercerGrado'!AP$13:AP$32)</f>
        <v>0</v>
      </c>
      <c r="AC54" s="87">
        <f>'Captura TercerGrado'!AP$35</f>
        <v>0</v>
      </c>
      <c r="AD54" s="87">
        <f>SUM('Captura TercerGrado'!AP$38:AP$57)</f>
        <v>0</v>
      </c>
      <c r="AE54" s="87">
        <f>'Captura TercerGrado'!AP$60</f>
        <v>0</v>
      </c>
      <c r="AF54" s="87">
        <f>SUM('Captura TercerGrado'!AP$63:AP$82)</f>
        <v>0</v>
      </c>
      <c r="AG54" s="87">
        <f>'Captura TercerGrado'!AP$100</f>
        <v>0</v>
      </c>
      <c r="AH54" s="87">
        <f>SUM('Captura TercerGrado'!AP$103:AP$112)</f>
        <v>0</v>
      </c>
      <c r="AI54" s="86">
        <f>'Captura TercerGrado'!AP$85</f>
        <v>0</v>
      </c>
      <c r="AJ54" s="86">
        <f>SUM('Captura TercerGrado'!AP$88:AP$97)</f>
        <v>0</v>
      </c>
      <c r="AK54" s="88" t="str">
        <f t="shared" si="16"/>
        <v>E</v>
      </c>
      <c r="AL54" s="88" t="str">
        <f t="shared" si="17"/>
        <v>E</v>
      </c>
      <c r="AM54" s="88" t="str">
        <f t="shared" si="18"/>
        <v>E</v>
      </c>
      <c r="AN54" s="88" t="str">
        <f t="shared" si="9"/>
        <v>E</v>
      </c>
      <c r="AO54" s="88" t="str">
        <f t="shared" si="10"/>
        <v>E</v>
      </c>
      <c r="AP54" s="88" t="str">
        <f t="shared" si="19"/>
        <v>E</v>
      </c>
      <c r="AQ54" s="88" t="str">
        <f t="shared" si="20"/>
        <v>E</v>
      </c>
      <c r="AR54" s="88" t="str">
        <f t="shared" si="21"/>
        <v>E</v>
      </c>
      <c r="AS54" s="88" t="str">
        <f t="shared" si="11"/>
        <v>E</v>
      </c>
      <c r="AT54" s="88" t="str">
        <f t="shared" si="12"/>
        <v>E</v>
      </c>
      <c r="AU54" s="88" t="str">
        <f t="shared" si="22"/>
        <v>E</v>
      </c>
      <c r="AV54" s="88" t="str">
        <f t="shared" si="23"/>
        <v>E</v>
      </c>
      <c r="AW54" s="88" t="str">
        <f t="shared" si="24"/>
        <v>E</v>
      </c>
      <c r="AX54" s="88" t="str">
        <f t="shared" si="13"/>
        <v>E</v>
      </c>
      <c r="AY54" s="88" t="str">
        <f t="shared" si="14"/>
        <v>E</v>
      </c>
      <c r="AZ54" s="8">
        <f t="shared" si="15"/>
        <v>0</v>
      </c>
    </row>
    <row r="55" spans="1:52" ht="12" customHeight="1" x14ac:dyDescent="0.25">
      <c r="A55" s="42">
        <v>42</v>
      </c>
      <c r="B55" s="16"/>
      <c r="C55" s="16"/>
      <c r="D55" s="44" t="str">
        <f>IFERROR(VLOOKUP(B55,teles_fed!$A$2:$F$1748,2,FALSE),"")</f>
        <v/>
      </c>
      <c r="E55" s="43" t="str">
        <f>IFERROR(VLOOKUP(B55,teles_fed!$A$2:$F$1748,6,FALSE),"")</f>
        <v/>
      </c>
      <c r="F55" s="43" t="str">
        <f>IFERROR(VLOOKUP(B55,teles_fed!$A$2:$F$1748,5,FALSE),"")</f>
        <v/>
      </c>
      <c r="G55" s="86">
        <f>'Captura PrimerGrado'!AQ$10</f>
        <v>0</v>
      </c>
      <c r="H55" s="86">
        <f>SUM('Captura PrimerGrado'!AQ$13:AQ$32)</f>
        <v>0</v>
      </c>
      <c r="I55" s="87">
        <f>'Captura PrimerGrado'!AQ$35</f>
        <v>0</v>
      </c>
      <c r="J55" s="87">
        <f>SUM('Captura PrimerGrado'!AQ$38:AQ$57)</f>
        <v>0</v>
      </c>
      <c r="K55" s="87">
        <f>'Captura PrimerGrado'!AQ$60</f>
        <v>0</v>
      </c>
      <c r="L55" s="87">
        <f>SUM('Captura PrimerGrado'!AQ$63:AQ$82)</f>
        <v>0</v>
      </c>
      <c r="M55" s="87">
        <f>'Captura PrimerGrado'!AQ$105</f>
        <v>0</v>
      </c>
      <c r="N55" s="87">
        <f>SUM('Captura PrimerGrado'!AQ$108:AQ$117)</f>
        <v>0</v>
      </c>
      <c r="O55" s="87">
        <f>'Captura PrimerGrado'!AQ$85</f>
        <v>0</v>
      </c>
      <c r="P55" s="87">
        <f>SUM('Captura PrimerGrado'!AQ$88:AQ$102)</f>
        <v>0</v>
      </c>
      <c r="Q55" s="87">
        <f>'Captura SegundoGrado'!AQ$10</f>
        <v>0</v>
      </c>
      <c r="R55" s="87">
        <f>SUM('Captura SegundoGrado'!AQ$13:AQ$32)</f>
        <v>0</v>
      </c>
      <c r="S55" s="87">
        <f>'Captura SegundoGrado'!AQ$35</f>
        <v>0</v>
      </c>
      <c r="T55" s="87">
        <f>SUM('Captura SegundoGrado'!AQ$38:AQ$57)</f>
        <v>0</v>
      </c>
      <c r="U55" s="87">
        <f>'Captura SegundoGrado'!AQ$60</f>
        <v>0</v>
      </c>
      <c r="V55" s="87">
        <f>SUM('Captura SegundoGrado'!AQ$63:AQ$82)</f>
        <v>0</v>
      </c>
      <c r="W55" s="87">
        <f>'Captura SegundoGrado'!AQ$100</f>
        <v>0</v>
      </c>
      <c r="X55" s="87">
        <f>SUM('Captura SegundoGrado'!AQ$103:AQ$112)</f>
        <v>0</v>
      </c>
      <c r="Y55" s="86">
        <f>'Captura SegundoGrado'!AQ$85</f>
        <v>0</v>
      </c>
      <c r="Z55" s="86">
        <f>SUM('Captura SegundoGrado'!AQ$88:AQ$97)</f>
        <v>0</v>
      </c>
      <c r="AA55" s="87">
        <f>'Captura TercerGrado'!AQ$10</f>
        <v>0</v>
      </c>
      <c r="AB55" s="87">
        <f>SUM('Captura TercerGrado'!AQ$13:AQ$32)</f>
        <v>0</v>
      </c>
      <c r="AC55" s="87">
        <f>'Captura TercerGrado'!AQ$35</f>
        <v>0</v>
      </c>
      <c r="AD55" s="87">
        <f>SUM('Captura TercerGrado'!AQ$38:AQ$57)</f>
        <v>0</v>
      </c>
      <c r="AE55" s="87">
        <f>'Captura TercerGrado'!AQ$60</f>
        <v>0</v>
      </c>
      <c r="AF55" s="87">
        <f>SUM('Captura TercerGrado'!AQ$63:AQ$82)</f>
        <v>0</v>
      </c>
      <c r="AG55" s="87">
        <f>'Captura TercerGrado'!AQ$100</f>
        <v>0</v>
      </c>
      <c r="AH55" s="87">
        <f>SUM('Captura TercerGrado'!AQ$103:AQ$112)</f>
        <v>0</v>
      </c>
      <c r="AI55" s="86">
        <f>'Captura TercerGrado'!AQ$85</f>
        <v>0</v>
      </c>
      <c r="AJ55" s="86">
        <f>SUM('Captura TercerGrado'!AQ$88:AQ$97)</f>
        <v>0</v>
      </c>
      <c r="AK55" s="88" t="str">
        <f t="shared" si="16"/>
        <v>E</v>
      </c>
      <c r="AL55" s="88" t="str">
        <f t="shared" si="17"/>
        <v>E</v>
      </c>
      <c r="AM55" s="88" t="str">
        <f t="shared" si="18"/>
        <v>E</v>
      </c>
      <c r="AN55" s="88" t="str">
        <f t="shared" si="9"/>
        <v>E</v>
      </c>
      <c r="AO55" s="88" t="str">
        <f t="shared" si="10"/>
        <v>E</v>
      </c>
      <c r="AP55" s="88" t="str">
        <f t="shared" si="19"/>
        <v>E</v>
      </c>
      <c r="AQ55" s="88" t="str">
        <f t="shared" si="20"/>
        <v>E</v>
      </c>
      <c r="AR55" s="88" t="str">
        <f t="shared" si="21"/>
        <v>E</v>
      </c>
      <c r="AS55" s="88" t="str">
        <f t="shared" si="11"/>
        <v>E</v>
      </c>
      <c r="AT55" s="88" t="str">
        <f t="shared" si="12"/>
        <v>E</v>
      </c>
      <c r="AU55" s="88" t="str">
        <f t="shared" si="22"/>
        <v>E</v>
      </c>
      <c r="AV55" s="88" t="str">
        <f t="shared" si="23"/>
        <v>E</v>
      </c>
      <c r="AW55" s="88" t="str">
        <f t="shared" si="24"/>
        <v>E</v>
      </c>
      <c r="AX55" s="88" t="str">
        <f t="shared" si="13"/>
        <v>E</v>
      </c>
      <c r="AY55" s="88" t="str">
        <f t="shared" si="14"/>
        <v>E</v>
      </c>
      <c r="AZ55" s="8">
        <f t="shared" si="15"/>
        <v>0</v>
      </c>
    </row>
    <row r="56" spans="1:52" ht="12" customHeight="1" x14ac:dyDescent="0.25">
      <c r="A56" s="42">
        <v>43</v>
      </c>
      <c r="B56" s="16"/>
      <c r="C56" s="16"/>
      <c r="D56" s="44" t="str">
        <f>IFERROR(VLOOKUP(B56,teles_fed!$A$2:$F$1748,2,FALSE),"")</f>
        <v/>
      </c>
      <c r="E56" s="43" t="str">
        <f>IFERROR(VLOOKUP(B56,teles_fed!$A$2:$F$1748,6,FALSE),"")</f>
        <v/>
      </c>
      <c r="F56" s="43" t="str">
        <f>IFERROR(VLOOKUP(B56,teles_fed!$A$2:$F$1748,5,FALSE),"")</f>
        <v/>
      </c>
      <c r="G56" s="86">
        <f>'Captura PrimerGrado'!AR$10</f>
        <v>0</v>
      </c>
      <c r="H56" s="86">
        <f>SUM('Captura PrimerGrado'!AR$13:AR$32)</f>
        <v>0</v>
      </c>
      <c r="I56" s="87">
        <f>'Captura PrimerGrado'!AR$35</f>
        <v>0</v>
      </c>
      <c r="J56" s="87">
        <f>SUM('Captura PrimerGrado'!AR$38:AR$57)</f>
        <v>0</v>
      </c>
      <c r="K56" s="87">
        <f>'Captura PrimerGrado'!AR$60</f>
        <v>0</v>
      </c>
      <c r="L56" s="87">
        <f>SUM('Captura PrimerGrado'!AR$63:AR$82)</f>
        <v>0</v>
      </c>
      <c r="M56" s="87">
        <f>'Captura PrimerGrado'!AR$105</f>
        <v>0</v>
      </c>
      <c r="N56" s="87">
        <f>SUM('Captura PrimerGrado'!AR$108:AR$117)</f>
        <v>0</v>
      </c>
      <c r="O56" s="87">
        <f>'Captura PrimerGrado'!AR$85</f>
        <v>0</v>
      </c>
      <c r="P56" s="87">
        <f>SUM('Captura PrimerGrado'!AR$88:AR$102)</f>
        <v>0</v>
      </c>
      <c r="Q56" s="87">
        <f>'Captura SegundoGrado'!AR$10</f>
        <v>0</v>
      </c>
      <c r="R56" s="87">
        <f>SUM('Captura SegundoGrado'!AR$13:AR$32)</f>
        <v>0</v>
      </c>
      <c r="S56" s="87">
        <f>'Captura SegundoGrado'!AR$35</f>
        <v>0</v>
      </c>
      <c r="T56" s="87">
        <f>SUM('Captura SegundoGrado'!AR$38:AR$57)</f>
        <v>0</v>
      </c>
      <c r="U56" s="87">
        <f>'Captura SegundoGrado'!AR$60</f>
        <v>0</v>
      </c>
      <c r="V56" s="87">
        <f>SUM('Captura SegundoGrado'!AR$63:AR$82)</f>
        <v>0</v>
      </c>
      <c r="W56" s="87">
        <f>'Captura SegundoGrado'!AR$100</f>
        <v>0</v>
      </c>
      <c r="X56" s="87">
        <f>SUM('Captura SegundoGrado'!AR$103:AR$112)</f>
        <v>0</v>
      </c>
      <c r="Y56" s="86">
        <f>'Captura SegundoGrado'!AR$85</f>
        <v>0</v>
      </c>
      <c r="Z56" s="86">
        <f>SUM('Captura SegundoGrado'!AR$88:AR$97)</f>
        <v>0</v>
      </c>
      <c r="AA56" s="87">
        <f>'Captura TercerGrado'!AR$10</f>
        <v>0</v>
      </c>
      <c r="AB56" s="87">
        <f>SUM('Captura TercerGrado'!AR$13:AR$32)</f>
        <v>0</v>
      </c>
      <c r="AC56" s="87">
        <f>'Captura TercerGrado'!AR$35</f>
        <v>0</v>
      </c>
      <c r="AD56" s="87">
        <f>SUM('Captura TercerGrado'!AR$38:AR$57)</f>
        <v>0</v>
      </c>
      <c r="AE56" s="87">
        <f>'Captura TercerGrado'!AR$60</f>
        <v>0</v>
      </c>
      <c r="AF56" s="87">
        <f>SUM('Captura TercerGrado'!AR$63:AR$82)</f>
        <v>0</v>
      </c>
      <c r="AG56" s="87">
        <f>'Captura TercerGrado'!AR$100</f>
        <v>0</v>
      </c>
      <c r="AH56" s="87">
        <f>SUM('Captura TercerGrado'!AR$103:AR$112)</f>
        <v>0</v>
      </c>
      <c r="AI56" s="86">
        <f>'Captura TercerGrado'!AR$85</f>
        <v>0</v>
      </c>
      <c r="AJ56" s="86">
        <f>SUM('Captura TercerGrado'!AR$88:AR$97)</f>
        <v>0</v>
      </c>
      <c r="AK56" s="88" t="str">
        <f t="shared" si="16"/>
        <v>E</v>
      </c>
      <c r="AL56" s="88" t="str">
        <f t="shared" si="17"/>
        <v>E</v>
      </c>
      <c r="AM56" s="88" t="str">
        <f t="shared" si="18"/>
        <v>E</v>
      </c>
      <c r="AN56" s="88" t="str">
        <f t="shared" si="9"/>
        <v>E</v>
      </c>
      <c r="AO56" s="88" t="str">
        <f t="shared" si="10"/>
        <v>E</v>
      </c>
      <c r="AP56" s="88" t="str">
        <f t="shared" si="19"/>
        <v>E</v>
      </c>
      <c r="AQ56" s="88" t="str">
        <f t="shared" si="20"/>
        <v>E</v>
      </c>
      <c r="AR56" s="88" t="str">
        <f t="shared" si="21"/>
        <v>E</v>
      </c>
      <c r="AS56" s="88" t="str">
        <f t="shared" si="11"/>
        <v>E</v>
      </c>
      <c r="AT56" s="88" t="str">
        <f t="shared" si="12"/>
        <v>E</v>
      </c>
      <c r="AU56" s="88" t="str">
        <f t="shared" si="22"/>
        <v>E</v>
      </c>
      <c r="AV56" s="88" t="str">
        <f t="shared" si="23"/>
        <v>E</v>
      </c>
      <c r="AW56" s="88" t="str">
        <f t="shared" si="24"/>
        <v>E</v>
      </c>
      <c r="AX56" s="88" t="str">
        <f t="shared" si="13"/>
        <v>E</v>
      </c>
      <c r="AY56" s="88" t="str">
        <f t="shared" si="14"/>
        <v>E</v>
      </c>
      <c r="AZ56" s="8">
        <f t="shared" si="15"/>
        <v>0</v>
      </c>
    </row>
    <row r="57" spans="1:52" ht="12" customHeight="1" x14ac:dyDescent="0.25">
      <c r="A57" s="42">
        <v>44</v>
      </c>
      <c r="B57" s="16"/>
      <c r="C57" s="16"/>
      <c r="D57" s="44" t="str">
        <f>IFERROR(VLOOKUP(B57,teles_fed!$A$2:$F$1748,2,FALSE),"")</f>
        <v/>
      </c>
      <c r="E57" s="43" t="str">
        <f>IFERROR(VLOOKUP(B57,teles_fed!$A$2:$F$1748,6,FALSE),"")</f>
        <v/>
      </c>
      <c r="F57" s="43" t="str">
        <f>IFERROR(VLOOKUP(B57,teles_fed!$A$2:$F$1748,5,FALSE),"")</f>
        <v/>
      </c>
      <c r="G57" s="86">
        <f>'Captura PrimerGrado'!AS$10</f>
        <v>0</v>
      </c>
      <c r="H57" s="86">
        <f>SUM('Captura PrimerGrado'!AS$13:AS$32)</f>
        <v>0</v>
      </c>
      <c r="I57" s="87">
        <f>'Captura PrimerGrado'!AS$35</f>
        <v>0</v>
      </c>
      <c r="J57" s="87">
        <f>SUM('Captura PrimerGrado'!AS$38:AS$57)</f>
        <v>0</v>
      </c>
      <c r="K57" s="87">
        <f>'Captura PrimerGrado'!AS$60</f>
        <v>0</v>
      </c>
      <c r="L57" s="87">
        <f>SUM('Captura PrimerGrado'!AS$63:AS$82)</f>
        <v>0</v>
      </c>
      <c r="M57" s="87">
        <f>'Captura PrimerGrado'!AS$105</f>
        <v>0</v>
      </c>
      <c r="N57" s="87">
        <f>SUM('Captura PrimerGrado'!AS$108:AS$117)</f>
        <v>0</v>
      </c>
      <c r="O57" s="87">
        <f>'Captura PrimerGrado'!AS$85</f>
        <v>0</v>
      </c>
      <c r="P57" s="87">
        <f>SUM('Captura PrimerGrado'!AS$88:AS$102)</f>
        <v>0</v>
      </c>
      <c r="Q57" s="87">
        <f>'Captura SegundoGrado'!AS$10</f>
        <v>0</v>
      </c>
      <c r="R57" s="87">
        <f>SUM('Captura SegundoGrado'!AS$13:AS$32)</f>
        <v>0</v>
      </c>
      <c r="S57" s="87">
        <f>'Captura SegundoGrado'!AS$35</f>
        <v>0</v>
      </c>
      <c r="T57" s="87">
        <f>SUM('Captura SegundoGrado'!AS$38:AS$57)</f>
        <v>0</v>
      </c>
      <c r="U57" s="87">
        <f>'Captura SegundoGrado'!AS$60</f>
        <v>0</v>
      </c>
      <c r="V57" s="87">
        <f>SUM('Captura SegundoGrado'!AS$63:AS$82)</f>
        <v>0</v>
      </c>
      <c r="W57" s="87">
        <f>'Captura SegundoGrado'!AS$100</f>
        <v>0</v>
      </c>
      <c r="X57" s="87">
        <f>SUM('Captura SegundoGrado'!AS$103:AS$112)</f>
        <v>0</v>
      </c>
      <c r="Y57" s="86">
        <f>'Captura SegundoGrado'!AS$85</f>
        <v>0</v>
      </c>
      <c r="Z57" s="86">
        <f>SUM('Captura SegundoGrado'!AS$88:AS$97)</f>
        <v>0</v>
      </c>
      <c r="AA57" s="87">
        <f>'Captura TercerGrado'!AS$10</f>
        <v>0</v>
      </c>
      <c r="AB57" s="87">
        <f>SUM('Captura TercerGrado'!AS$13:AS$32)</f>
        <v>0</v>
      </c>
      <c r="AC57" s="87">
        <f>'Captura TercerGrado'!AS$35</f>
        <v>0</v>
      </c>
      <c r="AD57" s="87">
        <f>SUM('Captura TercerGrado'!AS$38:AS$57)</f>
        <v>0</v>
      </c>
      <c r="AE57" s="87">
        <f>'Captura TercerGrado'!AS$60</f>
        <v>0</v>
      </c>
      <c r="AF57" s="87">
        <f>SUM('Captura TercerGrado'!AS$63:AS$82)</f>
        <v>0</v>
      </c>
      <c r="AG57" s="87">
        <f>'Captura TercerGrado'!AS$100</f>
        <v>0</v>
      </c>
      <c r="AH57" s="87">
        <f>SUM('Captura TercerGrado'!AS$103:AS$112)</f>
        <v>0</v>
      </c>
      <c r="AI57" s="86">
        <f>'Captura TercerGrado'!AS$85</f>
        <v>0</v>
      </c>
      <c r="AJ57" s="86">
        <f>SUM('Captura TercerGrado'!AS$88:AS$97)</f>
        <v>0</v>
      </c>
      <c r="AK57" s="88" t="str">
        <f t="shared" si="16"/>
        <v>E</v>
      </c>
      <c r="AL57" s="88" t="str">
        <f t="shared" si="17"/>
        <v>E</v>
      </c>
      <c r="AM57" s="88" t="str">
        <f t="shared" si="18"/>
        <v>E</v>
      </c>
      <c r="AN57" s="88" t="str">
        <f t="shared" si="9"/>
        <v>E</v>
      </c>
      <c r="AO57" s="88" t="str">
        <f t="shared" si="10"/>
        <v>E</v>
      </c>
      <c r="AP57" s="88" t="str">
        <f t="shared" si="19"/>
        <v>E</v>
      </c>
      <c r="AQ57" s="88" t="str">
        <f t="shared" si="20"/>
        <v>E</v>
      </c>
      <c r="AR57" s="88" t="str">
        <f t="shared" si="21"/>
        <v>E</v>
      </c>
      <c r="AS57" s="88" t="str">
        <f t="shared" si="11"/>
        <v>E</v>
      </c>
      <c r="AT57" s="88" t="str">
        <f t="shared" si="12"/>
        <v>E</v>
      </c>
      <c r="AU57" s="88" t="str">
        <f t="shared" si="22"/>
        <v>E</v>
      </c>
      <c r="AV57" s="88" t="str">
        <f t="shared" si="23"/>
        <v>E</v>
      </c>
      <c r="AW57" s="88" t="str">
        <f t="shared" si="24"/>
        <v>E</v>
      </c>
      <c r="AX57" s="88" t="str">
        <f t="shared" si="13"/>
        <v>E</v>
      </c>
      <c r="AY57" s="88" t="str">
        <f t="shared" si="14"/>
        <v>E</v>
      </c>
      <c r="AZ57" s="8">
        <f t="shared" si="15"/>
        <v>0</v>
      </c>
    </row>
    <row r="58" spans="1:52" ht="12" customHeight="1" x14ac:dyDescent="0.25">
      <c r="A58" s="42">
        <v>45</v>
      </c>
      <c r="B58" s="16"/>
      <c r="C58" s="16"/>
      <c r="D58" s="44" t="str">
        <f>IFERROR(VLOOKUP(B58,teles_fed!$A$2:$F$1748,2,FALSE),"")</f>
        <v/>
      </c>
      <c r="E58" s="43" t="str">
        <f>IFERROR(VLOOKUP(B58,teles_fed!$A$2:$F$1748,6,FALSE),"")</f>
        <v/>
      </c>
      <c r="F58" s="43" t="str">
        <f>IFERROR(VLOOKUP(B58,teles_fed!$A$2:$F$1748,5,FALSE),"")</f>
        <v/>
      </c>
      <c r="G58" s="86">
        <f>'Captura PrimerGrado'!AT$10</f>
        <v>0</v>
      </c>
      <c r="H58" s="86">
        <f>SUM('Captura PrimerGrado'!AT$13:AT$32)</f>
        <v>0</v>
      </c>
      <c r="I58" s="87">
        <f>'Captura PrimerGrado'!AT$35</f>
        <v>0</v>
      </c>
      <c r="J58" s="87">
        <f>SUM('Captura PrimerGrado'!AT$38:AT$57)</f>
        <v>0</v>
      </c>
      <c r="K58" s="87">
        <f>'Captura PrimerGrado'!AT$60</f>
        <v>0</v>
      </c>
      <c r="L58" s="87">
        <f>SUM('Captura PrimerGrado'!AT$63:AT$82)</f>
        <v>0</v>
      </c>
      <c r="M58" s="87">
        <f>'Captura PrimerGrado'!AT$105</f>
        <v>0</v>
      </c>
      <c r="N58" s="87">
        <f>SUM('Captura PrimerGrado'!AT$108:AT$117)</f>
        <v>0</v>
      </c>
      <c r="O58" s="87">
        <f>'Captura PrimerGrado'!AT$85</f>
        <v>0</v>
      </c>
      <c r="P58" s="87">
        <f>SUM('Captura PrimerGrado'!AT$88:AT$102)</f>
        <v>0</v>
      </c>
      <c r="Q58" s="87">
        <f>'Captura SegundoGrado'!AT$10</f>
        <v>0</v>
      </c>
      <c r="R58" s="87">
        <f>SUM('Captura SegundoGrado'!AT$13:AT$32)</f>
        <v>0</v>
      </c>
      <c r="S58" s="87">
        <f>'Captura SegundoGrado'!AT$35</f>
        <v>0</v>
      </c>
      <c r="T58" s="87">
        <f>SUM('Captura SegundoGrado'!AT$38:AT$57)</f>
        <v>0</v>
      </c>
      <c r="U58" s="87">
        <f>'Captura SegundoGrado'!AT$60</f>
        <v>0</v>
      </c>
      <c r="V58" s="87">
        <f>SUM('Captura SegundoGrado'!AT$63:AT$82)</f>
        <v>0</v>
      </c>
      <c r="W58" s="87">
        <f>'Captura SegundoGrado'!AT$100</f>
        <v>0</v>
      </c>
      <c r="X58" s="87">
        <f>SUM('Captura SegundoGrado'!AT$103:AT$112)</f>
        <v>0</v>
      </c>
      <c r="Y58" s="86">
        <f>'Captura SegundoGrado'!AT$85</f>
        <v>0</v>
      </c>
      <c r="Z58" s="86">
        <f>SUM('Captura SegundoGrado'!AT$88:AT$97)</f>
        <v>0</v>
      </c>
      <c r="AA58" s="87">
        <f>'Captura TercerGrado'!AT$10</f>
        <v>0</v>
      </c>
      <c r="AB58" s="87">
        <f>SUM('Captura TercerGrado'!AT$13:AT$32)</f>
        <v>0</v>
      </c>
      <c r="AC58" s="87">
        <f>'Captura TercerGrado'!AT$35</f>
        <v>0</v>
      </c>
      <c r="AD58" s="87">
        <f>SUM('Captura TercerGrado'!AT$38:AT$57)</f>
        <v>0</v>
      </c>
      <c r="AE58" s="87">
        <f>'Captura TercerGrado'!AT$60</f>
        <v>0</v>
      </c>
      <c r="AF58" s="87">
        <f>SUM('Captura TercerGrado'!AT$63:AT$82)</f>
        <v>0</v>
      </c>
      <c r="AG58" s="87">
        <f>'Captura TercerGrado'!AT$100</f>
        <v>0</v>
      </c>
      <c r="AH58" s="87">
        <f>SUM('Captura TercerGrado'!AT$103:AT$112)</f>
        <v>0</v>
      </c>
      <c r="AI58" s="86">
        <f>'Captura TercerGrado'!AT$85</f>
        <v>0</v>
      </c>
      <c r="AJ58" s="86">
        <f>SUM('Captura TercerGrado'!AT$88:AT$97)</f>
        <v>0</v>
      </c>
      <c r="AK58" s="88" t="str">
        <f t="shared" si="16"/>
        <v>E</v>
      </c>
      <c r="AL58" s="88" t="str">
        <f t="shared" si="17"/>
        <v>E</v>
      </c>
      <c r="AM58" s="88" t="str">
        <f t="shared" si="18"/>
        <v>E</v>
      </c>
      <c r="AN58" s="88" t="str">
        <f t="shared" si="9"/>
        <v>E</v>
      </c>
      <c r="AO58" s="88" t="str">
        <f t="shared" si="10"/>
        <v>E</v>
      </c>
      <c r="AP58" s="88" t="str">
        <f t="shared" si="19"/>
        <v>E</v>
      </c>
      <c r="AQ58" s="88" t="str">
        <f t="shared" si="20"/>
        <v>E</v>
      </c>
      <c r="AR58" s="88" t="str">
        <f t="shared" si="21"/>
        <v>E</v>
      </c>
      <c r="AS58" s="88" t="str">
        <f t="shared" si="11"/>
        <v>E</v>
      </c>
      <c r="AT58" s="88" t="str">
        <f t="shared" si="12"/>
        <v>E</v>
      </c>
      <c r="AU58" s="88" t="str">
        <f t="shared" si="22"/>
        <v>E</v>
      </c>
      <c r="AV58" s="88" t="str">
        <f t="shared" si="23"/>
        <v>E</v>
      </c>
      <c r="AW58" s="88" t="str">
        <f t="shared" si="24"/>
        <v>E</v>
      </c>
      <c r="AX58" s="88" t="str">
        <f t="shared" si="13"/>
        <v>E</v>
      </c>
      <c r="AY58" s="88" t="str">
        <f t="shared" si="14"/>
        <v>E</v>
      </c>
      <c r="AZ58" s="8">
        <f t="shared" si="15"/>
        <v>0</v>
      </c>
    </row>
    <row r="59" spans="1:52" ht="12" customHeight="1" x14ac:dyDescent="0.25">
      <c r="A59" s="42">
        <v>46</v>
      </c>
      <c r="B59" s="16"/>
      <c r="C59" s="16"/>
      <c r="D59" s="44" t="str">
        <f>IFERROR(VLOOKUP(B59,teles_fed!$A$2:$F$1748,2,FALSE),"")</f>
        <v/>
      </c>
      <c r="E59" s="43" t="str">
        <f>IFERROR(VLOOKUP(B59,teles_fed!$A$2:$F$1748,6,FALSE),"")</f>
        <v/>
      </c>
      <c r="F59" s="43" t="str">
        <f>IFERROR(VLOOKUP(B59,teles_fed!$A$2:$F$1748,5,FALSE),"")</f>
        <v/>
      </c>
      <c r="G59" s="86">
        <f>'Captura PrimerGrado'!AU$10</f>
        <v>0</v>
      </c>
      <c r="H59" s="86">
        <f>SUM('Captura PrimerGrado'!AU$13:AU$32)</f>
        <v>0</v>
      </c>
      <c r="I59" s="87">
        <f>'Captura PrimerGrado'!AU$35</f>
        <v>0</v>
      </c>
      <c r="J59" s="87">
        <f>SUM('Captura PrimerGrado'!AU$38:AU$57)</f>
        <v>0</v>
      </c>
      <c r="K59" s="87">
        <f>'Captura PrimerGrado'!AU$60</f>
        <v>0</v>
      </c>
      <c r="L59" s="87">
        <f>SUM('Captura PrimerGrado'!AU$63:AU$82)</f>
        <v>0</v>
      </c>
      <c r="M59" s="87">
        <f>'Captura PrimerGrado'!AU$105</f>
        <v>0</v>
      </c>
      <c r="N59" s="87">
        <f>SUM('Captura PrimerGrado'!AU$108:AU$117)</f>
        <v>0</v>
      </c>
      <c r="O59" s="87">
        <f>'Captura PrimerGrado'!AU$85</f>
        <v>0</v>
      </c>
      <c r="P59" s="87">
        <f>SUM('Captura PrimerGrado'!AU$88:AU$102)</f>
        <v>0</v>
      </c>
      <c r="Q59" s="87">
        <f>'Captura SegundoGrado'!AU$10</f>
        <v>0</v>
      </c>
      <c r="R59" s="87">
        <f>SUM('Captura SegundoGrado'!AU$13:AU$32)</f>
        <v>0</v>
      </c>
      <c r="S59" s="87">
        <f>'Captura SegundoGrado'!AU$35</f>
        <v>0</v>
      </c>
      <c r="T59" s="87">
        <f>SUM('Captura SegundoGrado'!AU$38:AU$57)</f>
        <v>0</v>
      </c>
      <c r="U59" s="87">
        <f>'Captura SegundoGrado'!AU$60</f>
        <v>0</v>
      </c>
      <c r="V59" s="87">
        <f>SUM('Captura SegundoGrado'!AU$63:AU$82)</f>
        <v>0</v>
      </c>
      <c r="W59" s="87">
        <f>'Captura SegundoGrado'!AU$100</f>
        <v>0</v>
      </c>
      <c r="X59" s="87">
        <f>SUM('Captura SegundoGrado'!AU$103:AU$112)</f>
        <v>0</v>
      </c>
      <c r="Y59" s="86">
        <f>'Captura SegundoGrado'!AU$85</f>
        <v>0</v>
      </c>
      <c r="Z59" s="86">
        <f>SUM('Captura SegundoGrado'!AU$88:AU$97)</f>
        <v>0</v>
      </c>
      <c r="AA59" s="87">
        <f>'Captura TercerGrado'!AU$10</f>
        <v>0</v>
      </c>
      <c r="AB59" s="87">
        <f>SUM('Captura TercerGrado'!AU$13:AU$32)</f>
        <v>0</v>
      </c>
      <c r="AC59" s="87">
        <f>'Captura TercerGrado'!AU$35</f>
        <v>0</v>
      </c>
      <c r="AD59" s="87">
        <f>SUM('Captura TercerGrado'!AU$38:AU$57)</f>
        <v>0</v>
      </c>
      <c r="AE59" s="87">
        <f>'Captura TercerGrado'!AU$60</f>
        <v>0</v>
      </c>
      <c r="AF59" s="87">
        <f>SUM('Captura TercerGrado'!AU$63:AU$82)</f>
        <v>0</v>
      </c>
      <c r="AG59" s="87">
        <f>'Captura TercerGrado'!AU$100</f>
        <v>0</v>
      </c>
      <c r="AH59" s="87">
        <f>SUM('Captura TercerGrado'!AU$103:AU$112)</f>
        <v>0</v>
      </c>
      <c r="AI59" s="86">
        <f>'Captura TercerGrado'!AU$85</f>
        <v>0</v>
      </c>
      <c r="AJ59" s="86">
        <f>SUM('Captura TercerGrado'!AU$88:AU$97)</f>
        <v>0</v>
      </c>
      <c r="AK59" s="88" t="str">
        <f t="shared" si="16"/>
        <v>E</v>
      </c>
      <c r="AL59" s="88" t="str">
        <f t="shared" si="17"/>
        <v>E</v>
      </c>
      <c r="AM59" s="88" t="str">
        <f t="shared" si="18"/>
        <v>E</v>
      </c>
      <c r="AN59" s="88" t="str">
        <f t="shared" si="9"/>
        <v>E</v>
      </c>
      <c r="AO59" s="88" t="str">
        <f t="shared" si="10"/>
        <v>E</v>
      </c>
      <c r="AP59" s="88" t="str">
        <f t="shared" si="19"/>
        <v>E</v>
      </c>
      <c r="AQ59" s="88" t="str">
        <f t="shared" si="20"/>
        <v>E</v>
      </c>
      <c r="AR59" s="88" t="str">
        <f t="shared" si="21"/>
        <v>E</v>
      </c>
      <c r="AS59" s="88" t="str">
        <f t="shared" si="11"/>
        <v>E</v>
      </c>
      <c r="AT59" s="88" t="str">
        <f t="shared" si="12"/>
        <v>E</v>
      </c>
      <c r="AU59" s="88" t="str">
        <f t="shared" si="22"/>
        <v>E</v>
      </c>
      <c r="AV59" s="88" t="str">
        <f t="shared" si="23"/>
        <v>E</v>
      </c>
      <c r="AW59" s="88" t="str">
        <f t="shared" si="24"/>
        <v>E</v>
      </c>
      <c r="AX59" s="88" t="str">
        <f t="shared" si="13"/>
        <v>E</v>
      </c>
      <c r="AY59" s="88" t="str">
        <f t="shared" si="14"/>
        <v>E</v>
      </c>
      <c r="AZ59" s="8">
        <f t="shared" si="15"/>
        <v>0</v>
      </c>
    </row>
    <row r="60" spans="1:52" ht="12" customHeight="1" x14ac:dyDescent="0.25">
      <c r="A60" s="42">
        <v>47</v>
      </c>
      <c r="B60" s="16"/>
      <c r="C60" s="16"/>
      <c r="D60" s="44" t="str">
        <f>IFERROR(VLOOKUP(B60,teles_fed!$A$2:$F$1748,2,FALSE),"")</f>
        <v/>
      </c>
      <c r="E60" s="43" t="str">
        <f>IFERROR(VLOOKUP(B60,teles_fed!$A$2:$F$1748,6,FALSE),"")</f>
        <v/>
      </c>
      <c r="F60" s="43" t="str">
        <f>IFERROR(VLOOKUP(B60,teles_fed!$A$2:$F$1748,5,FALSE),"")</f>
        <v/>
      </c>
      <c r="G60" s="86">
        <f>'Captura PrimerGrado'!AV$10</f>
        <v>0</v>
      </c>
      <c r="H60" s="86">
        <f>SUM('Captura PrimerGrado'!AV$13:AV$32)</f>
        <v>0</v>
      </c>
      <c r="I60" s="87">
        <f>'Captura PrimerGrado'!AV$35</f>
        <v>0</v>
      </c>
      <c r="J60" s="87">
        <f>SUM('Captura PrimerGrado'!AV$38:AV$57)</f>
        <v>0</v>
      </c>
      <c r="K60" s="87">
        <f>'Captura PrimerGrado'!AV$60</f>
        <v>0</v>
      </c>
      <c r="L60" s="87">
        <f>SUM('Captura PrimerGrado'!AV$63:AV$82)</f>
        <v>0</v>
      </c>
      <c r="M60" s="87">
        <f>'Captura PrimerGrado'!AV$105</f>
        <v>0</v>
      </c>
      <c r="N60" s="87">
        <f>SUM('Captura PrimerGrado'!AV$108:AV$117)</f>
        <v>0</v>
      </c>
      <c r="O60" s="87">
        <f>'Captura PrimerGrado'!AV$85</f>
        <v>0</v>
      </c>
      <c r="P60" s="87">
        <f>SUM('Captura PrimerGrado'!AV$88:AV$102)</f>
        <v>0</v>
      </c>
      <c r="Q60" s="87">
        <f>'Captura SegundoGrado'!AV$10</f>
        <v>0</v>
      </c>
      <c r="R60" s="87">
        <f>SUM('Captura SegundoGrado'!AV$13:AV$32)</f>
        <v>0</v>
      </c>
      <c r="S60" s="87">
        <f>'Captura SegundoGrado'!AV$35</f>
        <v>0</v>
      </c>
      <c r="T60" s="87">
        <f>SUM('Captura SegundoGrado'!AV$38:AV$57)</f>
        <v>0</v>
      </c>
      <c r="U60" s="87">
        <f>'Captura SegundoGrado'!AV$60</f>
        <v>0</v>
      </c>
      <c r="V60" s="87">
        <f>SUM('Captura SegundoGrado'!AV$63:AV$82)</f>
        <v>0</v>
      </c>
      <c r="W60" s="87">
        <f>'Captura SegundoGrado'!AV$100</f>
        <v>0</v>
      </c>
      <c r="X60" s="87">
        <f>SUM('Captura SegundoGrado'!AV$103:AV$112)</f>
        <v>0</v>
      </c>
      <c r="Y60" s="86">
        <f>'Captura SegundoGrado'!AV$85</f>
        <v>0</v>
      </c>
      <c r="Z60" s="86">
        <f>SUM('Captura SegundoGrado'!AV$88:AV$97)</f>
        <v>0</v>
      </c>
      <c r="AA60" s="87">
        <f>'Captura TercerGrado'!AV$10</f>
        <v>0</v>
      </c>
      <c r="AB60" s="87">
        <f>SUM('Captura TercerGrado'!AV$13:AV$32)</f>
        <v>0</v>
      </c>
      <c r="AC60" s="87">
        <f>'Captura TercerGrado'!AV$35</f>
        <v>0</v>
      </c>
      <c r="AD60" s="87">
        <f>SUM('Captura TercerGrado'!AV$38:AV$57)</f>
        <v>0</v>
      </c>
      <c r="AE60" s="87">
        <f>'Captura TercerGrado'!AV$60</f>
        <v>0</v>
      </c>
      <c r="AF60" s="87">
        <f>SUM('Captura TercerGrado'!AV$63:AV$82)</f>
        <v>0</v>
      </c>
      <c r="AG60" s="87">
        <f>'Captura TercerGrado'!AV$100</f>
        <v>0</v>
      </c>
      <c r="AH60" s="87">
        <f>SUM('Captura TercerGrado'!AV$103:AV$112)</f>
        <v>0</v>
      </c>
      <c r="AI60" s="86">
        <f>'Captura TercerGrado'!AV$85</f>
        <v>0</v>
      </c>
      <c r="AJ60" s="86">
        <f>SUM('Captura TercerGrado'!AV$88:AV$97)</f>
        <v>0</v>
      </c>
      <c r="AK60" s="88" t="str">
        <f t="shared" si="16"/>
        <v>E</v>
      </c>
      <c r="AL60" s="88" t="str">
        <f t="shared" si="17"/>
        <v>E</v>
      </c>
      <c r="AM60" s="88" t="str">
        <f t="shared" si="18"/>
        <v>E</v>
      </c>
      <c r="AN60" s="88" t="str">
        <f t="shared" si="9"/>
        <v>E</v>
      </c>
      <c r="AO60" s="88" t="str">
        <f t="shared" si="10"/>
        <v>E</v>
      </c>
      <c r="AP60" s="88" t="str">
        <f t="shared" si="19"/>
        <v>E</v>
      </c>
      <c r="AQ60" s="88" t="str">
        <f t="shared" si="20"/>
        <v>E</v>
      </c>
      <c r="AR60" s="88" t="str">
        <f t="shared" si="21"/>
        <v>E</v>
      </c>
      <c r="AS60" s="88" t="str">
        <f t="shared" si="11"/>
        <v>E</v>
      </c>
      <c r="AT60" s="88" t="str">
        <f t="shared" si="12"/>
        <v>E</v>
      </c>
      <c r="AU60" s="88" t="str">
        <f t="shared" si="22"/>
        <v>E</v>
      </c>
      <c r="AV60" s="88" t="str">
        <f t="shared" si="23"/>
        <v>E</v>
      </c>
      <c r="AW60" s="88" t="str">
        <f t="shared" si="24"/>
        <v>E</v>
      </c>
      <c r="AX60" s="88" t="str">
        <f t="shared" si="13"/>
        <v>E</v>
      </c>
      <c r="AY60" s="88" t="str">
        <f t="shared" si="14"/>
        <v>E</v>
      </c>
      <c r="AZ60" s="8">
        <f t="shared" si="15"/>
        <v>0</v>
      </c>
    </row>
    <row r="61" spans="1:52" ht="12" customHeight="1" x14ac:dyDescent="0.25">
      <c r="A61" s="42">
        <v>48</v>
      </c>
      <c r="B61" s="16"/>
      <c r="C61" s="16"/>
      <c r="D61" s="44" t="str">
        <f>IFERROR(VLOOKUP(B61,teles_fed!$A$2:$F$1748,2,FALSE),"")</f>
        <v/>
      </c>
      <c r="E61" s="43" t="str">
        <f>IFERROR(VLOOKUP(B61,teles_fed!$A$2:$F$1748,6,FALSE),"")</f>
        <v/>
      </c>
      <c r="F61" s="43" t="str">
        <f>IFERROR(VLOOKUP(B61,teles_fed!$A$2:$F$1748,5,FALSE),"")</f>
        <v/>
      </c>
      <c r="G61" s="86">
        <f>'Captura PrimerGrado'!AW$10</f>
        <v>0</v>
      </c>
      <c r="H61" s="86">
        <f>SUM('Captura PrimerGrado'!AW$13:AW$32)</f>
        <v>0</v>
      </c>
      <c r="I61" s="87">
        <f>'Captura PrimerGrado'!AW$35</f>
        <v>0</v>
      </c>
      <c r="J61" s="87">
        <f>SUM('Captura PrimerGrado'!AW$38:AW$57)</f>
        <v>0</v>
      </c>
      <c r="K61" s="87">
        <f>'Captura PrimerGrado'!AW$60</f>
        <v>0</v>
      </c>
      <c r="L61" s="87">
        <f>SUM('Captura PrimerGrado'!AW$63:AW$82)</f>
        <v>0</v>
      </c>
      <c r="M61" s="87">
        <f>'Captura PrimerGrado'!AW$105</f>
        <v>0</v>
      </c>
      <c r="N61" s="87">
        <f>SUM('Captura PrimerGrado'!AW$108:AW$117)</f>
        <v>0</v>
      </c>
      <c r="O61" s="87">
        <f>'Captura PrimerGrado'!AW$85</f>
        <v>0</v>
      </c>
      <c r="P61" s="87">
        <f>SUM('Captura PrimerGrado'!AW$88:AW$102)</f>
        <v>0</v>
      </c>
      <c r="Q61" s="87">
        <f>'Captura SegundoGrado'!AW$10</f>
        <v>0</v>
      </c>
      <c r="R61" s="87">
        <f>SUM('Captura SegundoGrado'!AW$13:AW$32)</f>
        <v>0</v>
      </c>
      <c r="S61" s="87">
        <f>'Captura SegundoGrado'!AW$35</f>
        <v>0</v>
      </c>
      <c r="T61" s="87">
        <f>SUM('Captura SegundoGrado'!AW$38:AW$57)</f>
        <v>0</v>
      </c>
      <c r="U61" s="87">
        <f>'Captura SegundoGrado'!AW$60</f>
        <v>0</v>
      </c>
      <c r="V61" s="87">
        <f>SUM('Captura SegundoGrado'!AW$63:AW$82)</f>
        <v>0</v>
      </c>
      <c r="W61" s="87">
        <f>'Captura SegundoGrado'!AW$100</f>
        <v>0</v>
      </c>
      <c r="X61" s="87">
        <f>SUM('Captura SegundoGrado'!AW$103:AW$112)</f>
        <v>0</v>
      </c>
      <c r="Y61" s="86">
        <f>'Captura SegundoGrado'!AW$85</f>
        <v>0</v>
      </c>
      <c r="Z61" s="86">
        <f>SUM('Captura SegundoGrado'!AW$88:AW$97)</f>
        <v>0</v>
      </c>
      <c r="AA61" s="87">
        <f>'Captura TercerGrado'!AW$10</f>
        <v>0</v>
      </c>
      <c r="AB61" s="87">
        <f>SUM('Captura TercerGrado'!AW$13:AW$32)</f>
        <v>0</v>
      </c>
      <c r="AC61" s="87">
        <f>'Captura TercerGrado'!AW$35</f>
        <v>0</v>
      </c>
      <c r="AD61" s="87">
        <f>SUM('Captura TercerGrado'!AW$38:AW$57)</f>
        <v>0</v>
      </c>
      <c r="AE61" s="87">
        <f>'Captura TercerGrado'!AW$60</f>
        <v>0</v>
      </c>
      <c r="AF61" s="87">
        <f>SUM('Captura TercerGrado'!AW$63:AW$82)</f>
        <v>0</v>
      </c>
      <c r="AG61" s="87">
        <f>'Captura TercerGrado'!AW$100</f>
        <v>0</v>
      </c>
      <c r="AH61" s="87">
        <f>SUM('Captura TercerGrado'!AW$103:AW$112)</f>
        <v>0</v>
      </c>
      <c r="AI61" s="86">
        <f>'Captura TercerGrado'!AW$85</f>
        <v>0</v>
      </c>
      <c r="AJ61" s="86">
        <f>SUM('Captura TercerGrado'!AW$88:AW$97)</f>
        <v>0</v>
      </c>
      <c r="AK61" s="88" t="str">
        <f t="shared" si="16"/>
        <v>E</v>
      </c>
      <c r="AL61" s="88" t="str">
        <f t="shared" si="17"/>
        <v>E</v>
      </c>
      <c r="AM61" s="88" t="str">
        <f t="shared" si="18"/>
        <v>E</v>
      </c>
      <c r="AN61" s="88" t="str">
        <f t="shared" si="9"/>
        <v>E</v>
      </c>
      <c r="AO61" s="88" t="str">
        <f t="shared" si="10"/>
        <v>E</v>
      </c>
      <c r="AP61" s="88" t="str">
        <f t="shared" si="19"/>
        <v>E</v>
      </c>
      <c r="AQ61" s="88" t="str">
        <f t="shared" si="20"/>
        <v>E</v>
      </c>
      <c r="AR61" s="88" t="str">
        <f t="shared" si="21"/>
        <v>E</v>
      </c>
      <c r="AS61" s="88" t="str">
        <f t="shared" si="11"/>
        <v>E</v>
      </c>
      <c r="AT61" s="88" t="str">
        <f t="shared" si="12"/>
        <v>E</v>
      </c>
      <c r="AU61" s="88" t="str">
        <f t="shared" si="22"/>
        <v>E</v>
      </c>
      <c r="AV61" s="88" t="str">
        <f t="shared" si="23"/>
        <v>E</v>
      </c>
      <c r="AW61" s="88" t="str">
        <f t="shared" si="24"/>
        <v>E</v>
      </c>
      <c r="AX61" s="88" t="str">
        <f t="shared" si="13"/>
        <v>E</v>
      </c>
      <c r="AY61" s="88" t="str">
        <f t="shared" si="14"/>
        <v>E</v>
      </c>
      <c r="AZ61" s="8">
        <f t="shared" si="15"/>
        <v>0</v>
      </c>
    </row>
    <row r="62" spans="1:52" ht="12" customHeight="1" x14ac:dyDescent="0.25">
      <c r="A62" s="42">
        <v>49</v>
      </c>
      <c r="B62" s="16"/>
      <c r="C62" s="16"/>
      <c r="D62" s="44" t="str">
        <f>IFERROR(VLOOKUP(B62,teles_fed!$A$2:$F$1748,2,FALSE),"")</f>
        <v/>
      </c>
      <c r="E62" s="43" t="str">
        <f>IFERROR(VLOOKUP(B62,teles_fed!$A$2:$F$1748,6,FALSE),"")</f>
        <v/>
      </c>
      <c r="F62" s="43" t="str">
        <f>IFERROR(VLOOKUP(B62,teles_fed!$A$2:$F$1748,5,FALSE),"")</f>
        <v/>
      </c>
      <c r="G62" s="86">
        <f>'Captura PrimerGrado'!AX$10</f>
        <v>0</v>
      </c>
      <c r="H62" s="86">
        <f>SUM('Captura PrimerGrado'!AX$13:AX$32)</f>
        <v>0</v>
      </c>
      <c r="I62" s="87">
        <f>'Captura PrimerGrado'!AX$35</f>
        <v>0</v>
      </c>
      <c r="J62" s="87">
        <f>SUM('Captura PrimerGrado'!AX$38:AX$57)</f>
        <v>0</v>
      </c>
      <c r="K62" s="87">
        <f>'Captura PrimerGrado'!AX$60</f>
        <v>0</v>
      </c>
      <c r="L62" s="87">
        <f>SUM('Captura PrimerGrado'!AX$63:AX$82)</f>
        <v>0</v>
      </c>
      <c r="M62" s="87">
        <f>'Captura PrimerGrado'!AX$105</f>
        <v>0</v>
      </c>
      <c r="N62" s="87">
        <f>SUM('Captura PrimerGrado'!AX$108:AX$117)</f>
        <v>0</v>
      </c>
      <c r="O62" s="87">
        <f>'Captura PrimerGrado'!AX$85</f>
        <v>0</v>
      </c>
      <c r="P62" s="87">
        <f>SUM('Captura PrimerGrado'!AX$88:AX$102)</f>
        <v>0</v>
      </c>
      <c r="Q62" s="87">
        <f>'Captura SegundoGrado'!AX$10</f>
        <v>0</v>
      </c>
      <c r="R62" s="87">
        <f>SUM('Captura SegundoGrado'!AX$13:AX$32)</f>
        <v>0</v>
      </c>
      <c r="S62" s="87">
        <f>'Captura SegundoGrado'!AX$35</f>
        <v>0</v>
      </c>
      <c r="T62" s="87">
        <f>SUM('Captura SegundoGrado'!AX$38:AX$57)</f>
        <v>0</v>
      </c>
      <c r="U62" s="87">
        <f>'Captura SegundoGrado'!AX$60</f>
        <v>0</v>
      </c>
      <c r="V62" s="87">
        <f>SUM('Captura SegundoGrado'!AX$63:AX$82)</f>
        <v>0</v>
      </c>
      <c r="W62" s="87">
        <f>'Captura SegundoGrado'!AX$100</f>
        <v>0</v>
      </c>
      <c r="X62" s="87">
        <f>SUM('Captura SegundoGrado'!AX$103:AX$112)</f>
        <v>0</v>
      </c>
      <c r="Y62" s="86">
        <f>'Captura SegundoGrado'!AX$85</f>
        <v>0</v>
      </c>
      <c r="Z62" s="86">
        <f>SUM('Captura SegundoGrado'!AX$88:AX$97)</f>
        <v>0</v>
      </c>
      <c r="AA62" s="87">
        <f>'Captura TercerGrado'!AX$10</f>
        <v>0</v>
      </c>
      <c r="AB62" s="87">
        <f>SUM('Captura TercerGrado'!AX$13:AX$32)</f>
        <v>0</v>
      </c>
      <c r="AC62" s="87">
        <f>'Captura TercerGrado'!AX$35</f>
        <v>0</v>
      </c>
      <c r="AD62" s="87">
        <f>SUM('Captura TercerGrado'!AX$38:AX$57)</f>
        <v>0</v>
      </c>
      <c r="AE62" s="87">
        <f>'Captura TercerGrado'!AX$60</f>
        <v>0</v>
      </c>
      <c r="AF62" s="87">
        <f>SUM('Captura TercerGrado'!AX$63:AX$82)</f>
        <v>0</v>
      </c>
      <c r="AG62" s="87">
        <f>'Captura TercerGrado'!AX$100</f>
        <v>0</v>
      </c>
      <c r="AH62" s="87">
        <f>SUM('Captura TercerGrado'!AX$103:AX$112)</f>
        <v>0</v>
      </c>
      <c r="AI62" s="86">
        <f>'Captura TercerGrado'!AX$85</f>
        <v>0</v>
      </c>
      <c r="AJ62" s="86">
        <f>SUM('Captura TercerGrado'!AX$88:AX$97)</f>
        <v>0</v>
      </c>
      <c r="AK62" s="88" t="str">
        <f t="shared" si="16"/>
        <v>E</v>
      </c>
      <c r="AL62" s="88" t="str">
        <f t="shared" si="17"/>
        <v>E</v>
      </c>
      <c r="AM62" s="88" t="str">
        <f t="shared" si="18"/>
        <v>E</v>
      </c>
      <c r="AN62" s="88" t="str">
        <f t="shared" si="9"/>
        <v>E</v>
      </c>
      <c r="AO62" s="88" t="str">
        <f t="shared" si="10"/>
        <v>E</v>
      </c>
      <c r="AP62" s="88" t="str">
        <f t="shared" si="19"/>
        <v>E</v>
      </c>
      <c r="AQ62" s="88" t="str">
        <f t="shared" si="20"/>
        <v>E</v>
      </c>
      <c r="AR62" s="88" t="str">
        <f t="shared" si="21"/>
        <v>E</v>
      </c>
      <c r="AS62" s="88" t="str">
        <f t="shared" si="11"/>
        <v>E</v>
      </c>
      <c r="AT62" s="88" t="str">
        <f t="shared" si="12"/>
        <v>E</v>
      </c>
      <c r="AU62" s="88" t="str">
        <f t="shared" si="22"/>
        <v>E</v>
      </c>
      <c r="AV62" s="88" t="str">
        <f t="shared" si="23"/>
        <v>E</v>
      </c>
      <c r="AW62" s="88" t="str">
        <f t="shared" si="24"/>
        <v>E</v>
      </c>
      <c r="AX62" s="88" t="str">
        <f t="shared" si="13"/>
        <v>E</v>
      </c>
      <c r="AY62" s="88" t="str">
        <f t="shared" si="14"/>
        <v>E</v>
      </c>
      <c r="AZ62" s="8">
        <f t="shared" si="15"/>
        <v>0</v>
      </c>
    </row>
    <row r="63" spans="1:52" ht="12" customHeight="1" x14ac:dyDescent="0.25">
      <c r="A63" s="42">
        <v>50</v>
      </c>
      <c r="B63" s="16"/>
      <c r="C63" s="16"/>
      <c r="D63" s="44" t="str">
        <f>IFERROR(VLOOKUP(B63,teles_fed!$A$2:$F$1748,2,FALSE),"")</f>
        <v/>
      </c>
      <c r="E63" s="43" t="str">
        <f>IFERROR(VLOOKUP(B63,teles_fed!$A$2:$F$1748,6,FALSE),"")</f>
        <v/>
      </c>
      <c r="F63" s="43" t="str">
        <f>IFERROR(VLOOKUP(B63,teles_fed!$A$2:$F$1748,5,FALSE),"")</f>
        <v/>
      </c>
      <c r="G63" s="86">
        <f>'Captura PrimerGrado'!AY$10</f>
        <v>0</v>
      </c>
      <c r="H63" s="86">
        <f>SUM('Captura PrimerGrado'!AY$13:AY$32)</f>
        <v>0</v>
      </c>
      <c r="I63" s="87">
        <f>'Captura PrimerGrado'!AY$35</f>
        <v>0</v>
      </c>
      <c r="J63" s="87">
        <f>SUM('Captura PrimerGrado'!AY$38:AY$57)</f>
        <v>0</v>
      </c>
      <c r="K63" s="87">
        <f>'Captura PrimerGrado'!AY$60</f>
        <v>0</v>
      </c>
      <c r="L63" s="87">
        <f>SUM('Captura PrimerGrado'!AY$63:AY$82)</f>
        <v>0</v>
      </c>
      <c r="M63" s="87">
        <f>'Captura PrimerGrado'!AY$105</f>
        <v>0</v>
      </c>
      <c r="N63" s="87">
        <f>SUM('Captura PrimerGrado'!AY$108:AY$117)</f>
        <v>0</v>
      </c>
      <c r="O63" s="87">
        <f>'Captura PrimerGrado'!AY$85</f>
        <v>0</v>
      </c>
      <c r="P63" s="87">
        <f>SUM('Captura PrimerGrado'!AY$88:AY$102)</f>
        <v>0</v>
      </c>
      <c r="Q63" s="87">
        <f>'Captura SegundoGrado'!AY$10</f>
        <v>0</v>
      </c>
      <c r="R63" s="87">
        <f>SUM('Captura SegundoGrado'!AY$13:AY$32)</f>
        <v>0</v>
      </c>
      <c r="S63" s="87">
        <f>'Captura SegundoGrado'!AY$35</f>
        <v>0</v>
      </c>
      <c r="T63" s="87">
        <f>SUM('Captura SegundoGrado'!AY$38:AY$57)</f>
        <v>0</v>
      </c>
      <c r="U63" s="87">
        <f>'Captura SegundoGrado'!AY$60</f>
        <v>0</v>
      </c>
      <c r="V63" s="87">
        <f>SUM('Captura SegundoGrado'!AY$63:AY$82)</f>
        <v>0</v>
      </c>
      <c r="W63" s="87">
        <f>'Captura SegundoGrado'!AY$100</f>
        <v>0</v>
      </c>
      <c r="X63" s="87">
        <f>SUM('Captura SegundoGrado'!AY$103:AY$112)</f>
        <v>0</v>
      </c>
      <c r="Y63" s="86">
        <f>'Captura SegundoGrado'!AY$85</f>
        <v>0</v>
      </c>
      <c r="Z63" s="86">
        <f>SUM('Captura SegundoGrado'!AY$88:AY$97)</f>
        <v>0</v>
      </c>
      <c r="AA63" s="87">
        <f>'Captura TercerGrado'!AY$10</f>
        <v>0</v>
      </c>
      <c r="AB63" s="87">
        <f>SUM('Captura TercerGrado'!AY$13:AY$32)</f>
        <v>0</v>
      </c>
      <c r="AC63" s="87">
        <f>'Captura TercerGrado'!AY$35</f>
        <v>0</v>
      </c>
      <c r="AD63" s="87">
        <f>SUM('Captura TercerGrado'!AY$38:AY$57)</f>
        <v>0</v>
      </c>
      <c r="AE63" s="87">
        <f>'Captura TercerGrado'!AY$60</f>
        <v>0</v>
      </c>
      <c r="AF63" s="87">
        <f>SUM('Captura TercerGrado'!AY$63:AY$82)</f>
        <v>0</v>
      </c>
      <c r="AG63" s="87">
        <f>'Captura TercerGrado'!AY$100</f>
        <v>0</v>
      </c>
      <c r="AH63" s="87">
        <f>SUM('Captura TercerGrado'!AY$103:AY$112)</f>
        <v>0</v>
      </c>
      <c r="AI63" s="86">
        <f>'Captura TercerGrado'!AY$85</f>
        <v>0</v>
      </c>
      <c r="AJ63" s="86">
        <f>SUM('Captura TercerGrado'!AY$88:AY$97)</f>
        <v>0</v>
      </c>
      <c r="AK63" s="88" t="str">
        <f t="shared" ref="AK63:AK72" si="25">IFERROR(H63/G63/20,"E")</f>
        <v>E</v>
      </c>
      <c r="AL63" s="88" t="str">
        <f t="shared" ref="AL63:AL72" si="26">IFERROR(J63/I63/20,"E")</f>
        <v>E</v>
      </c>
      <c r="AM63" s="88" t="str">
        <f t="shared" ref="AM63:AM72" si="27">IFERROR(L63/K63/20,"E")</f>
        <v>E</v>
      </c>
      <c r="AN63" s="88" t="str">
        <f t="shared" si="9"/>
        <v>E</v>
      </c>
      <c r="AO63" s="88" t="str">
        <f t="shared" si="10"/>
        <v>E</v>
      </c>
      <c r="AP63" s="88" t="str">
        <f t="shared" ref="AP63:AP72" si="28">IFERROR(R63/Q63/20,"E")</f>
        <v>E</v>
      </c>
      <c r="AQ63" s="88" t="str">
        <f t="shared" ref="AQ63:AQ72" si="29">IFERROR(T63/S63/20,"E")</f>
        <v>E</v>
      </c>
      <c r="AR63" s="88" t="str">
        <f t="shared" ref="AR63:AR72" si="30">IFERROR(V63/U63/20,"E")</f>
        <v>E</v>
      </c>
      <c r="AS63" s="88" t="str">
        <f t="shared" si="11"/>
        <v>E</v>
      </c>
      <c r="AT63" s="88" t="str">
        <f t="shared" si="12"/>
        <v>E</v>
      </c>
      <c r="AU63" s="88" t="str">
        <f t="shared" ref="AU63:AU72" si="31">IFERROR(AB63/AA63/20,"E")</f>
        <v>E</v>
      </c>
      <c r="AV63" s="88" t="str">
        <f t="shared" ref="AV63:AV72" si="32">IFERROR(AD63/AC63/20,"E")</f>
        <v>E</v>
      </c>
      <c r="AW63" s="88" t="str">
        <f t="shared" ref="AW63:AW72" si="33">IFERROR(AF63/AE63/20,"E")</f>
        <v>E</v>
      </c>
      <c r="AX63" s="88" t="str">
        <f t="shared" si="13"/>
        <v>E</v>
      </c>
      <c r="AY63" s="88" t="str">
        <f t="shared" si="14"/>
        <v>E</v>
      </c>
    </row>
    <row r="64" spans="1:52" ht="12" customHeight="1" x14ac:dyDescent="0.25">
      <c r="A64" s="42">
        <v>51</v>
      </c>
      <c r="B64" s="16"/>
      <c r="C64" s="16"/>
      <c r="D64" s="44" t="str">
        <f>IFERROR(VLOOKUP(B64,teles_fed!$A$2:$F$1748,2,FALSE),"")</f>
        <v/>
      </c>
      <c r="E64" s="43" t="str">
        <f>IFERROR(VLOOKUP(B64,teles_fed!$A$2:$F$1748,6,FALSE),"")</f>
        <v/>
      </c>
      <c r="F64" s="43" t="str">
        <f>IFERROR(VLOOKUP(B64,teles_fed!$A$2:$F$1748,5,FALSE),"")</f>
        <v/>
      </c>
      <c r="G64" s="86">
        <f>'Captura PrimerGrado'!AZ$10</f>
        <v>0</v>
      </c>
      <c r="H64" s="86">
        <f>SUM('Captura PrimerGrado'!AZ$13:AZ$32)</f>
        <v>0</v>
      </c>
      <c r="I64" s="87">
        <f>'Captura PrimerGrado'!AZ$35</f>
        <v>0</v>
      </c>
      <c r="J64" s="87">
        <f>SUM('Captura PrimerGrado'!AZ$38:AZ$57)</f>
        <v>0</v>
      </c>
      <c r="K64" s="87">
        <f>'Captura PrimerGrado'!AZ$60</f>
        <v>0</v>
      </c>
      <c r="L64" s="87">
        <f>SUM('Captura PrimerGrado'!AZ$63:AZ$82)</f>
        <v>0</v>
      </c>
      <c r="M64" s="87">
        <f>'Captura PrimerGrado'!AZ$105</f>
        <v>0</v>
      </c>
      <c r="N64" s="87">
        <f>SUM('Captura PrimerGrado'!AZ$108:AZ$117)</f>
        <v>0</v>
      </c>
      <c r="O64" s="87">
        <f>'Captura PrimerGrado'!AZ$85</f>
        <v>0</v>
      </c>
      <c r="P64" s="87">
        <f>SUM('Captura PrimerGrado'!AZ$88:AZ$102)</f>
        <v>0</v>
      </c>
      <c r="Q64" s="87">
        <f>'Captura SegundoGrado'!AZ$10</f>
        <v>0</v>
      </c>
      <c r="R64" s="87">
        <f>SUM('Captura SegundoGrado'!AZ$13:AZ$32)</f>
        <v>0</v>
      </c>
      <c r="S64" s="87">
        <f>'Captura SegundoGrado'!AZ$35</f>
        <v>0</v>
      </c>
      <c r="T64" s="87">
        <f>SUM('Captura SegundoGrado'!AZ$38:AZ$57)</f>
        <v>0</v>
      </c>
      <c r="U64" s="87">
        <f>'Captura SegundoGrado'!AZ$60</f>
        <v>0</v>
      </c>
      <c r="V64" s="87">
        <f>SUM('Captura SegundoGrado'!AZ$63:AZ$82)</f>
        <v>0</v>
      </c>
      <c r="W64" s="87">
        <f>'Captura SegundoGrado'!AZ$100</f>
        <v>0</v>
      </c>
      <c r="X64" s="87">
        <f>SUM('Captura SegundoGrado'!AZ$103:AZ$112)</f>
        <v>0</v>
      </c>
      <c r="Y64" s="86">
        <f>'Captura SegundoGrado'!AZ$85</f>
        <v>0</v>
      </c>
      <c r="Z64" s="86">
        <f>SUM('Captura SegundoGrado'!AZ$88:AZ$97)</f>
        <v>0</v>
      </c>
      <c r="AA64" s="87">
        <f>'Captura TercerGrado'!AZ$10</f>
        <v>0</v>
      </c>
      <c r="AB64" s="87">
        <f>SUM('Captura TercerGrado'!AZ$13:AZ$32)</f>
        <v>0</v>
      </c>
      <c r="AC64" s="87">
        <f>'Captura TercerGrado'!AZ$35</f>
        <v>0</v>
      </c>
      <c r="AD64" s="87">
        <f>SUM('Captura TercerGrado'!AZ$38:AZ$57)</f>
        <v>0</v>
      </c>
      <c r="AE64" s="87">
        <f>'Captura TercerGrado'!AZ$60</f>
        <v>0</v>
      </c>
      <c r="AF64" s="87">
        <f>SUM('Captura TercerGrado'!AZ$63:AZ$82)</f>
        <v>0</v>
      </c>
      <c r="AG64" s="87">
        <f>'Captura TercerGrado'!AZ$100</f>
        <v>0</v>
      </c>
      <c r="AH64" s="87">
        <f>SUM('Captura TercerGrado'!AZ$103:AZ$112)</f>
        <v>0</v>
      </c>
      <c r="AI64" s="86">
        <f>'Captura TercerGrado'!AZ$85</f>
        <v>0</v>
      </c>
      <c r="AJ64" s="86">
        <f>SUM('Captura TercerGrado'!AZ$88:AZ$97)</f>
        <v>0</v>
      </c>
      <c r="AK64" s="88" t="str">
        <f t="shared" si="25"/>
        <v>E</v>
      </c>
      <c r="AL64" s="88" t="str">
        <f t="shared" si="26"/>
        <v>E</v>
      </c>
      <c r="AM64" s="88" t="str">
        <f t="shared" si="27"/>
        <v>E</v>
      </c>
      <c r="AN64" s="88" t="str">
        <f t="shared" si="9"/>
        <v>E</v>
      </c>
      <c r="AO64" s="88" t="str">
        <f t="shared" si="10"/>
        <v>E</v>
      </c>
      <c r="AP64" s="88" t="str">
        <f t="shared" si="28"/>
        <v>E</v>
      </c>
      <c r="AQ64" s="88" t="str">
        <f t="shared" si="29"/>
        <v>E</v>
      </c>
      <c r="AR64" s="88" t="str">
        <f t="shared" si="30"/>
        <v>E</v>
      </c>
      <c r="AS64" s="88" t="str">
        <f t="shared" si="11"/>
        <v>E</v>
      </c>
      <c r="AT64" s="88" t="str">
        <f t="shared" si="12"/>
        <v>E</v>
      </c>
      <c r="AU64" s="88" t="str">
        <f t="shared" si="31"/>
        <v>E</v>
      </c>
      <c r="AV64" s="88" t="str">
        <f t="shared" si="32"/>
        <v>E</v>
      </c>
      <c r="AW64" s="88" t="str">
        <f t="shared" si="33"/>
        <v>E</v>
      </c>
      <c r="AX64" s="88" t="str">
        <f t="shared" si="13"/>
        <v>E</v>
      </c>
      <c r="AY64" s="88" t="str">
        <f t="shared" si="14"/>
        <v>E</v>
      </c>
    </row>
    <row r="65" spans="1:52" ht="12" customHeight="1" x14ac:dyDescent="0.25">
      <c r="A65" s="42">
        <v>52</v>
      </c>
      <c r="B65" s="16"/>
      <c r="C65" s="16"/>
      <c r="D65" s="44" t="str">
        <f>IFERROR(VLOOKUP(B65,teles_fed!$A$2:$F$1748,2,FALSE),"")</f>
        <v/>
      </c>
      <c r="E65" s="43" t="str">
        <f>IFERROR(VLOOKUP(B65,teles_fed!$A$2:$F$1748,6,FALSE),"")</f>
        <v/>
      </c>
      <c r="F65" s="43" t="str">
        <f>IFERROR(VLOOKUP(B65,teles_fed!$A$2:$F$1748,5,FALSE),"")</f>
        <v/>
      </c>
      <c r="G65" s="86">
        <f>'Captura PrimerGrado'!BA$10</f>
        <v>0</v>
      </c>
      <c r="H65" s="86">
        <f>SUM('Captura PrimerGrado'!BA$13:BA$32)</f>
        <v>0</v>
      </c>
      <c r="I65" s="87">
        <f>'Captura PrimerGrado'!BA$35</f>
        <v>0</v>
      </c>
      <c r="J65" s="87">
        <f>SUM('Captura PrimerGrado'!BA$38:BA$57)</f>
        <v>0</v>
      </c>
      <c r="K65" s="87">
        <f>'Captura PrimerGrado'!BA$60</f>
        <v>0</v>
      </c>
      <c r="L65" s="87">
        <f>SUM('Captura PrimerGrado'!BA$63:BA$82)</f>
        <v>0</v>
      </c>
      <c r="M65" s="87">
        <f>'Captura PrimerGrado'!BA$105</f>
        <v>0</v>
      </c>
      <c r="N65" s="87">
        <f>SUM('Captura PrimerGrado'!BA$108:BA$117)</f>
        <v>0</v>
      </c>
      <c r="O65" s="87">
        <f>'Captura PrimerGrado'!BA$85</f>
        <v>0</v>
      </c>
      <c r="P65" s="87">
        <f>SUM('Captura PrimerGrado'!BA$88:BA$102)</f>
        <v>0</v>
      </c>
      <c r="Q65" s="87">
        <f>'Captura SegundoGrado'!BA$10</f>
        <v>0</v>
      </c>
      <c r="R65" s="87">
        <f>SUM('Captura SegundoGrado'!BA$13:BA$32)</f>
        <v>0</v>
      </c>
      <c r="S65" s="87">
        <f>'Captura SegundoGrado'!BA$35</f>
        <v>0</v>
      </c>
      <c r="T65" s="87">
        <f>SUM('Captura SegundoGrado'!BA$38:BA$57)</f>
        <v>0</v>
      </c>
      <c r="U65" s="87">
        <f>'Captura SegundoGrado'!BA$60</f>
        <v>0</v>
      </c>
      <c r="V65" s="87">
        <f>SUM('Captura SegundoGrado'!BA$63:BA$82)</f>
        <v>0</v>
      </c>
      <c r="W65" s="87">
        <f>'Captura SegundoGrado'!BA$100</f>
        <v>0</v>
      </c>
      <c r="X65" s="87">
        <f>SUM('Captura SegundoGrado'!BA$103:BA$112)</f>
        <v>0</v>
      </c>
      <c r="Y65" s="86">
        <f>'Captura SegundoGrado'!BA$85</f>
        <v>0</v>
      </c>
      <c r="Z65" s="86">
        <f>SUM('Captura SegundoGrado'!BA$88:BA$97)</f>
        <v>0</v>
      </c>
      <c r="AA65" s="87">
        <f>'Captura TercerGrado'!BA$10</f>
        <v>0</v>
      </c>
      <c r="AB65" s="87">
        <f>SUM('Captura TercerGrado'!BA$13:BA$32)</f>
        <v>0</v>
      </c>
      <c r="AC65" s="87">
        <f>'Captura TercerGrado'!BA$35</f>
        <v>0</v>
      </c>
      <c r="AD65" s="87">
        <f>SUM('Captura TercerGrado'!BA$38:BA$57)</f>
        <v>0</v>
      </c>
      <c r="AE65" s="87">
        <f>'Captura TercerGrado'!BA$60</f>
        <v>0</v>
      </c>
      <c r="AF65" s="87">
        <f>SUM('Captura TercerGrado'!BA$63:BA$82)</f>
        <v>0</v>
      </c>
      <c r="AG65" s="87">
        <f>'Captura TercerGrado'!BA$100</f>
        <v>0</v>
      </c>
      <c r="AH65" s="87">
        <f>SUM('Captura TercerGrado'!BA$103:BA$112)</f>
        <v>0</v>
      </c>
      <c r="AI65" s="86">
        <f>'Captura TercerGrado'!BA$85</f>
        <v>0</v>
      </c>
      <c r="AJ65" s="86">
        <f>SUM('Captura TercerGrado'!BA$88:BA$97)</f>
        <v>0</v>
      </c>
      <c r="AK65" s="88" t="str">
        <f t="shared" si="25"/>
        <v>E</v>
      </c>
      <c r="AL65" s="88" t="str">
        <f t="shared" si="26"/>
        <v>E</v>
      </c>
      <c r="AM65" s="88" t="str">
        <f t="shared" si="27"/>
        <v>E</v>
      </c>
      <c r="AN65" s="88" t="str">
        <f t="shared" si="9"/>
        <v>E</v>
      </c>
      <c r="AO65" s="88" t="str">
        <f t="shared" si="10"/>
        <v>E</v>
      </c>
      <c r="AP65" s="88" t="str">
        <f t="shared" si="28"/>
        <v>E</v>
      </c>
      <c r="AQ65" s="88" t="str">
        <f t="shared" si="29"/>
        <v>E</v>
      </c>
      <c r="AR65" s="88" t="str">
        <f t="shared" si="30"/>
        <v>E</v>
      </c>
      <c r="AS65" s="88" t="str">
        <f t="shared" si="11"/>
        <v>E</v>
      </c>
      <c r="AT65" s="88" t="str">
        <f t="shared" si="12"/>
        <v>E</v>
      </c>
      <c r="AU65" s="88" t="str">
        <f t="shared" si="31"/>
        <v>E</v>
      </c>
      <c r="AV65" s="88" t="str">
        <f t="shared" si="32"/>
        <v>E</v>
      </c>
      <c r="AW65" s="88" t="str">
        <f t="shared" si="33"/>
        <v>E</v>
      </c>
      <c r="AX65" s="88" t="str">
        <f t="shared" si="13"/>
        <v>E</v>
      </c>
      <c r="AY65" s="88" t="str">
        <f t="shared" si="14"/>
        <v>E</v>
      </c>
    </row>
    <row r="66" spans="1:52" ht="12" customHeight="1" x14ac:dyDescent="0.25">
      <c r="A66" s="42">
        <v>53</v>
      </c>
      <c r="B66" s="16"/>
      <c r="C66" s="16"/>
      <c r="D66" s="44" t="str">
        <f>IFERROR(VLOOKUP(B66,teles_fed!$A$2:$F$1748,2,FALSE),"")</f>
        <v/>
      </c>
      <c r="E66" s="43" t="str">
        <f>IFERROR(VLOOKUP(B66,teles_fed!$A$2:$F$1748,6,FALSE),"")</f>
        <v/>
      </c>
      <c r="F66" s="43" t="str">
        <f>IFERROR(VLOOKUP(B66,teles_fed!$A$2:$F$1748,5,FALSE),"")</f>
        <v/>
      </c>
      <c r="G66" s="86">
        <f>'Captura PrimerGrado'!BB$10</f>
        <v>0</v>
      </c>
      <c r="H66" s="86">
        <f>SUM('Captura PrimerGrado'!BB$13:BB$32)</f>
        <v>0</v>
      </c>
      <c r="I66" s="87">
        <f>'Captura PrimerGrado'!BB$35</f>
        <v>0</v>
      </c>
      <c r="J66" s="87">
        <f>SUM('Captura PrimerGrado'!BB$38:BB$57)</f>
        <v>0</v>
      </c>
      <c r="K66" s="87">
        <f>'Captura PrimerGrado'!BB$60</f>
        <v>0</v>
      </c>
      <c r="L66" s="87">
        <f>SUM('Captura PrimerGrado'!BB$63:BB$82)</f>
        <v>0</v>
      </c>
      <c r="M66" s="87">
        <f>'Captura PrimerGrado'!BB$105</f>
        <v>0</v>
      </c>
      <c r="N66" s="87">
        <f>SUM('Captura PrimerGrado'!BB$108:BB$117)</f>
        <v>0</v>
      </c>
      <c r="O66" s="87">
        <f>'Captura PrimerGrado'!BB$85</f>
        <v>0</v>
      </c>
      <c r="P66" s="87">
        <f>SUM('Captura PrimerGrado'!BB$88:BB$102)</f>
        <v>0</v>
      </c>
      <c r="Q66" s="87">
        <f>'Captura SegundoGrado'!BB$10</f>
        <v>0</v>
      </c>
      <c r="R66" s="87">
        <f>SUM('Captura SegundoGrado'!BB$13:BB$32)</f>
        <v>0</v>
      </c>
      <c r="S66" s="87">
        <f>'Captura SegundoGrado'!BB$35</f>
        <v>0</v>
      </c>
      <c r="T66" s="87">
        <f>SUM('Captura SegundoGrado'!BB$38:BB$57)</f>
        <v>0</v>
      </c>
      <c r="U66" s="87">
        <f>'Captura SegundoGrado'!BB$60</f>
        <v>0</v>
      </c>
      <c r="V66" s="87">
        <f>SUM('Captura SegundoGrado'!BB$63:BB$82)</f>
        <v>0</v>
      </c>
      <c r="W66" s="87">
        <f>'Captura SegundoGrado'!BB$100</f>
        <v>0</v>
      </c>
      <c r="X66" s="87">
        <f>SUM('Captura SegundoGrado'!BB$103:BB$112)</f>
        <v>0</v>
      </c>
      <c r="Y66" s="86">
        <f>'Captura SegundoGrado'!BB$85</f>
        <v>0</v>
      </c>
      <c r="Z66" s="86">
        <f>SUM('Captura SegundoGrado'!BB$88:BB$97)</f>
        <v>0</v>
      </c>
      <c r="AA66" s="87">
        <f>'Captura TercerGrado'!BB$10</f>
        <v>0</v>
      </c>
      <c r="AB66" s="87">
        <f>SUM('Captura TercerGrado'!BB$13:BB$32)</f>
        <v>0</v>
      </c>
      <c r="AC66" s="87">
        <f>'Captura TercerGrado'!BB$35</f>
        <v>0</v>
      </c>
      <c r="AD66" s="87">
        <f>SUM('Captura TercerGrado'!BB$38:BB$57)</f>
        <v>0</v>
      </c>
      <c r="AE66" s="87">
        <f>'Captura TercerGrado'!BB$60</f>
        <v>0</v>
      </c>
      <c r="AF66" s="87">
        <f>SUM('Captura TercerGrado'!BB$63:BB$82)</f>
        <v>0</v>
      </c>
      <c r="AG66" s="87">
        <f>'Captura TercerGrado'!BB$100</f>
        <v>0</v>
      </c>
      <c r="AH66" s="87">
        <f>SUM('Captura TercerGrado'!BB$103:BB$112)</f>
        <v>0</v>
      </c>
      <c r="AI66" s="86">
        <f>'Captura TercerGrado'!BB$85</f>
        <v>0</v>
      </c>
      <c r="AJ66" s="86">
        <f>SUM('Captura TercerGrado'!BB$88:BB$97)</f>
        <v>0</v>
      </c>
      <c r="AK66" s="88" t="str">
        <f t="shared" si="25"/>
        <v>E</v>
      </c>
      <c r="AL66" s="88" t="str">
        <f t="shared" si="26"/>
        <v>E</v>
      </c>
      <c r="AM66" s="88" t="str">
        <f t="shared" si="27"/>
        <v>E</v>
      </c>
      <c r="AN66" s="88" t="str">
        <f t="shared" si="9"/>
        <v>E</v>
      </c>
      <c r="AO66" s="88" t="str">
        <f t="shared" si="10"/>
        <v>E</v>
      </c>
      <c r="AP66" s="88" t="str">
        <f t="shared" si="28"/>
        <v>E</v>
      </c>
      <c r="AQ66" s="88" t="str">
        <f t="shared" si="29"/>
        <v>E</v>
      </c>
      <c r="AR66" s="88" t="str">
        <f t="shared" si="30"/>
        <v>E</v>
      </c>
      <c r="AS66" s="88" t="str">
        <f t="shared" si="11"/>
        <v>E</v>
      </c>
      <c r="AT66" s="88" t="str">
        <f t="shared" si="12"/>
        <v>E</v>
      </c>
      <c r="AU66" s="88" t="str">
        <f t="shared" si="31"/>
        <v>E</v>
      </c>
      <c r="AV66" s="88" t="str">
        <f t="shared" si="32"/>
        <v>E</v>
      </c>
      <c r="AW66" s="88" t="str">
        <f t="shared" si="33"/>
        <v>E</v>
      </c>
      <c r="AX66" s="88" t="str">
        <f t="shared" si="13"/>
        <v>E</v>
      </c>
      <c r="AY66" s="88" t="str">
        <f t="shared" si="14"/>
        <v>E</v>
      </c>
    </row>
    <row r="67" spans="1:52" ht="12" customHeight="1" x14ac:dyDescent="0.25">
      <c r="A67" s="42">
        <v>54</v>
      </c>
      <c r="B67" s="16"/>
      <c r="C67" s="16"/>
      <c r="D67" s="44" t="str">
        <f>IFERROR(VLOOKUP(B67,teles_fed!$A$2:$F$1748,2,FALSE),"")</f>
        <v/>
      </c>
      <c r="E67" s="43" t="str">
        <f>IFERROR(VLOOKUP(B67,teles_fed!$A$2:$F$1748,6,FALSE),"")</f>
        <v/>
      </c>
      <c r="F67" s="43" t="str">
        <f>IFERROR(VLOOKUP(B67,teles_fed!$A$2:$F$1748,5,FALSE),"")</f>
        <v/>
      </c>
      <c r="G67" s="86">
        <f>'Captura PrimerGrado'!BC$10</f>
        <v>0</v>
      </c>
      <c r="H67" s="86">
        <f>SUM('Captura PrimerGrado'!BC$13:BC$32)</f>
        <v>0</v>
      </c>
      <c r="I67" s="87">
        <f>'Captura PrimerGrado'!BC$35</f>
        <v>0</v>
      </c>
      <c r="J67" s="87">
        <f>SUM('Captura PrimerGrado'!BC$38:BC$57)</f>
        <v>0</v>
      </c>
      <c r="K67" s="87">
        <f>'Captura PrimerGrado'!BC$60</f>
        <v>0</v>
      </c>
      <c r="L67" s="87">
        <f>SUM('Captura PrimerGrado'!BC$63:BC$82)</f>
        <v>0</v>
      </c>
      <c r="M67" s="87">
        <f>'Captura PrimerGrado'!BC$105</f>
        <v>0</v>
      </c>
      <c r="N67" s="87">
        <f>SUM('Captura PrimerGrado'!BC$108:BC$117)</f>
        <v>0</v>
      </c>
      <c r="O67" s="87">
        <f>'Captura PrimerGrado'!BC$85</f>
        <v>0</v>
      </c>
      <c r="P67" s="87">
        <f>SUM('Captura PrimerGrado'!BC$88:BC$102)</f>
        <v>0</v>
      </c>
      <c r="Q67" s="87">
        <f>'Captura SegundoGrado'!BC$10</f>
        <v>0</v>
      </c>
      <c r="R67" s="87">
        <f>SUM('Captura SegundoGrado'!BC$13:BC$32)</f>
        <v>0</v>
      </c>
      <c r="S67" s="87">
        <f>'Captura SegundoGrado'!BC$35</f>
        <v>0</v>
      </c>
      <c r="T67" s="87">
        <f>SUM('Captura SegundoGrado'!BC$38:BC$57)</f>
        <v>0</v>
      </c>
      <c r="U67" s="87">
        <f>'Captura SegundoGrado'!BC$60</f>
        <v>0</v>
      </c>
      <c r="V67" s="87">
        <f>SUM('Captura SegundoGrado'!BC$63:BC$82)</f>
        <v>0</v>
      </c>
      <c r="W67" s="87">
        <f>'Captura SegundoGrado'!BC$100</f>
        <v>0</v>
      </c>
      <c r="X67" s="87">
        <f>SUM('Captura SegundoGrado'!BC$103:BC$112)</f>
        <v>0</v>
      </c>
      <c r="Y67" s="86">
        <f>'Captura SegundoGrado'!BC$85</f>
        <v>0</v>
      </c>
      <c r="Z67" s="86">
        <f>SUM('Captura SegundoGrado'!BC$88:BC$97)</f>
        <v>0</v>
      </c>
      <c r="AA67" s="87">
        <f>'Captura TercerGrado'!BC$10</f>
        <v>0</v>
      </c>
      <c r="AB67" s="87">
        <f>SUM('Captura TercerGrado'!BC$13:BC$32)</f>
        <v>0</v>
      </c>
      <c r="AC67" s="87">
        <f>'Captura TercerGrado'!BC$35</f>
        <v>0</v>
      </c>
      <c r="AD67" s="87">
        <f>SUM('Captura TercerGrado'!BC$38:BC$57)</f>
        <v>0</v>
      </c>
      <c r="AE67" s="87">
        <f>'Captura TercerGrado'!BC$60</f>
        <v>0</v>
      </c>
      <c r="AF67" s="87">
        <f>SUM('Captura TercerGrado'!BC$63:BC$82)</f>
        <v>0</v>
      </c>
      <c r="AG67" s="87">
        <f>'Captura TercerGrado'!BC$100</f>
        <v>0</v>
      </c>
      <c r="AH67" s="87">
        <f>SUM('Captura TercerGrado'!BC$103:BC$112)</f>
        <v>0</v>
      </c>
      <c r="AI67" s="86">
        <f>'Captura TercerGrado'!BC$85</f>
        <v>0</v>
      </c>
      <c r="AJ67" s="86">
        <f>SUM('Captura TercerGrado'!BC$88:BC$97)</f>
        <v>0</v>
      </c>
      <c r="AK67" s="88" t="str">
        <f t="shared" si="25"/>
        <v>E</v>
      </c>
      <c r="AL67" s="88" t="str">
        <f t="shared" si="26"/>
        <v>E</v>
      </c>
      <c r="AM67" s="88" t="str">
        <f t="shared" si="27"/>
        <v>E</v>
      </c>
      <c r="AN67" s="88" t="str">
        <f t="shared" si="9"/>
        <v>E</v>
      </c>
      <c r="AO67" s="88" t="str">
        <f t="shared" si="10"/>
        <v>E</v>
      </c>
      <c r="AP67" s="88" t="str">
        <f t="shared" si="28"/>
        <v>E</v>
      </c>
      <c r="AQ67" s="88" t="str">
        <f t="shared" si="29"/>
        <v>E</v>
      </c>
      <c r="AR67" s="88" t="str">
        <f t="shared" si="30"/>
        <v>E</v>
      </c>
      <c r="AS67" s="88" t="str">
        <f t="shared" si="11"/>
        <v>E</v>
      </c>
      <c r="AT67" s="88" t="str">
        <f t="shared" si="12"/>
        <v>E</v>
      </c>
      <c r="AU67" s="88" t="str">
        <f t="shared" si="31"/>
        <v>E</v>
      </c>
      <c r="AV67" s="88" t="str">
        <f t="shared" si="32"/>
        <v>E</v>
      </c>
      <c r="AW67" s="88" t="str">
        <f t="shared" si="33"/>
        <v>E</v>
      </c>
      <c r="AX67" s="88" t="str">
        <f t="shared" si="13"/>
        <v>E</v>
      </c>
      <c r="AY67" s="88" t="str">
        <f t="shared" si="14"/>
        <v>E</v>
      </c>
    </row>
    <row r="68" spans="1:52" ht="12" customHeight="1" x14ac:dyDescent="0.25">
      <c r="A68" s="42">
        <v>55</v>
      </c>
      <c r="B68" s="16"/>
      <c r="C68" s="16"/>
      <c r="D68" s="44" t="str">
        <f>IFERROR(VLOOKUP(B68,teles_fed!$A$2:$F$1748,2,FALSE),"")</f>
        <v/>
      </c>
      <c r="E68" s="43" t="str">
        <f>IFERROR(VLOOKUP(B68,teles_fed!$A$2:$F$1748,6,FALSE),"")</f>
        <v/>
      </c>
      <c r="F68" s="43" t="str">
        <f>IFERROR(VLOOKUP(B68,teles_fed!$A$2:$F$1748,5,FALSE),"")</f>
        <v/>
      </c>
      <c r="G68" s="86">
        <f>'Captura PrimerGrado'!BD$10</f>
        <v>0</v>
      </c>
      <c r="H68" s="86">
        <f>SUM('Captura PrimerGrado'!BD$13:BD$32)</f>
        <v>0</v>
      </c>
      <c r="I68" s="87">
        <f>'Captura PrimerGrado'!BD$35</f>
        <v>0</v>
      </c>
      <c r="J68" s="87">
        <f>SUM('Captura PrimerGrado'!BD$38:BD$57)</f>
        <v>0</v>
      </c>
      <c r="K68" s="87">
        <f>'Captura PrimerGrado'!BD$60</f>
        <v>0</v>
      </c>
      <c r="L68" s="87">
        <f>SUM('Captura PrimerGrado'!BD$63:BD$82)</f>
        <v>0</v>
      </c>
      <c r="M68" s="87">
        <f>'Captura PrimerGrado'!BD$105</f>
        <v>0</v>
      </c>
      <c r="N68" s="87">
        <f>SUM('Captura PrimerGrado'!BD$108:BD$117)</f>
        <v>0</v>
      </c>
      <c r="O68" s="87">
        <f>'Captura PrimerGrado'!BD$85</f>
        <v>0</v>
      </c>
      <c r="P68" s="87">
        <f>SUM('Captura PrimerGrado'!BD$88:BD$102)</f>
        <v>0</v>
      </c>
      <c r="Q68" s="87">
        <f>'Captura SegundoGrado'!BD$10</f>
        <v>0</v>
      </c>
      <c r="R68" s="87">
        <f>SUM('Captura SegundoGrado'!BD$13:BD$32)</f>
        <v>0</v>
      </c>
      <c r="S68" s="87">
        <f>'Captura SegundoGrado'!BD$35</f>
        <v>0</v>
      </c>
      <c r="T68" s="87">
        <f>SUM('Captura SegundoGrado'!BD$38:BD$57)</f>
        <v>0</v>
      </c>
      <c r="U68" s="87">
        <f>'Captura SegundoGrado'!BD$60</f>
        <v>0</v>
      </c>
      <c r="V68" s="87">
        <f>SUM('Captura SegundoGrado'!BD$63:BD$82)</f>
        <v>0</v>
      </c>
      <c r="W68" s="87">
        <f>'Captura SegundoGrado'!BD$100</f>
        <v>0</v>
      </c>
      <c r="X68" s="87">
        <f>SUM('Captura SegundoGrado'!BD$103:BD$112)</f>
        <v>0</v>
      </c>
      <c r="Y68" s="86">
        <f>'Captura SegundoGrado'!BD$85</f>
        <v>0</v>
      </c>
      <c r="Z68" s="86">
        <f>SUM('Captura SegundoGrado'!BD$88:BD$97)</f>
        <v>0</v>
      </c>
      <c r="AA68" s="87">
        <f>'Captura TercerGrado'!BD$10</f>
        <v>0</v>
      </c>
      <c r="AB68" s="87">
        <f>SUM('Captura TercerGrado'!BD$13:BD$32)</f>
        <v>0</v>
      </c>
      <c r="AC68" s="87">
        <f>'Captura TercerGrado'!BD$35</f>
        <v>0</v>
      </c>
      <c r="AD68" s="87">
        <f>SUM('Captura TercerGrado'!BD$38:BD$57)</f>
        <v>0</v>
      </c>
      <c r="AE68" s="87">
        <f>'Captura TercerGrado'!BD$60</f>
        <v>0</v>
      </c>
      <c r="AF68" s="87">
        <f>SUM('Captura TercerGrado'!BD$63:BD$82)</f>
        <v>0</v>
      </c>
      <c r="AG68" s="87">
        <f>'Captura TercerGrado'!BD$100</f>
        <v>0</v>
      </c>
      <c r="AH68" s="87">
        <f>SUM('Captura TercerGrado'!BD$103:BD$112)</f>
        <v>0</v>
      </c>
      <c r="AI68" s="86">
        <f>'Captura TercerGrado'!BD$85</f>
        <v>0</v>
      </c>
      <c r="AJ68" s="86">
        <f>SUM('Captura TercerGrado'!BD$88:BD$97)</f>
        <v>0</v>
      </c>
      <c r="AK68" s="88" t="str">
        <f t="shared" si="25"/>
        <v>E</v>
      </c>
      <c r="AL68" s="88" t="str">
        <f t="shared" si="26"/>
        <v>E</v>
      </c>
      <c r="AM68" s="88" t="str">
        <f t="shared" si="27"/>
        <v>E</v>
      </c>
      <c r="AN68" s="88" t="str">
        <f t="shared" si="9"/>
        <v>E</v>
      </c>
      <c r="AO68" s="88" t="str">
        <f t="shared" si="10"/>
        <v>E</v>
      </c>
      <c r="AP68" s="88" t="str">
        <f t="shared" si="28"/>
        <v>E</v>
      </c>
      <c r="AQ68" s="88" t="str">
        <f t="shared" si="29"/>
        <v>E</v>
      </c>
      <c r="AR68" s="88" t="str">
        <f t="shared" si="30"/>
        <v>E</v>
      </c>
      <c r="AS68" s="88" t="str">
        <f t="shared" si="11"/>
        <v>E</v>
      </c>
      <c r="AT68" s="88" t="str">
        <f t="shared" si="12"/>
        <v>E</v>
      </c>
      <c r="AU68" s="88" t="str">
        <f t="shared" si="31"/>
        <v>E</v>
      </c>
      <c r="AV68" s="88" t="str">
        <f t="shared" si="32"/>
        <v>E</v>
      </c>
      <c r="AW68" s="88" t="str">
        <f t="shared" si="33"/>
        <v>E</v>
      </c>
      <c r="AX68" s="88" t="str">
        <f t="shared" si="13"/>
        <v>E</v>
      </c>
      <c r="AY68" s="88" t="str">
        <f t="shared" si="14"/>
        <v>E</v>
      </c>
    </row>
    <row r="69" spans="1:52" ht="12" customHeight="1" x14ac:dyDescent="0.25">
      <c r="A69" s="42">
        <v>56</v>
      </c>
      <c r="B69" s="16"/>
      <c r="C69" s="16"/>
      <c r="D69" s="44" t="str">
        <f>IFERROR(VLOOKUP(B69,teles_fed!$A$2:$F$1748,2,FALSE),"")</f>
        <v/>
      </c>
      <c r="E69" s="43" t="str">
        <f>IFERROR(VLOOKUP(B69,teles_fed!$A$2:$F$1748,6,FALSE),"")</f>
        <v/>
      </c>
      <c r="F69" s="43" t="str">
        <f>IFERROR(VLOOKUP(B69,teles_fed!$A$2:$F$1748,5,FALSE),"")</f>
        <v/>
      </c>
      <c r="G69" s="86">
        <f>'Captura PrimerGrado'!BE$10</f>
        <v>0</v>
      </c>
      <c r="H69" s="86">
        <f>SUM('Captura PrimerGrado'!BE$13:BE$32)</f>
        <v>0</v>
      </c>
      <c r="I69" s="87">
        <f>'Captura PrimerGrado'!BE$35</f>
        <v>0</v>
      </c>
      <c r="J69" s="87">
        <f>SUM('Captura PrimerGrado'!BE$38:BE$57)</f>
        <v>0</v>
      </c>
      <c r="K69" s="87">
        <f>'Captura PrimerGrado'!BE$60</f>
        <v>0</v>
      </c>
      <c r="L69" s="87">
        <f>SUM('Captura PrimerGrado'!BE$63:BE$82)</f>
        <v>0</v>
      </c>
      <c r="M69" s="87">
        <f>'Captura PrimerGrado'!BE$105</f>
        <v>0</v>
      </c>
      <c r="N69" s="87">
        <f>SUM('Captura PrimerGrado'!BE$108:BE$117)</f>
        <v>0</v>
      </c>
      <c r="O69" s="87">
        <f>'Captura PrimerGrado'!BE$85</f>
        <v>0</v>
      </c>
      <c r="P69" s="87">
        <f>SUM('Captura PrimerGrado'!BE$88:BE$102)</f>
        <v>0</v>
      </c>
      <c r="Q69" s="87">
        <f>'Captura SegundoGrado'!BE$10</f>
        <v>0</v>
      </c>
      <c r="R69" s="87">
        <f>SUM('Captura SegundoGrado'!BE$13:BE$32)</f>
        <v>0</v>
      </c>
      <c r="S69" s="87">
        <f>'Captura SegundoGrado'!BE$35</f>
        <v>0</v>
      </c>
      <c r="T69" s="87">
        <f>SUM('Captura SegundoGrado'!BE$38:BE$57)</f>
        <v>0</v>
      </c>
      <c r="U69" s="87">
        <f>'Captura SegundoGrado'!BE$60</f>
        <v>0</v>
      </c>
      <c r="V69" s="87">
        <f>SUM('Captura SegundoGrado'!BE$63:BE$82)</f>
        <v>0</v>
      </c>
      <c r="W69" s="87">
        <f>'Captura SegundoGrado'!BE$100</f>
        <v>0</v>
      </c>
      <c r="X69" s="87">
        <f>SUM('Captura SegundoGrado'!BE$103:BE$112)</f>
        <v>0</v>
      </c>
      <c r="Y69" s="86">
        <f>'Captura SegundoGrado'!BE$85</f>
        <v>0</v>
      </c>
      <c r="Z69" s="86">
        <f>SUM('Captura SegundoGrado'!BE$88:BE$97)</f>
        <v>0</v>
      </c>
      <c r="AA69" s="87">
        <f>'Captura TercerGrado'!BE$10</f>
        <v>0</v>
      </c>
      <c r="AB69" s="87">
        <f>SUM('Captura TercerGrado'!BE$13:BE$32)</f>
        <v>0</v>
      </c>
      <c r="AC69" s="87">
        <f>'Captura TercerGrado'!BE$35</f>
        <v>0</v>
      </c>
      <c r="AD69" s="87">
        <f>SUM('Captura TercerGrado'!BE$38:BE$57)</f>
        <v>0</v>
      </c>
      <c r="AE69" s="87">
        <f>'Captura TercerGrado'!BE$60</f>
        <v>0</v>
      </c>
      <c r="AF69" s="87">
        <f>SUM('Captura TercerGrado'!BE$63:BE$82)</f>
        <v>0</v>
      </c>
      <c r="AG69" s="87">
        <f>'Captura TercerGrado'!BE$100</f>
        <v>0</v>
      </c>
      <c r="AH69" s="87">
        <f>SUM('Captura TercerGrado'!BE$103:BE$112)</f>
        <v>0</v>
      </c>
      <c r="AI69" s="86">
        <f>'Captura TercerGrado'!BE$85</f>
        <v>0</v>
      </c>
      <c r="AJ69" s="86">
        <f>SUM('Captura TercerGrado'!BE$88:BE$97)</f>
        <v>0</v>
      </c>
      <c r="AK69" s="88" t="str">
        <f t="shared" si="25"/>
        <v>E</v>
      </c>
      <c r="AL69" s="88" t="str">
        <f t="shared" si="26"/>
        <v>E</v>
      </c>
      <c r="AM69" s="88" t="str">
        <f t="shared" si="27"/>
        <v>E</v>
      </c>
      <c r="AN69" s="88" t="str">
        <f t="shared" si="9"/>
        <v>E</v>
      </c>
      <c r="AO69" s="88" t="str">
        <f t="shared" si="10"/>
        <v>E</v>
      </c>
      <c r="AP69" s="88" t="str">
        <f t="shared" si="28"/>
        <v>E</v>
      </c>
      <c r="AQ69" s="88" t="str">
        <f t="shared" si="29"/>
        <v>E</v>
      </c>
      <c r="AR69" s="88" t="str">
        <f t="shared" si="30"/>
        <v>E</v>
      </c>
      <c r="AS69" s="88" t="str">
        <f t="shared" si="11"/>
        <v>E</v>
      </c>
      <c r="AT69" s="88" t="str">
        <f t="shared" si="12"/>
        <v>E</v>
      </c>
      <c r="AU69" s="88" t="str">
        <f t="shared" si="31"/>
        <v>E</v>
      </c>
      <c r="AV69" s="88" t="str">
        <f t="shared" si="32"/>
        <v>E</v>
      </c>
      <c r="AW69" s="88" t="str">
        <f t="shared" si="33"/>
        <v>E</v>
      </c>
      <c r="AX69" s="88" t="str">
        <f t="shared" si="13"/>
        <v>E</v>
      </c>
      <c r="AY69" s="88" t="str">
        <f t="shared" si="14"/>
        <v>E</v>
      </c>
    </row>
    <row r="70" spans="1:52" ht="12" customHeight="1" x14ac:dyDescent="0.25">
      <c r="A70" s="42">
        <v>57</v>
      </c>
      <c r="B70" s="16"/>
      <c r="C70" s="16"/>
      <c r="D70" s="44" t="str">
        <f>IFERROR(VLOOKUP(B70,teles_fed!$A$2:$F$1748,2,FALSE),"")</f>
        <v/>
      </c>
      <c r="E70" s="43" t="str">
        <f>IFERROR(VLOOKUP(B70,teles_fed!$A$2:$F$1748,6,FALSE),"")</f>
        <v/>
      </c>
      <c r="F70" s="43" t="str">
        <f>IFERROR(VLOOKUP(B70,teles_fed!$A$2:$F$1748,5,FALSE),"")</f>
        <v/>
      </c>
      <c r="G70" s="86">
        <f>'Captura PrimerGrado'!BF$10</f>
        <v>0</v>
      </c>
      <c r="H70" s="86">
        <f>SUM('Captura PrimerGrado'!BF$13:BF$32)</f>
        <v>0</v>
      </c>
      <c r="I70" s="87">
        <f>'Captura PrimerGrado'!BF$35</f>
        <v>0</v>
      </c>
      <c r="J70" s="87">
        <f>SUM('Captura PrimerGrado'!BF$38:BF$57)</f>
        <v>0</v>
      </c>
      <c r="K70" s="87">
        <f>'Captura PrimerGrado'!BF$60</f>
        <v>0</v>
      </c>
      <c r="L70" s="87">
        <f>SUM('Captura PrimerGrado'!BF$63:BF$82)</f>
        <v>0</v>
      </c>
      <c r="M70" s="87">
        <f>'Captura PrimerGrado'!BF$105</f>
        <v>0</v>
      </c>
      <c r="N70" s="87">
        <f>SUM('Captura PrimerGrado'!BF$108:BF$117)</f>
        <v>0</v>
      </c>
      <c r="O70" s="87">
        <f>'Captura PrimerGrado'!BF$85</f>
        <v>0</v>
      </c>
      <c r="P70" s="87">
        <f>SUM('Captura PrimerGrado'!BF$88:BF$102)</f>
        <v>0</v>
      </c>
      <c r="Q70" s="87">
        <f>'Captura SegundoGrado'!BF$10</f>
        <v>0</v>
      </c>
      <c r="R70" s="87">
        <f>SUM('Captura SegundoGrado'!BF$13:BF$32)</f>
        <v>0</v>
      </c>
      <c r="S70" s="87">
        <f>'Captura SegundoGrado'!BF$35</f>
        <v>0</v>
      </c>
      <c r="T70" s="87">
        <f>SUM('Captura SegundoGrado'!BF$38:BF$57)</f>
        <v>0</v>
      </c>
      <c r="U70" s="87">
        <f>'Captura SegundoGrado'!BF$60</f>
        <v>0</v>
      </c>
      <c r="V70" s="87">
        <f>SUM('Captura SegundoGrado'!BF$63:BF$82)</f>
        <v>0</v>
      </c>
      <c r="W70" s="87">
        <f>'Captura SegundoGrado'!BF$100</f>
        <v>0</v>
      </c>
      <c r="X70" s="87">
        <f>SUM('Captura SegundoGrado'!BF$103:BF$112)</f>
        <v>0</v>
      </c>
      <c r="Y70" s="86">
        <f>'Captura SegundoGrado'!BF$85</f>
        <v>0</v>
      </c>
      <c r="Z70" s="86">
        <f>SUM('Captura SegundoGrado'!BF$88:BF$97)</f>
        <v>0</v>
      </c>
      <c r="AA70" s="87">
        <f>'Captura TercerGrado'!BF$10</f>
        <v>0</v>
      </c>
      <c r="AB70" s="87">
        <f>SUM('Captura TercerGrado'!BF$13:BF$32)</f>
        <v>0</v>
      </c>
      <c r="AC70" s="87">
        <f>'Captura TercerGrado'!BF$35</f>
        <v>0</v>
      </c>
      <c r="AD70" s="87">
        <f>SUM('Captura TercerGrado'!BF$38:BF$57)</f>
        <v>0</v>
      </c>
      <c r="AE70" s="87">
        <f>'Captura TercerGrado'!BF$60</f>
        <v>0</v>
      </c>
      <c r="AF70" s="87">
        <f>SUM('Captura TercerGrado'!BF$63:BF$82)</f>
        <v>0</v>
      </c>
      <c r="AG70" s="87">
        <f>'Captura TercerGrado'!BF$100</f>
        <v>0</v>
      </c>
      <c r="AH70" s="87">
        <f>SUM('Captura TercerGrado'!BF$103:BF$112)</f>
        <v>0</v>
      </c>
      <c r="AI70" s="86">
        <f>'Captura TercerGrado'!BF$85</f>
        <v>0</v>
      </c>
      <c r="AJ70" s="86">
        <f>SUM('Captura TercerGrado'!BF$88:BF$97)</f>
        <v>0</v>
      </c>
      <c r="AK70" s="88" t="str">
        <f t="shared" si="25"/>
        <v>E</v>
      </c>
      <c r="AL70" s="88" t="str">
        <f t="shared" si="26"/>
        <v>E</v>
      </c>
      <c r="AM70" s="88" t="str">
        <f t="shared" si="27"/>
        <v>E</v>
      </c>
      <c r="AN70" s="88" t="str">
        <f t="shared" si="9"/>
        <v>E</v>
      </c>
      <c r="AO70" s="88" t="str">
        <f t="shared" si="10"/>
        <v>E</v>
      </c>
      <c r="AP70" s="88" t="str">
        <f t="shared" si="28"/>
        <v>E</v>
      </c>
      <c r="AQ70" s="88" t="str">
        <f t="shared" si="29"/>
        <v>E</v>
      </c>
      <c r="AR70" s="88" t="str">
        <f t="shared" si="30"/>
        <v>E</v>
      </c>
      <c r="AS70" s="88" t="str">
        <f t="shared" si="11"/>
        <v>E</v>
      </c>
      <c r="AT70" s="88" t="str">
        <f t="shared" si="12"/>
        <v>E</v>
      </c>
      <c r="AU70" s="88" t="str">
        <f t="shared" si="31"/>
        <v>E</v>
      </c>
      <c r="AV70" s="88" t="str">
        <f t="shared" si="32"/>
        <v>E</v>
      </c>
      <c r="AW70" s="88" t="str">
        <f t="shared" si="33"/>
        <v>E</v>
      </c>
      <c r="AX70" s="88" t="str">
        <f t="shared" si="13"/>
        <v>E</v>
      </c>
      <c r="AY70" s="88" t="str">
        <f t="shared" si="14"/>
        <v>E</v>
      </c>
    </row>
    <row r="71" spans="1:52" ht="12" customHeight="1" x14ac:dyDescent="0.25">
      <c r="A71" s="42">
        <v>58</v>
      </c>
      <c r="B71" s="16"/>
      <c r="C71" s="16"/>
      <c r="D71" s="44" t="str">
        <f>IFERROR(VLOOKUP(B71,teles_fed!$A$2:$F$1748,2,FALSE),"")</f>
        <v/>
      </c>
      <c r="E71" s="43" t="str">
        <f>IFERROR(VLOOKUP(B71,teles_fed!$A$2:$F$1748,6,FALSE),"")</f>
        <v/>
      </c>
      <c r="F71" s="43" t="str">
        <f>IFERROR(VLOOKUP(B71,teles_fed!$A$2:$F$1748,5,FALSE),"")</f>
        <v/>
      </c>
      <c r="G71" s="86">
        <f>'Captura PrimerGrado'!BG$10</f>
        <v>0</v>
      </c>
      <c r="H71" s="86">
        <f>SUM('Captura PrimerGrado'!BG$13:BG$32)</f>
        <v>0</v>
      </c>
      <c r="I71" s="87">
        <f>'Captura PrimerGrado'!BG$35</f>
        <v>0</v>
      </c>
      <c r="J71" s="87">
        <f>SUM('Captura PrimerGrado'!BG$38:BG$57)</f>
        <v>0</v>
      </c>
      <c r="K71" s="87">
        <f>'Captura PrimerGrado'!BG$60</f>
        <v>0</v>
      </c>
      <c r="L71" s="87">
        <f>SUM('Captura PrimerGrado'!BG$63:BG$82)</f>
        <v>0</v>
      </c>
      <c r="M71" s="87">
        <f>'Captura PrimerGrado'!BG$105</f>
        <v>0</v>
      </c>
      <c r="N71" s="87">
        <f>SUM('Captura PrimerGrado'!BG$108:BG$117)</f>
        <v>0</v>
      </c>
      <c r="O71" s="87">
        <f>'Captura PrimerGrado'!BG$85</f>
        <v>0</v>
      </c>
      <c r="P71" s="87">
        <f>SUM('Captura PrimerGrado'!BG$88:BG$102)</f>
        <v>0</v>
      </c>
      <c r="Q71" s="87">
        <f>'Captura SegundoGrado'!BG$10</f>
        <v>0</v>
      </c>
      <c r="R71" s="87">
        <f>SUM('Captura SegundoGrado'!BG$13:BG$32)</f>
        <v>0</v>
      </c>
      <c r="S71" s="87">
        <f>'Captura SegundoGrado'!BG$35</f>
        <v>0</v>
      </c>
      <c r="T71" s="87">
        <f>SUM('Captura SegundoGrado'!BG$38:BG$57)</f>
        <v>0</v>
      </c>
      <c r="U71" s="87">
        <f>'Captura SegundoGrado'!BG$60</f>
        <v>0</v>
      </c>
      <c r="V71" s="87">
        <f>SUM('Captura SegundoGrado'!BG$63:BG$82)</f>
        <v>0</v>
      </c>
      <c r="W71" s="87">
        <f>'Captura SegundoGrado'!BG$100</f>
        <v>0</v>
      </c>
      <c r="X71" s="87">
        <f>SUM('Captura SegundoGrado'!BG$103:BG$112)</f>
        <v>0</v>
      </c>
      <c r="Y71" s="86">
        <f>'Captura SegundoGrado'!BG$85</f>
        <v>0</v>
      </c>
      <c r="Z71" s="86">
        <f>SUM('Captura SegundoGrado'!BG$88:BG$97)</f>
        <v>0</v>
      </c>
      <c r="AA71" s="87">
        <f>'Captura TercerGrado'!BG$10</f>
        <v>0</v>
      </c>
      <c r="AB71" s="87">
        <f>SUM('Captura TercerGrado'!BG$13:BG$32)</f>
        <v>0</v>
      </c>
      <c r="AC71" s="87">
        <f>'Captura TercerGrado'!BG$35</f>
        <v>0</v>
      </c>
      <c r="AD71" s="87">
        <f>SUM('Captura TercerGrado'!BG$38:BG$57)</f>
        <v>0</v>
      </c>
      <c r="AE71" s="87">
        <f>'Captura TercerGrado'!BG$60</f>
        <v>0</v>
      </c>
      <c r="AF71" s="87">
        <f>SUM('Captura TercerGrado'!BG$63:BG$82)</f>
        <v>0</v>
      </c>
      <c r="AG71" s="87">
        <f>'Captura TercerGrado'!BG$100</f>
        <v>0</v>
      </c>
      <c r="AH71" s="87">
        <f>SUM('Captura TercerGrado'!BG$103:BG$112)</f>
        <v>0</v>
      </c>
      <c r="AI71" s="86">
        <f>'Captura TercerGrado'!BG$85</f>
        <v>0</v>
      </c>
      <c r="AJ71" s="86">
        <f>SUM('Captura TercerGrado'!BG$88:BG$97)</f>
        <v>0</v>
      </c>
      <c r="AK71" s="88" t="str">
        <f t="shared" si="25"/>
        <v>E</v>
      </c>
      <c r="AL71" s="88" t="str">
        <f t="shared" si="26"/>
        <v>E</v>
      </c>
      <c r="AM71" s="88" t="str">
        <f t="shared" si="27"/>
        <v>E</v>
      </c>
      <c r="AN71" s="88" t="str">
        <f t="shared" si="9"/>
        <v>E</v>
      </c>
      <c r="AO71" s="88" t="str">
        <f t="shared" si="10"/>
        <v>E</v>
      </c>
      <c r="AP71" s="88" t="str">
        <f t="shared" si="28"/>
        <v>E</v>
      </c>
      <c r="AQ71" s="88" t="str">
        <f t="shared" si="29"/>
        <v>E</v>
      </c>
      <c r="AR71" s="88" t="str">
        <f t="shared" si="30"/>
        <v>E</v>
      </c>
      <c r="AS71" s="88" t="str">
        <f t="shared" si="11"/>
        <v>E</v>
      </c>
      <c r="AT71" s="88" t="str">
        <f t="shared" si="12"/>
        <v>E</v>
      </c>
      <c r="AU71" s="88" t="str">
        <f t="shared" si="31"/>
        <v>E</v>
      </c>
      <c r="AV71" s="88" t="str">
        <f t="shared" si="32"/>
        <v>E</v>
      </c>
      <c r="AW71" s="88" t="str">
        <f t="shared" si="33"/>
        <v>E</v>
      </c>
      <c r="AX71" s="88" t="str">
        <f t="shared" si="13"/>
        <v>E</v>
      </c>
      <c r="AY71" s="88" t="str">
        <f t="shared" si="14"/>
        <v>E</v>
      </c>
    </row>
    <row r="72" spans="1:52" ht="12" customHeight="1" x14ac:dyDescent="0.25">
      <c r="A72" s="42">
        <v>59</v>
      </c>
      <c r="B72" s="16"/>
      <c r="C72" s="16"/>
      <c r="D72" s="44" t="str">
        <f>IFERROR(VLOOKUP(B72,teles_fed!$A$2:$F$1748,2,FALSE),"")</f>
        <v/>
      </c>
      <c r="E72" s="43" t="str">
        <f>IFERROR(VLOOKUP(B72,teles_fed!$A$2:$F$1748,6,FALSE),"")</f>
        <v/>
      </c>
      <c r="F72" s="43" t="str">
        <f>IFERROR(VLOOKUP(B72,teles_fed!$A$2:$F$1748,5,FALSE),"")</f>
        <v/>
      </c>
      <c r="G72" s="86">
        <f>'Captura PrimerGrado'!BH$10</f>
        <v>0</v>
      </c>
      <c r="H72" s="86">
        <f>SUM('Captura PrimerGrado'!BH$13:BH$32)</f>
        <v>0</v>
      </c>
      <c r="I72" s="87">
        <f>'Captura PrimerGrado'!BH$35</f>
        <v>0</v>
      </c>
      <c r="J72" s="87">
        <f>SUM('Captura PrimerGrado'!BH$38:BH$57)</f>
        <v>0</v>
      </c>
      <c r="K72" s="87">
        <f>'Captura PrimerGrado'!BH$60</f>
        <v>0</v>
      </c>
      <c r="L72" s="87">
        <f>SUM('Captura PrimerGrado'!BH$63:BH$82)</f>
        <v>0</v>
      </c>
      <c r="M72" s="87">
        <f>'Captura PrimerGrado'!BH$105</f>
        <v>0</v>
      </c>
      <c r="N72" s="87">
        <f>SUM('Captura PrimerGrado'!BH$108:BH$117)</f>
        <v>0</v>
      </c>
      <c r="O72" s="87">
        <f>'Captura PrimerGrado'!BH$85</f>
        <v>0</v>
      </c>
      <c r="P72" s="87">
        <f>SUM('Captura PrimerGrado'!BH$88:BH$102)</f>
        <v>0</v>
      </c>
      <c r="Q72" s="87">
        <f>'Captura SegundoGrado'!BH$10</f>
        <v>0</v>
      </c>
      <c r="R72" s="87">
        <f>SUM('Captura SegundoGrado'!BH$13:BH$32)</f>
        <v>0</v>
      </c>
      <c r="S72" s="87">
        <f>'Captura SegundoGrado'!BH$35</f>
        <v>0</v>
      </c>
      <c r="T72" s="87">
        <f>SUM('Captura SegundoGrado'!BH$38:BH$57)</f>
        <v>0</v>
      </c>
      <c r="U72" s="87">
        <f>'Captura SegundoGrado'!BH$60</f>
        <v>0</v>
      </c>
      <c r="V72" s="87">
        <f>SUM('Captura SegundoGrado'!BH$63:BH$82)</f>
        <v>0</v>
      </c>
      <c r="W72" s="87">
        <f>'Captura SegundoGrado'!BH$100</f>
        <v>0</v>
      </c>
      <c r="X72" s="87">
        <f>SUM('Captura SegundoGrado'!BH$103:BH$112)</f>
        <v>0</v>
      </c>
      <c r="Y72" s="86">
        <f>'Captura SegundoGrado'!BH$85</f>
        <v>0</v>
      </c>
      <c r="Z72" s="86">
        <f>SUM('Captura SegundoGrado'!BH$88:BH$97)</f>
        <v>0</v>
      </c>
      <c r="AA72" s="87">
        <f>'Captura TercerGrado'!BH$10</f>
        <v>0</v>
      </c>
      <c r="AB72" s="87">
        <f>SUM('Captura TercerGrado'!BH$13:BH$32)</f>
        <v>0</v>
      </c>
      <c r="AC72" s="87">
        <f>'Captura TercerGrado'!BH$35</f>
        <v>0</v>
      </c>
      <c r="AD72" s="87">
        <f>SUM('Captura TercerGrado'!BH$38:BH$57)</f>
        <v>0</v>
      </c>
      <c r="AE72" s="87">
        <f>'Captura TercerGrado'!BH$60</f>
        <v>0</v>
      </c>
      <c r="AF72" s="87">
        <f>SUM('Captura TercerGrado'!BH$63:BH$82)</f>
        <v>0</v>
      </c>
      <c r="AG72" s="87">
        <f>'Captura TercerGrado'!BH$100</f>
        <v>0</v>
      </c>
      <c r="AH72" s="87">
        <f>SUM('Captura TercerGrado'!BH$103:BH$112)</f>
        <v>0</v>
      </c>
      <c r="AI72" s="86">
        <f>'Captura TercerGrado'!BH$85</f>
        <v>0</v>
      </c>
      <c r="AJ72" s="86">
        <f>SUM('Captura TercerGrado'!BH$88:BH$97)</f>
        <v>0</v>
      </c>
      <c r="AK72" s="88" t="str">
        <f t="shared" si="25"/>
        <v>E</v>
      </c>
      <c r="AL72" s="88" t="str">
        <f t="shared" si="26"/>
        <v>E</v>
      </c>
      <c r="AM72" s="88" t="str">
        <f t="shared" si="27"/>
        <v>E</v>
      </c>
      <c r="AN72" s="88" t="str">
        <f t="shared" si="9"/>
        <v>E</v>
      </c>
      <c r="AO72" s="88" t="str">
        <f t="shared" si="10"/>
        <v>E</v>
      </c>
      <c r="AP72" s="88" t="str">
        <f t="shared" si="28"/>
        <v>E</v>
      </c>
      <c r="AQ72" s="88" t="str">
        <f t="shared" si="29"/>
        <v>E</v>
      </c>
      <c r="AR72" s="88" t="str">
        <f t="shared" si="30"/>
        <v>E</v>
      </c>
      <c r="AS72" s="88" t="str">
        <f t="shared" si="11"/>
        <v>E</v>
      </c>
      <c r="AT72" s="88" t="str">
        <f t="shared" si="12"/>
        <v>E</v>
      </c>
      <c r="AU72" s="88" t="str">
        <f t="shared" si="31"/>
        <v>E</v>
      </c>
      <c r="AV72" s="88" t="str">
        <f t="shared" si="32"/>
        <v>E</v>
      </c>
      <c r="AW72" s="88" t="str">
        <f t="shared" si="33"/>
        <v>E</v>
      </c>
      <c r="AX72" s="88" t="str">
        <f t="shared" si="13"/>
        <v>E</v>
      </c>
      <c r="AY72" s="88" t="str">
        <f t="shared" si="14"/>
        <v>E</v>
      </c>
    </row>
    <row r="73" spans="1:52" ht="12" customHeight="1" x14ac:dyDescent="0.25">
      <c r="A73" s="42">
        <v>60</v>
      </c>
      <c r="B73" s="16"/>
      <c r="C73" s="16"/>
      <c r="D73" s="44" t="str">
        <f>IFERROR(VLOOKUP(B73,teles_fed!$A$2:$F$1748,2,FALSE),"")</f>
        <v/>
      </c>
      <c r="E73" s="43" t="str">
        <f>IFERROR(VLOOKUP(B73,teles_fed!$A$2:$F$1748,6,FALSE),"")</f>
        <v/>
      </c>
      <c r="F73" s="43" t="str">
        <f>IFERROR(VLOOKUP(B73,teles_fed!$A$2:$F$1748,5,FALSE),"")</f>
        <v/>
      </c>
      <c r="G73" s="86">
        <f>'Captura PrimerGrado'!BI$10</f>
        <v>0</v>
      </c>
      <c r="H73" s="86">
        <f>SUM('Captura PrimerGrado'!BI$13:BI$32)</f>
        <v>0</v>
      </c>
      <c r="I73" s="87">
        <f>'Captura PrimerGrado'!BI$35</f>
        <v>0</v>
      </c>
      <c r="J73" s="87">
        <f>SUM('Captura PrimerGrado'!BI$38:BI$57)</f>
        <v>0</v>
      </c>
      <c r="K73" s="87">
        <f>'Captura PrimerGrado'!BI$60</f>
        <v>0</v>
      </c>
      <c r="L73" s="87">
        <f>SUM('Captura PrimerGrado'!BI$63:BI$82)</f>
        <v>0</v>
      </c>
      <c r="M73" s="87">
        <f>'Captura PrimerGrado'!BI$105</f>
        <v>0</v>
      </c>
      <c r="N73" s="87">
        <f>SUM('Captura PrimerGrado'!BI$108:BI$117)</f>
        <v>0</v>
      </c>
      <c r="O73" s="87">
        <f>'Captura PrimerGrado'!BI$85</f>
        <v>0</v>
      </c>
      <c r="P73" s="87">
        <f>SUM('Captura PrimerGrado'!BI$88:BI$102)</f>
        <v>0</v>
      </c>
      <c r="Q73" s="87">
        <f>'Captura SegundoGrado'!BI$10</f>
        <v>0</v>
      </c>
      <c r="R73" s="87">
        <f>SUM('Captura SegundoGrado'!BI$13:BI$32)</f>
        <v>0</v>
      </c>
      <c r="S73" s="87">
        <f>'Captura SegundoGrado'!BI$35</f>
        <v>0</v>
      </c>
      <c r="T73" s="87">
        <f>SUM('Captura SegundoGrado'!BI$38:BI$57)</f>
        <v>0</v>
      </c>
      <c r="U73" s="87">
        <f>'Captura SegundoGrado'!BI$60</f>
        <v>0</v>
      </c>
      <c r="V73" s="87">
        <f>SUM('Captura SegundoGrado'!BI$63:BI$82)</f>
        <v>0</v>
      </c>
      <c r="W73" s="87">
        <f>'Captura SegundoGrado'!BI$100</f>
        <v>0</v>
      </c>
      <c r="X73" s="87">
        <f>SUM('Captura SegundoGrado'!BI$103:BI$112)</f>
        <v>0</v>
      </c>
      <c r="Y73" s="86">
        <f>'Captura SegundoGrado'!BI$85</f>
        <v>0</v>
      </c>
      <c r="Z73" s="86">
        <f>SUM('Captura SegundoGrado'!BI$88:BI$97)</f>
        <v>0</v>
      </c>
      <c r="AA73" s="87">
        <f>'Captura TercerGrado'!BI$10</f>
        <v>0</v>
      </c>
      <c r="AB73" s="87">
        <f>SUM('Captura TercerGrado'!BI$13:BI$32)</f>
        <v>0</v>
      </c>
      <c r="AC73" s="87">
        <f>'Captura TercerGrado'!BI$35</f>
        <v>0</v>
      </c>
      <c r="AD73" s="87">
        <f>SUM('Captura TercerGrado'!BI$38:BI$57)</f>
        <v>0</v>
      </c>
      <c r="AE73" s="87">
        <f>'Captura TercerGrado'!BI$60</f>
        <v>0</v>
      </c>
      <c r="AF73" s="87">
        <f>SUM('Captura TercerGrado'!BI$63:BI$82)</f>
        <v>0</v>
      </c>
      <c r="AG73" s="87">
        <f>'Captura TercerGrado'!BI$100</f>
        <v>0</v>
      </c>
      <c r="AH73" s="87">
        <f>SUM('Captura TercerGrado'!BI$103:BI$112)</f>
        <v>0</v>
      </c>
      <c r="AI73" s="86">
        <f>'Captura TercerGrado'!BI$85</f>
        <v>0</v>
      </c>
      <c r="AJ73" s="86">
        <f>SUM('Captura TercerGrado'!BI$88:BI$97)</f>
        <v>0</v>
      </c>
      <c r="AK73" s="88" t="str">
        <f>IFERROR(H73/G73/20,"E")</f>
        <v>E</v>
      </c>
      <c r="AL73" s="88" t="str">
        <f>IFERROR(J73/I73/20,"E")</f>
        <v>E</v>
      </c>
      <c r="AM73" s="88" t="str">
        <f>IFERROR(L73/K73/20,"E")</f>
        <v>E</v>
      </c>
      <c r="AN73" s="88" t="str">
        <f t="shared" si="9"/>
        <v>E</v>
      </c>
      <c r="AO73" s="88" t="str">
        <f t="shared" si="10"/>
        <v>E</v>
      </c>
      <c r="AP73" s="88" t="str">
        <f>IFERROR(R73/Q73/20,"E")</f>
        <v>E</v>
      </c>
      <c r="AQ73" s="88" t="str">
        <f>IFERROR(T73/S73/20,"E")</f>
        <v>E</v>
      </c>
      <c r="AR73" s="88" t="str">
        <f>IFERROR(V73/U73/20,"E")</f>
        <v>E</v>
      </c>
      <c r="AS73" s="88" t="str">
        <f t="shared" si="11"/>
        <v>E</v>
      </c>
      <c r="AT73" s="88" t="str">
        <f t="shared" si="12"/>
        <v>E</v>
      </c>
      <c r="AU73" s="88" t="str">
        <f>IFERROR(AB73/AA73/20,"E")</f>
        <v>E</v>
      </c>
      <c r="AV73" s="88" t="str">
        <f>IFERROR(AD73/AC73/20,"E")</f>
        <v>E</v>
      </c>
      <c r="AW73" s="88" t="str">
        <f>IFERROR(AF73/AE73/20,"E")</f>
        <v>E</v>
      </c>
      <c r="AX73" s="88" t="str">
        <f t="shared" si="13"/>
        <v>E</v>
      </c>
      <c r="AY73" s="88" t="str">
        <f t="shared" si="14"/>
        <v>E</v>
      </c>
      <c r="AZ73" s="8">
        <f t="shared" si="15"/>
        <v>0</v>
      </c>
    </row>
  </sheetData>
  <protectedRanges>
    <protectedRange sqref="B38:F73 D14:F37" name="Rango1"/>
  </protectedRanges>
  <mergeCells count="27">
    <mergeCell ref="AA12:AB12"/>
    <mergeCell ref="AC12:AD12"/>
    <mergeCell ref="AE12:AF12"/>
    <mergeCell ref="AG12:AH12"/>
    <mergeCell ref="AI12:AJ12"/>
    <mergeCell ref="AK11:AO11"/>
    <mergeCell ref="AP11:AT11"/>
    <mergeCell ref="AU11:AY11"/>
    <mergeCell ref="Q11:Z11"/>
    <mergeCell ref="AA11:AJ11"/>
    <mergeCell ref="Y12:Z12"/>
    <mergeCell ref="I12:J12"/>
    <mergeCell ref="K12:L12"/>
    <mergeCell ref="M12:N12"/>
    <mergeCell ref="O12:P12"/>
    <mergeCell ref="Q12:R12"/>
    <mergeCell ref="S12:T12"/>
    <mergeCell ref="U12:V12"/>
    <mergeCell ref="W12:X12"/>
    <mergeCell ref="G11:P11"/>
    <mergeCell ref="G12:H12"/>
    <mergeCell ref="A11:A13"/>
    <mergeCell ref="F11:F13"/>
    <mergeCell ref="E11:E13"/>
    <mergeCell ref="D11:D13"/>
    <mergeCell ref="C11:C13"/>
    <mergeCell ref="B11:B13"/>
  </mergeCells>
  <conditionalFormatting sqref="AK14:AY73">
    <cfRule type="cellIs" dxfId="25" priority="2" operator="equal">
      <formula>"E"</formula>
    </cfRule>
    <cfRule type="cellIs" dxfId="24" priority="3" operator="greaterThanOrEqual">
      <formula>0.6</formula>
    </cfRule>
    <cfRule type="cellIs" dxfId="23" priority="4" operator="between">
      <formula>0.4</formula>
      <formula>0.5999999</formula>
    </cfRule>
    <cfRule type="cellIs" dxfId="22" priority="5" operator="lessThan">
      <formula>0.4</formula>
    </cfRule>
  </conditionalFormatting>
  <conditionalFormatting sqref="G14:AJ73">
    <cfRule type="cellIs" dxfId="21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19" scale="95" orientation="landscape" verticalDpi="4" r:id="rId1"/>
  <headerFooter>
    <oddHeader>&amp;LSecretaría de Educación
Subsecretaría de Educación Básica
Dirección General de Educación Secundaria
Subdirección de Escuelas Telesecundarias&amp;R&amp;G</oddHeader>
  </headerFooter>
  <colBreaks count="5" manualBreakCount="5">
    <brk id="16" max="1048575" man="1"/>
    <brk id="26" max="1048575" man="1"/>
    <brk id="36" max="1048575" man="1"/>
    <brk id="41" max="1048575" man="1"/>
    <brk id="46" max="1048575" man="1"/>
  </colBreaks>
  <ignoredErrors>
    <ignoredError sqref="G14" unlocked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7"/>
  <sheetViews>
    <sheetView workbookViewId="0"/>
  </sheetViews>
  <sheetFormatPr baseColWidth="10" defaultRowHeight="10.5" x14ac:dyDescent="0.15"/>
  <cols>
    <col min="1" max="1" width="6.7109375" style="90" bestFit="1" customWidth="1"/>
    <col min="2" max="61" width="2.7109375" style="8" customWidth="1"/>
    <col min="62" max="16384" width="11.42578125" style="8"/>
  </cols>
  <sheetData>
    <row r="1" spans="1:65" s="156" customFormat="1" ht="12" customHeight="1" x14ac:dyDescent="0.2">
      <c r="A1" s="158"/>
    </row>
    <row r="2" spans="1:65" s="9" customFormat="1" ht="12.75" x14ac:dyDescent="0.2">
      <c r="A2" s="13"/>
    </row>
    <row r="3" spans="1:65" ht="12.75" customHeight="1" x14ac:dyDescent="0.15">
      <c r="A3" s="233" t="s">
        <v>59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 t="s">
        <v>59</v>
      </c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19"/>
      <c r="BK3" s="19"/>
      <c r="BL3" s="19"/>
      <c r="BM3" s="19"/>
    </row>
    <row r="4" spans="1:65" ht="12.75" customHeight="1" x14ac:dyDescent="0.15">
      <c r="A4" s="71"/>
      <c r="B4" s="233" t="s">
        <v>18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41"/>
      <c r="AG4" s="233" t="s">
        <v>18</v>
      </c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19"/>
      <c r="BL4" s="19"/>
      <c r="BM4" s="19"/>
    </row>
    <row r="5" spans="1:65" ht="12.75" customHeight="1" x14ac:dyDescent="0.15">
      <c r="A5" s="19"/>
      <c r="B5" s="234" t="str">
        <f>'Datos Generales'!B4</f>
        <v>CICLO ESCOLAR 2012-2013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3" t="str">
        <f>'Datos Generales'!B4</f>
        <v>CICLO ESCOLAR 2012-2013</v>
      </c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19"/>
      <c r="BK5" s="19"/>
      <c r="BL5" s="19"/>
      <c r="BM5" s="19"/>
    </row>
    <row r="6" spans="1:65" ht="12.75" customHeight="1" x14ac:dyDescent="0.15">
      <c r="A6" s="19"/>
      <c r="B6" s="234" t="str">
        <f>'Datos Generales'!B5</f>
        <v>BLOQUE IV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153"/>
      <c r="AG6" s="233" t="str">
        <f>B6</f>
        <v>BLOQUE IV</v>
      </c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19"/>
      <c r="BK6" s="19"/>
      <c r="BL6" s="19"/>
      <c r="BM6" s="19"/>
    </row>
    <row r="7" spans="1:65" s="151" customFormat="1" ht="12.75" x14ac:dyDescent="0.2">
      <c r="A7" s="136"/>
      <c r="B7" s="152"/>
      <c r="C7" s="149"/>
      <c r="H7" s="149"/>
      <c r="I7" s="149"/>
      <c r="J7" s="150" t="s">
        <v>0</v>
      </c>
      <c r="K7" s="149" t="str">
        <f>'Datos Generales'!B11</f>
        <v/>
      </c>
      <c r="L7" s="149"/>
      <c r="M7" s="149"/>
      <c r="N7" s="149" t="s">
        <v>8</v>
      </c>
      <c r="O7" s="149"/>
      <c r="P7" s="149">
        <f>'Datos Generales'!B8</f>
        <v>0</v>
      </c>
      <c r="Q7" s="149"/>
      <c r="R7" s="149"/>
      <c r="S7" s="149"/>
      <c r="T7" s="149"/>
      <c r="U7" s="149"/>
      <c r="V7" s="149"/>
      <c r="W7" s="150"/>
      <c r="X7" s="149"/>
      <c r="Y7" s="149"/>
      <c r="Z7" s="149"/>
      <c r="AA7" s="149"/>
      <c r="AB7" s="149"/>
      <c r="AC7" s="149"/>
      <c r="AD7" s="149"/>
      <c r="AG7" s="152"/>
      <c r="AH7" s="149"/>
      <c r="AM7" s="149"/>
      <c r="AN7" s="149"/>
      <c r="AO7" s="150" t="s">
        <v>0</v>
      </c>
      <c r="AP7" s="149" t="str">
        <f>K7</f>
        <v/>
      </c>
      <c r="AQ7" s="149"/>
      <c r="AR7" s="149"/>
      <c r="AS7" s="149" t="s">
        <v>8</v>
      </c>
      <c r="AT7" s="149"/>
      <c r="AU7" s="149">
        <f>P7</f>
        <v>0</v>
      </c>
      <c r="AV7" s="149"/>
      <c r="AW7" s="149"/>
      <c r="AX7" s="149"/>
      <c r="AY7" s="149"/>
      <c r="AZ7" s="149"/>
      <c r="BA7" s="149"/>
      <c r="BB7" s="150"/>
      <c r="BC7" s="149"/>
      <c r="BD7" s="149"/>
      <c r="BE7" s="149"/>
      <c r="BF7" s="149"/>
      <c r="BG7" s="149"/>
      <c r="BJ7" s="149"/>
      <c r="BK7" s="149"/>
    </row>
    <row r="9" spans="1:65" x14ac:dyDescent="0.15">
      <c r="B9" s="190" t="s">
        <v>57</v>
      </c>
      <c r="C9" s="191"/>
      <c r="D9" s="191"/>
      <c r="E9" s="191"/>
      <c r="F9" s="192"/>
      <c r="G9" s="52" t="s">
        <v>21</v>
      </c>
      <c r="H9" s="53"/>
      <c r="I9" s="53"/>
      <c r="J9" s="53"/>
      <c r="K9" s="53"/>
      <c r="L9" s="53"/>
      <c r="M9" s="54"/>
      <c r="AF9" s="190" t="s">
        <v>57</v>
      </c>
      <c r="AG9" s="191"/>
      <c r="AH9" s="191"/>
      <c r="AI9" s="191"/>
      <c r="AJ9" s="192"/>
      <c r="AK9" s="52" t="s">
        <v>21</v>
      </c>
      <c r="AL9" s="53"/>
      <c r="AM9" s="53"/>
      <c r="AN9" s="53"/>
      <c r="AO9" s="53"/>
      <c r="AP9" s="53"/>
      <c r="AQ9" s="54"/>
    </row>
    <row r="10" spans="1:65" x14ac:dyDescent="0.15">
      <c r="A10" s="91" t="s">
        <v>36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70"/>
      <c r="AH10" s="70"/>
      <c r="AI10" s="70"/>
      <c r="AJ10" s="70"/>
      <c r="AK10" s="70"/>
      <c r="AL10" s="70"/>
      <c r="AM10" s="70"/>
      <c r="AN10" s="70"/>
      <c r="AO10" s="70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</row>
    <row r="11" spans="1:65" x14ac:dyDescent="0.15">
      <c r="A11" s="207" t="s">
        <v>5</v>
      </c>
      <c r="B11" s="55" t="s">
        <v>62</v>
      </c>
      <c r="C11" s="55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 t="s">
        <v>62</v>
      </c>
      <c r="AH11" s="55"/>
      <c r="AI11" s="55"/>
      <c r="AJ11" s="55"/>
      <c r="AK11" s="56"/>
      <c r="AL11" s="56"/>
      <c r="AM11" s="56"/>
      <c r="AN11" s="56"/>
      <c r="AO11" s="56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</row>
    <row r="12" spans="1:65" x14ac:dyDescent="0.15">
      <c r="A12" s="207"/>
      <c r="B12" s="55">
        <v>1</v>
      </c>
      <c r="C12" s="55">
        <v>2</v>
      </c>
      <c r="D12" s="55">
        <v>3</v>
      </c>
      <c r="E12" s="55">
        <v>4</v>
      </c>
      <c r="F12" s="55">
        <v>5</v>
      </c>
      <c r="G12" s="55">
        <v>6</v>
      </c>
      <c r="H12" s="55">
        <v>7</v>
      </c>
      <c r="I12" s="55">
        <v>8</v>
      </c>
      <c r="J12" s="55">
        <v>9</v>
      </c>
      <c r="K12" s="55">
        <v>10</v>
      </c>
      <c r="L12" s="55">
        <v>11</v>
      </c>
      <c r="M12" s="55">
        <v>12</v>
      </c>
      <c r="N12" s="55">
        <v>13</v>
      </c>
      <c r="O12" s="55">
        <v>14</v>
      </c>
      <c r="P12" s="55">
        <v>15</v>
      </c>
      <c r="Q12" s="55">
        <v>16</v>
      </c>
      <c r="R12" s="55">
        <v>17</v>
      </c>
      <c r="S12" s="55">
        <v>18</v>
      </c>
      <c r="T12" s="55">
        <v>19</v>
      </c>
      <c r="U12" s="55">
        <v>20</v>
      </c>
      <c r="V12" s="55">
        <v>21</v>
      </c>
      <c r="W12" s="55">
        <v>22</v>
      </c>
      <c r="X12" s="55">
        <v>23</v>
      </c>
      <c r="Y12" s="55">
        <v>24</v>
      </c>
      <c r="Z12" s="55">
        <v>25</v>
      </c>
      <c r="AA12" s="55">
        <v>26</v>
      </c>
      <c r="AB12" s="55">
        <v>27</v>
      </c>
      <c r="AC12" s="55">
        <v>28</v>
      </c>
      <c r="AD12" s="55">
        <v>29</v>
      </c>
      <c r="AE12" s="55">
        <v>30</v>
      </c>
      <c r="AF12" s="55">
        <v>31</v>
      </c>
      <c r="AG12" s="55">
        <v>32</v>
      </c>
      <c r="AH12" s="55">
        <v>33</v>
      </c>
      <c r="AI12" s="55">
        <v>34</v>
      </c>
      <c r="AJ12" s="55">
        <v>35</v>
      </c>
      <c r="AK12" s="55">
        <v>36</v>
      </c>
      <c r="AL12" s="55">
        <v>37</v>
      </c>
      <c r="AM12" s="55">
        <v>38</v>
      </c>
      <c r="AN12" s="55">
        <v>39</v>
      </c>
      <c r="AO12" s="55">
        <v>40</v>
      </c>
      <c r="AP12" s="55">
        <v>41</v>
      </c>
      <c r="AQ12" s="55">
        <v>42</v>
      </c>
      <c r="AR12" s="55">
        <v>43</v>
      </c>
      <c r="AS12" s="55">
        <v>44</v>
      </c>
      <c r="AT12" s="55">
        <v>45</v>
      </c>
      <c r="AU12" s="55">
        <v>46</v>
      </c>
      <c r="AV12" s="55">
        <v>47</v>
      </c>
      <c r="AW12" s="55">
        <v>48</v>
      </c>
      <c r="AX12" s="55">
        <v>49</v>
      </c>
      <c r="AY12" s="55">
        <v>50</v>
      </c>
      <c r="AZ12" s="55">
        <v>51</v>
      </c>
      <c r="BA12" s="55">
        <v>52</v>
      </c>
      <c r="BB12" s="55">
        <v>53</v>
      </c>
      <c r="BC12" s="55">
        <v>54</v>
      </c>
      <c r="BD12" s="55">
        <v>55</v>
      </c>
      <c r="BE12" s="55">
        <v>56</v>
      </c>
      <c r="BF12" s="55">
        <v>57</v>
      </c>
      <c r="BG12" s="55">
        <v>58</v>
      </c>
      <c r="BH12" s="55">
        <v>59</v>
      </c>
      <c r="BI12" s="55">
        <v>60</v>
      </c>
    </row>
    <row r="13" spans="1:65" x14ac:dyDescent="0.15">
      <c r="A13" s="91">
        <v>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</row>
    <row r="14" spans="1:65" x14ac:dyDescent="0.15">
      <c r="A14" s="91">
        <v>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65" x14ac:dyDescent="0.15">
      <c r="A15" s="91">
        <v>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</row>
    <row r="16" spans="1:65" x14ac:dyDescent="0.15">
      <c r="A16" s="91">
        <v>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</row>
    <row r="17" spans="1:61" x14ac:dyDescent="0.15">
      <c r="A17" s="91">
        <v>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</row>
    <row r="18" spans="1:61" x14ac:dyDescent="0.15">
      <c r="A18" s="91">
        <v>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</row>
    <row r="19" spans="1:61" x14ac:dyDescent="0.15">
      <c r="A19" s="91">
        <v>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</row>
    <row r="20" spans="1:61" x14ac:dyDescent="0.15">
      <c r="A20" s="91">
        <v>8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</row>
    <row r="21" spans="1:61" x14ac:dyDescent="0.15">
      <c r="A21" s="91">
        <v>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</row>
    <row r="22" spans="1:61" x14ac:dyDescent="0.15">
      <c r="A22" s="91">
        <v>10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</row>
    <row r="23" spans="1:61" x14ac:dyDescent="0.15">
      <c r="A23" s="91">
        <v>11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x14ac:dyDescent="0.15">
      <c r="A24" s="91">
        <v>12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</row>
    <row r="25" spans="1:61" x14ac:dyDescent="0.15">
      <c r="A25" s="91">
        <v>13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</row>
    <row r="26" spans="1:61" x14ac:dyDescent="0.15">
      <c r="A26" s="91">
        <v>14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</row>
    <row r="27" spans="1:61" x14ac:dyDescent="0.15">
      <c r="A27" s="91">
        <v>15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</row>
    <row r="28" spans="1:61" x14ac:dyDescent="0.15">
      <c r="A28" s="91">
        <v>16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</row>
    <row r="29" spans="1:61" x14ac:dyDescent="0.15">
      <c r="A29" s="91">
        <v>17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:61" x14ac:dyDescent="0.15">
      <c r="A30" s="91">
        <v>18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</row>
    <row r="31" spans="1:61" x14ac:dyDescent="0.15">
      <c r="A31" s="91">
        <v>19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</row>
    <row r="32" spans="1:61" x14ac:dyDescent="0.15">
      <c r="A32" s="91">
        <v>20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</row>
    <row r="34" spans="1:62" x14ac:dyDescent="0.15">
      <c r="B34" s="57" t="s">
        <v>57</v>
      </c>
      <c r="C34" s="58"/>
      <c r="D34" s="58"/>
      <c r="E34" s="58"/>
      <c r="F34" s="59"/>
      <c r="G34" s="60" t="s">
        <v>22</v>
      </c>
      <c r="H34" s="60"/>
      <c r="I34" s="60"/>
      <c r="J34" s="60"/>
      <c r="K34" s="61"/>
      <c r="AF34" s="57" t="s">
        <v>57</v>
      </c>
      <c r="AG34" s="58"/>
      <c r="AH34" s="58"/>
      <c r="AI34" s="58"/>
      <c r="AJ34" s="59"/>
      <c r="AK34" s="60" t="s">
        <v>22</v>
      </c>
      <c r="AL34" s="60"/>
      <c r="AM34" s="60"/>
      <c r="AN34" s="60"/>
      <c r="AO34" s="61"/>
    </row>
    <row r="35" spans="1:62" x14ac:dyDescent="0.15">
      <c r="A35" s="91" t="s">
        <v>36</v>
      </c>
      <c r="B35" s="132">
        <f>B10</f>
        <v>0</v>
      </c>
      <c r="C35" s="132">
        <f t="shared" ref="C35:BI35" si="0">C10</f>
        <v>0</v>
      </c>
      <c r="D35" s="132">
        <f t="shared" si="0"/>
        <v>0</v>
      </c>
      <c r="E35" s="132">
        <f t="shared" si="0"/>
        <v>0</v>
      </c>
      <c r="F35" s="132">
        <f t="shared" si="0"/>
        <v>0</v>
      </c>
      <c r="G35" s="132">
        <f t="shared" si="0"/>
        <v>0</v>
      </c>
      <c r="H35" s="132">
        <f t="shared" si="0"/>
        <v>0</v>
      </c>
      <c r="I35" s="132">
        <f t="shared" si="0"/>
        <v>0</v>
      </c>
      <c r="J35" s="132">
        <f t="shared" si="0"/>
        <v>0</v>
      </c>
      <c r="K35" s="132">
        <f t="shared" si="0"/>
        <v>0</v>
      </c>
      <c r="L35" s="132">
        <f t="shared" si="0"/>
        <v>0</v>
      </c>
      <c r="M35" s="132">
        <f t="shared" si="0"/>
        <v>0</v>
      </c>
      <c r="N35" s="132">
        <f t="shared" si="0"/>
        <v>0</v>
      </c>
      <c r="O35" s="132">
        <f t="shared" si="0"/>
        <v>0</v>
      </c>
      <c r="P35" s="132">
        <f t="shared" si="0"/>
        <v>0</v>
      </c>
      <c r="Q35" s="132">
        <f t="shared" si="0"/>
        <v>0</v>
      </c>
      <c r="R35" s="132">
        <f t="shared" si="0"/>
        <v>0</v>
      </c>
      <c r="S35" s="132">
        <f t="shared" si="0"/>
        <v>0</v>
      </c>
      <c r="T35" s="132">
        <f t="shared" si="0"/>
        <v>0</v>
      </c>
      <c r="U35" s="132">
        <f t="shared" si="0"/>
        <v>0</v>
      </c>
      <c r="V35" s="132">
        <f t="shared" si="0"/>
        <v>0</v>
      </c>
      <c r="W35" s="132">
        <f t="shared" si="0"/>
        <v>0</v>
      </c>
      <c r="X35" s="132">
        <f t="shared" si="0"/>
        <v>0</v>
      </c>
      <c r="Y35" s="132">
        <f t="shared" si="0"/>
        <v>0</v>
      </c>
      <c r="Z35" s="132">
        <f t="shared" si="0"/>
        <v>0</v>
      </c>
      <c r="AA35" s="132">
        <f t="shared" si="0"/>
        <v>0</v>
      </c>
      <c r="AB35" s="132">
        <f t="shared" si="0"/>
        <v>0</v>
      </c>
      <c r="AC35" s="132">
        <f t="shared" si="0"/>
        <v>0</v>
      </c>
      <c r="AD35" s="132">
        <f t="shared" si="0"/>
        <v>0</v>
      </c>
      <c r="AE35" s="132">
        <f t="shared" si="0"/>
        <v>0</v>
      </c>
      <c r="AF35" s="132">
        <f t="shared" si="0"/>
        <v>0</v>
      </c>
      <c r="AG35" s="132">
        <f t="shared" si="0"/>
        <v>0</v>
      </c>
      <c r="AH35" s="132">
        <f t="shared" si="0"/>
        <v>0</v>
      </c>
      <c r="AI35" s="132">
        <f t="shared" si="0"/>
        <v>0</v>
      </c>
      <c r="AJ35" s="132">
        <f t="shared" si="0"/>
        <v>0</v>
      </c>
      <c r="AK35" s="132">
        <f t="shared" si="0"/>
        <v>0</v>
      </c>
      <c r="AL35" s="132">
        <f t="shared" si="0"/>
        <v>0</v>
      </c>
      <c r="AM35" s="132">
        <f t="shared" si="0"/>
        <v>0</v>
      </c>
      <c r="AN35" s="132">
        <f t="shared" si="0"/>
        <v>0</v>
      </c>
      <c r="AO35" s="132">
        <f t="shared" si="0"/>
        <v>0</v>
      </c>
      <c r="AP35" s="132">
        <f t="shared" si="0"/>
        <v>0</v>
      </c>
      <c r="AQ35" s="132">
        <f t="shared" si="0"/>
        <v>0</v>
      </c>
      <c r="AR35" s="132">
        <f t="shared" si="0"/>
        <v>0</v>
      </c>
      <c r="AS35" s="132">
        <f t="shared" si="0"/>
        <v>0</v>
      </c>
      <c r="AT35" s="132">
        <f t="shared" si="0"/>
        <v>0</v>
      </c>
      <c r="AU35" s="132">
        <f t="shared" si="0"/>
        <v>0</v>
      </c>
      <c r="AV35" s="132">
        <f t="shared" si="0"/>
        <v>0</v>
      </c>
      <c r="AW35" s="132">
        <f t="shared" si="0"/>
        <v>0</v>
      </c>
      <c r="AX35" s="132">
        <f t="shared" si="0"/>
        <v>0</v>
      </c>
      <c r="AY35" s="132">
        <f t="shared" si="0"/>
        <v>0</v>
      </c>
      <c r="AZ35" s="132">
        <f t="shared" si="0"/>
        <v>0</v>
      </c>
      <c r="BA35" s="132">
        <f t="shared" si="0"/>
        <v>0</v>
      </c>
      <c r="BB35" s="132">
        <f t="shared" si="0"/>
        <v>0</v>
      </c>
      <c r="BC35" s="132">
        <f t="shared" si="0"/>
        <v>0</v>
      </c>
      <c r="BD35" s="132">
        <f t="shared" si="0"/>
        <v>0</v>
      </c>
      <c r="BE35" s="132">
        <f t="shared" si="0"/>
        <v>0</v>
      </c>
      <c r="BF35" s="132">
        <f t="shared" si="0"/>
        <v>0</v>
      </c>
      <c r="BG35" s="132">
        <f t="shared" si="0"/>
        <v>0</v>
      </c>
      <c r="BH35" s="132">
        <f t="shared" si="0"/>
        <v>0</v>
      </c>
      <c r="BI35" s="132">
        <f t="shared" si="0"/>
        <v>0</v>
      </c>
    </row>
    <row r="36" spans="1:62" x14ac:dyDescent="0.15">
      <c r="A36" s="207" t="s">
        <v>5</v>
      </c>
      <c r="B36" s="55" t="s">
        <v>62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 t="s">
        <v>62</v>
      </c>
      <c r="AH36" s="55"/>
      <c r="AI36" s="55"/>
      <c r="AJ36" s="55"/>
      <c r="AK36" s="56"/>
      <c r="AL36" s="56"/>
      <c r="AM36" s="56"/>
      <c r="AN36" s="56"/>
      <c r="AO36" s="56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2"/>
    </row>
    <row r="37" spans="1:62" x14ac:dyDescent="0.15">
      <c r="A37" s="207"/>
      <c r="B37" s="55">
        <v>1</v>
      </c>
      <c r="C37" s="55">
        <v>2</v>
      </c>
      <c r="D37" s="55">
        <v>3</v>
      </c>
      <c r="E37" s="55">
        <v>4</v>
      </c>
      <c r="F37" s="55">
        <v>5</v>
      </c>
      <c r="G37" s="55">
        <v>6</v>
      </c>
      <c r="H37" s="55">
        <v>7</v>
      </c>
      <c r="I37" s="55">
        <v>8</v>
      </c>
      <c r="J37" s="55">
        <v>9</v>
      </c>
      <c r="K37" s="55">
        <v>10</v>
      </c>
      <c r="L37" s="55">
        <v>11</v>
      </c>
      <c r="M37" s="55">
        <v>12</v>
      </c>
      <c r="N37" s="55">
        <v>13</v>
      </c>
      <c r="O37" s="55">
        <v>14</v>
      </c>
      <c r="P37" s="55">
        <v>15</v>
      </c>
      <c r="Q37" s="55">
        <v>16</v>
      </c>
      <c r="R37" s="55">
        <v>17</v>
      </c>
      <c r="S37" s="55">
        <v>18</v>
      </c>
      <c r="T37" s="55">
        <v>19</v>
      </c>
      <c r="U37" s="55">
        <v>20</v>
      </c>
      <c r="V37" s="55">
        <v>21</v>
      </c>
      <c r="W37" s="55">
        <v>22</v>
      </c>
      <c r="X37" s="55">
        <v>23</v>
      </c>
      <c r="Y37" s="55">
        <v>24</v>
      </c>
      <c r="Z37" s="55">
        <v>25</v>
      </c>
      <c r="AA37" s="55">
        <v>26</v>
      </c>
      <c r="AB37" s="55">
        <v>27</v>
      </c>
      <c r="AC37" s="55">
        <v>28</v>
      </c>
      <c r="AD37" s="55">
        <v>29</v>
      </c>
      <c r="AE37" s="55">
        <v>30</v>
      </c>
      <c r="AF37" s="55">
        <v>31</v>
      </c>
      <c r="AG37" s="55">
        <v>32</v>
      </c>
      <c r="AH37" s="55">
        <v>33</v>
      </c>
      <c r="AI37" s="55">
        <v>34</v>
      </c>
      <c r="AJ37" s="55">
        <v>35</v>
      </c>
      <c r="AK37" s="55">
        <v>36</v>
      </c>
      <c r="AL37" s="55">
        <v>37</v>
      </c>
      <c r="AM37" s="55">
        <v>38</v>
      </c>
      <c r="AN37" s="55">
        <v>39</v>
      </c>
      <c r="AO37" s="55">
        <v>40</v>
      </c>
      <c r="AP37" s="55">
        <v>41</v>
      </c>
      <c r="AQ37" s="55">
        <v>42</v>
      </c>
      <c r="AR37" s="55">
        <v>43</v>
      </c>
      <c r="AS37" s="55">
        <v>44</v>
      </c>
      <c r="AT37" s="55">
        <v>45</v>
      </c>
      <c r="AU37" s="55">
        <v>46</v>
      </c>
      <c r="AV37" s="55">
        <v>47</v>
      </c>
      <c r="AW37" s="55">
        <v>48</v>
      </c>
      <c r="AX37" s="55">
        <v>49</v>
      </c>
      <c r="AY37" s="55">
        <v>50</v>
      </c>
      <c r="AZ37" s="55">
        <v>51</v>
      </c>
      <c r="BA37" s="55">
        <v>52</v>
      </c>
      <c r="BB37" s="55">
        <v>53</v>
      </c>
      <c r="BC37" s="55">
        <v>54</v>
      </c>
      <c r="BD37" s="55">
        <v>55</v>
      </c>
      <c r="BE37" s="55">
        <v>56</v>
      </c>
      <c r="BF37" s="55">
        <v>57</v>
      </c>
      <c r="BG37" s="55">
        <v>58</v>
      </c>
      <c r="BH37" s="55">
        <v>59</v>
      </c>
      <c r="BI37" s="55">
        <v>60</v>
      </c>
      <c r="BJ37" s="62"/>
    </row>
    <row r="38" spans="1:62" x14ac:dyDescent="0.15">
      <c r="A38" s="91">
        <v>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6"/>
      <c r="AA38" s="16"/>
      <c r="AB38" s="16"/>
      <c r="AC38" s="16"/>
      <c r="AD38" s="16"/>
      <c r="AE38" s="16"/>
      <c r="AF38" s="63"/>
      <c r="AG38" s="63"/>
      <c r="AH38" s="63"/>
      <c r="AI38" s="63"/>
      <c r="AJ38" s="63"/>
      <c r="AK38" s="16"/>
      <c r="AL38" s="16"/>
      <c r="AM38" s="16"/>
      <c r="AN38" s="16"/>
      <c r="AO38" s="16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2"/>
    </row>
    <row r="39" spans="1:62" x14ac:dyDescent="0.15">
      <c r="A39" s="91">
        <v>2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</row>
    <row r="40" spans="1:62" x14ac:dyDescent="0.15">
      <c r="A40" s="91">
        <v>3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</row>
    <row r="41" spans="1:62" x14ac:dyDescent="0.15">
      <c r="A41" s="91">
        <v>4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</row>
    <row r="42" spans="1:62" x14ac:dyDescent="0.15">
      <c r="A42" s="91">
        <v>5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</row>
    <row r="43" spans="1:62" x14ac:dyDescent="0.15">
      <c r="A43" s="91">
        <v>6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</row>
    <row r="44" spans="1:62" x14ac:dyDescent="0.15">
      <c r="A44" s="91">
        <v>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</row>
    <row r="45" spans="1:62" x14ac:dyDescent="0.15">
      <c r="A45" s="91">
        <v>8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</row>
    <row r="46" spans="1:62" x14ac:dyDescent="0.15">
      <c r="A46" s="91">
        <v>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</row>
    <row r="47" spans="1:62" x14ac:dyDescent="0.15">
      <c r="A47" s="91">
        <v>10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</row>
    <row r="48" spans="1:62" x14ac:dyDescent="0.15">
      <c r="A48" s="91">
        <v>11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</row>
    <row r="49" spans="1:61" x14ac:dyDescent="0.15">
      <c r="A49" s="91">
        <v>12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</row>
    <row r="50" spans="1:61" x14ac:dyDescent="0.15">
      <c r="A50" s="91">
        <v>13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</row>
    <row r="51" spans="1:61" x14ac:dyDescent="0.15">
      <c r="A51" s="91">
        <v>14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</row>
    <row r="52" spans="1:61" x14ac:dyDescent="0.15">
      <c r="A52" s="91">
        <v>15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</row>
    <row r="53" spans="1:61" x14ac:dyDescent="0.15">
      <c r="A53" s="91">
        <v>16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</row>
    <row r="54" spans="1:61" x14ac:dyDescent="0.15">
      <c r="A54" s="91">
        <v>17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</row>
    <row r="55" spans="1:61" x14ac:dyDescent="0.15">
      <c r="A55" s="91">
        <v>18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</row>
    <row r="56" spans="1:61" x14ac:dyDescent="0.15">
      <c r="A56" s="91">
        <v>19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</row>
    <row r="57" spans="1:61" x14ac:dyDescent="0.15">
      <c r="A57" s="91">
        <v>20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</row>
    <row r="59" spans="1:61" x14ac:dyDescent="0.15">
      <c r="B59" s="64" t="s">
        <v>57</v>
      </c>
      <c r="C59" s="65"/>
      <c r="D59" s="65"/>
      <c r="E59" s="65"/>
      <c r="F59" s="66"/>
      <c r="G59" s="52" t="s">
        <v>31</v>
      </c>
      <c r="H59" s="53"/>
      <c r="I59" s="53"/>
      <c r="J59" s="53"/>
      <c r="K59" s="54"/>
      <c r="AF59" s="64" t="s">
        <v>57</v>
      </c>
      <c r="AG59" s="65"/>
      <c r="AH59" s="65"/>
      <c r="AI59" s="65"/>
      <c r="AJ59" s="66"/>
      <c r="AK59" s="52" t="s">
        <v>31</v>
      </c>
      <c r="AL59" s="53"/>
      <c r="AM59" s="53"/>
      <c r="AN59" s="53"/>
      <c r="AO59" s="54"/>
    </row>
    <row r="60" spans="1:61" x14ac:dyDescent="0.15">
      <c r="A60" s="91" t="s">
        <v>36</v>
      </c>
      <c r="B60" s="132">
        <f>B35</f>
        <v>0</v>
      </c>
      <c r="C60" s="132">
        <f t="shared" ref="C60:BI60" si="1">C35</f>
        <v>0</v>
      </c>
      <c r="D60" s="132">
        <f t="shared" si="1"/>
        <v>0</v>
      </c>
      <c r="E60" s="132">
        <f t="shared" si="1"/>
        <v>0</v>
      </c>
      <c r="F60" s="132">
        <f t="shared" si="1"/>
        <v>0</v>
      </c>
      <c r="G60" s="132">
        <f t="shared" si="1"/>
        <v>0</v>
      </c>
      <c r="H60" s="132">
        <f t="shared" si="1"/>
        <v>0</v>
      </c>
      <c r="I60" s="132">
        <f t="shared" si="1"/>
        <v>0</v>
      </c>
      <c r="J60" s="132">
        <f t="shared" si="1"/>
        <v>0</v>
      </c>
      <c r="K60" s="132">
        <f t="shared" si="1"/>
        <v>0</v>
      </c>
      <c r="L60" s="132">
        <f t="shared" si="1"/>
        <v>0</v>
      </c>
      <c r="M60" s="132">
        <f t="shared" si="1"/>
        <v>0</v>
      </c>
      <c r="N60" s="132">
        <f t="shared" si="1"/>
        <v>0</v>
      </c>
      <c r="O60" s="132">
        <f t="shared" si="1"/>
        <v>0</v>
      </c>
      <c r="P60" s="132">
        <f t="shared" si="1"/>
        <v>0</v>
      </c>
      <c r="Q60" s="132">
        <f t="shared" si="1"/>
        <v>0</v>
      </c>
      <c r="R60" s="132">
        <f t="shared" si="1"/>
        <v>0</v>
      </c>
      <c r="S60" s="132">
        <f t="shared" si="1"/>
        <v>0</v>
      </c>
      <c r="T60" s="132">
        <f t="shared" si="1"/>
        <v>0</v>
      </c>
      <c r="U60" s="132">
        <f t="shared" si="1"/>
        <v>0</v>
      </c>
      <c r="V60" s="132">
        <f t="shared" si="1"/>
        <v>0</v>
      </c>
      <c r="W60" s="132">
        <f t="shared" si="1"/>
        <v>0</v>
      </c>
      <c r="X60" s="132">
        <f t="shared" si="1"/>
        <v>0</v>
      </c>
      <c r="Y60" s="132">
        <f t="shared" si="1"/>
        <v>0</v>
      </c>
      <c r="Z60" s="132">
        <f t="shared" si="1"/>
        <v>0</v>
      </c>
      <c r="AA60" s="132">
        <f t="shared" si="1"/>
        <v>0</v>
      </c>
      <c r="AB60" s="132">
        <f t="shared" si="1"/>
        <v>0</v>
      </c>
      <c r="AC60" s="132">
        <f t="shared" si="1"/>
        <v>0</v>
      </c>
      <c r="AD60" s="132">
        <f t="shared" si="1"/>
        <v>0</v>
      </c>
      <c r="AE60" s="132">
        <f t="shared" si="1"/>
        <v>0</v>
      </c>
      <c r="AF60" s="132">
        <f t="shared" si="1"/>
        <v>0</v>
      </c>
      <c r="AG60" s="132">
        <f t="shared" si="1"/>
        <v>0</v>
      </c>
      <c r="AH60" s="132">
        <f t="shared" si="1"/>
        <v>0</v>
      </c>
      <c r="AI60" s="132">
        <f t="shared" si="1"/>
        <v>0</v>
      </c>
      <c r="AJ60" s="132">
        <f t="shared" si="1"/>
        <v>0</v>
      </c>
      <c r="AK60" s="132">
        <f t="shared" si="1"/>
        <v>0</v>
      </c>
      <c r="AL60" s="132">
        <f t="shared" si="1"/>
        <v>0</v>
      </c>
      <c r="AM60" s="132">
        <f t="shared" si="1"/>
        <v>0</v>
      </c>
      <c r="AN60" s="132">
        <f t="shared" si="1"/>
        <v>0</v>
      </c>
      <c r="AO60" s="132">
        <f t="shared" si="1"/>
        <v>0</v>
      </c>
      <c r="AP60" s="132">
        <f t="shared" si="1"/>
        <v>0</v>
      </c>
      <c r="AQ60" s="132">
        <f t="shared" si="1"/>
        <v>0</v>
      </c>
      <c r="AR60" s="132">
        <f t="shared" si="1"/>
        <v>0</v>
      </c>
      <c r="AS60" s="132">
        <f t="shared" si="1"/>
        <v>0</v>
      </c>
      <c r="AT60" s="132">
        <f t="shared" si="1"/>
        <v>0</v>
      </c>
      <c r="AU60" s="132">
        <f t="shared" si="1"/>
        <v>0</v>
      </c>
      <c r="AV60" s="132">
        <f t="shared" si="1"/>
        <v>0</v>
      </c>
      <c r="AW60" s="132">
        <f t="shared" si="1"/>
        <v>0</v>
      </c>
      <c r="AX60" s="132">
        <f t="shared" si="1"/>
        <v>0</v>
      </c>
      <c r="AY60" s="132">
        <f t="shared" si="1"/>
        <v>0</v>
      </c>
      <c r="AZ60" s="132">
        <f t="shared" si="1"/>
        <v>0</v>
      </c>
      <c r="BA60" s="132">
        <f t="shared" si="1"/>
        <v>0</v>
      </c>
      <c r="BB60" s="132">
        <f t="shared" si="1"/>
        <v>0</v>
      </c>
      <c r="BC60" s="132">
        <f t="shared" si="1"/>
        <v>0</v>
      </c>
      <c r="BD60" s="132">
        <f t="shared" si="1"/>
        <v>0</v>
      </c>
      <c r="BE60" s="132">
        <f t="shared" si="1"/>
        <v>0</v>
      </c>
      <c r="BF60" s="132">
        <f t="shared" si="1"/>
        <v>0</v>
      </c>
      <c r="BG60" s="132">
        <f t="shared" si="1"/>
        <v>0</v>
      </c>
      <c r="BH60" s="132">
        <f t="shared" si="1"/>
        <v>0</v>
      </c>
      <c r="BI60" s="132">
        <f t="shared" si="1"/>
        <v>0</v>
      </c>
    </row>
    <row r="61" spans="1:61" x14ac:dyDescent="0.15">
      <c r="A61" s="207" t="s">
        <v>5</v>
      </c>
      <c r="B61" s="55" t="s">
        <v>62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 t="s">
        <v>62</v>
      </c>
      <c r="AH61" s="55"/>
      <c r="AI61" s="55"/>
      <c r="AJ61" s="55"/>
      <c r="AK61" s="56"/>
      <c r="AL61" s="56"/>
      <c r="AM61" s="56"/>
      <c r="AN61" s="56"/>
      <c r="AO61" s="5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</row>
    <row r="62" spans="1:61" x14ac:dyDescent="0.15">
      <c r="A62" s="207"/>
      <c r="B62" s="55">
        <v>1</v>
      </c>
      <c r="C62" s="55">
        <v>2</v>
      </c>
      <c r="D62" s="55">
        <v>3</v>
      </c>
      <c r="E62" s="55">
        <v>4</v>
      </c>
      <c r="F62" s="55">
        <v>5</v>
      </c>
      <c r="G62" s="55">
        <v>6</v>
      </c>
      <c r="H62" s="55">
        <v>7</v>
      </c>
      <c r="I62" s="55">
        <v>8</v>
      </c>
      <c r="J62" s="55">
        <v>9</v>
      </c>
      <c r="K62" s="55">
        <v>10</v>
      </c>
      <c r="L62" s="55">
        <v>11</v>
      </c>
      <c r="M62" s="55">
        <v>12</v>
      </c>
      <c r="N62" s="55">
        <v>13</v>
      </c>
      <c r="O62" s="55">
        <v>14</v>
      </c>
      <c r="P62" s="55">
        <v>15</v>
      </c>
      <c r="Q62" s="55">
        <v>16</v>
      </c>
      <c r="R62" s="55">
        <v>17</v>
      </c>
      <c r="S62" s="55">
        <v>18</v>
      </c>
      <c r="T62" s="55">
        <v>19</v>
      </c>
      <c r="U62" s="55">
        <v>20</v>
      </c>
      <c r="V62" s="55">
        <v>21</v>
      </c>
      <c r="W62" s="55">
        <v>22</v>
      </c>
      <c r="X62" s="55">
        <v>23</v>
      </c>
      <c r="Y62" s="55">
        <v>24</v>
      </c>
      <c r="Z62" s="55">
        <v>25</v>
      </c>
      <c r="AA62" s="55">
        <v>26</v>
      </c>
      <c r="AB62" s="55">
        <v>27</v>
      </c>
      <c r="AC62" s="55">
        <v>28</v>
      </c>
      <c r="AD62" s="55">
        <v>29</v>
      </c>
      <c r="AE62" s="55">
        <v>30</v>
      </c>
      <c r="AF62" s="55">
        <v>31</v>
      </c>
      <c r="AG62" s="55">
        <v>32</v>
      </c>
      <c r="AH62" s="55">
        <v>33</v>
      </c>
      <c r="AI62" s="55">
        <v>34</v>
      </c>
      <c r="AJ62" s="55">
        <v>35</v>
      </c>
      <c r="AK62" s="55">
        <v>36</v>
      </c>
      <c r="AL62" s="55">
        <v>37</v>
      </c>
      <c r="AM62" s="55">
        <v>38</v>
      </c>
      <c r="AN62" s="55">
        <v>39</v>
      </c>
      <c r="AO62" s="55">
        <v>40</v>
      </c>
      <c r="AP62" s="55">
        <v>41</v>
      </c>
      <c r="AQ62" s="55">
        <v>42</v>
      </c>
      <c r="AR62" s="55">
        <v>43</v>
      </c>
      <c r="AS62" s="55">
        <v>44</v>
      </c>
      <c r="AT62" s="55">
        <v>45</v>
      </c>
      <c r="AU62" s="55">
        <v>46</v>
      </c>
      <c r="AV62" s="55">
        <v>47</v>
      </c>
      <c r="AW62" s="55">
        <v>48</v>
      </c>
      <c r="AX62" s="55">
        <v>49</v>
      </c>
      <c r="AY62" s="55">
        <v>50</v>
      </c>
      <c r="AZ62" s="55">
        <v>51</v>
      </c>
      <c r="BA62" s="55">
        <v>52</v>
      </c>
      <c r="BB62" s="55">
        <v>53</v>
      </c>
      <c r="BC62" s="55">
        <v>54</v>
      </c>
      <c r="BD62" s="55">
        <v>55</v>
      </c>
      <c r="BE62" s="55">
        <v>56</v>
      </c>
      <c r="BF62" s="55">
        <v>57</v>
      </c>
      <c r="BG62" s="55">
        <v>58</v>
      </c>
      <c r="BH62" s="55">
        <v>59</v>
      </c>
      <c r="BI62" s="55">
        <v>60</v>
      </c>
    </row>
    <row r="63" spans="1:61" x14ac:dyDescent="0.15">
      <c r="A63" s="91">
        <v>1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</row>
    <row r="64" spans="1:61" x14ac:dyDescent="0.15">
      <c r="A64" s="91">
        <v>2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</row>
    <row r="65" spans="1:61" x14ac:dyDescent="0.15">
      <c r="A65" s="91">
        <v>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</row>
    <row r="66" spans="1:61" x14ac:dyDescent="0.15">
      <c r="A66" s="91">
        <v>4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</row>
    <row r="67" spans="1:61" x14ac:dyDescent="0.15">
      <c r="A67" s="91">
        <v>5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</row>
    <row r="68" spans="1:61" x14ac:dyDescent="0.15">
      <c r="A68" s="91">
        <v>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</row>
    <row r="69" spans="1:61" x14ac:dyDescent="0.15">
      <c r="A69" s="91">
        <v>7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</row>
    <row r="70" spans="1:61" x14ac:dyDescent="0.15">
      <c r="A70" s="91">
        <v>8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</row>
    <row r="71" spans="1:61" x14ac:dyDescent="0.15">
      <c r="A71" s="91">
        <v>9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</row>
    <row r="72" spans="1:61" x14ac:dyDescent="0.15">
      <c r="A72" s="91">
        <v>10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</row>
    <row r="73" spans="1:61" x14ac:dyDescent="0.15">
      <c r="A73" s="91">
        <v>11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</row>
    <row r="74" spans="1:61" x14ac:dyDescent="0.15">
      <c r="A74" s="91">
        <v>12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</row>
    <row r="75" spans="1:61" x14ac:dyDescent="0.15">
      <c r="A75" s="91">
        <v>13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</row>
    <row r="76" spans="1:61" x14ac:dyDescent="0.15">
      <c r="A76" s="91">
        <v>14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</row>
    <row r="77" spans="1:61" x14ac:dyDescent="0.15">
      <c r="A77" s="91">
        <v>15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</row>
    <row r="78" spans="1:61" x14ac:dyDescent="0.15">
      <c r="A78" s="91">
        <v>16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</row>
    <row r="79" spans="1:61" x14ac:dyDescent="0.15">
      <c r="A79" s="91">
        <v>17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</row>
    <row r="80" spans="1:61" x14ac:dyDescent="0.15">
      <c r="A80" s="91">
        <v>18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</row>
    <row r="81" spans="1:61" x14ac:dyDescent="0.15">
      <c r="A81" s="91">
        <v>19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</row>
    <row r="82" spans="1:61" x14ac:dyDescent="0.15">
      <c r="A82" s="91">
        <v>20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</row>
    <row r="84" spans="1:61" x14ac:dyDescent="0.15">
      <c r="B84" s="64" t="s">
        <v>57</v>
      </c>
      <c r="C84" s="65"/>
      <c r="D84" s="65"/>
      <c r="E84" s="65"/>
      <c r="F84" s="65"/>
      <c r="G84" s="52" t="s">
        <v>23</v>
      </c>
      <c r="H84" s="53"/>
      <c r="I84" s="53"/>
      <c r="J84" s="53"/>
      <c r="K84" s="53"/>
      <c r="L84" s="53"/>
      <c r="M84" s="53"/>
      <c r="N84" s="53"/>
      <c r="O84" s="53"/>
      <c r="P84" s="54"/>
      <c r="AF84" s="64" t="s">
        <v>57</v>
      </c>
      <c r="AG84" s="65"/>
      <c r="AH84" s="65"/>
      <c r="AI84" s="65"/>
      <c r="AJ84" s="66"/>
      <c r="AK84" s="52" t="s">
        <v>23</v>
      </c>
      <c r="AL84" s="53"/>
      <c r="AM84" s="53"/>
      <c r="AN84" s="53"/>
      <c r="AO84" s="53"/>
      <c r="AP84" s="53"/>
      <c r="AQ84" s="53"/>
      <c r="AR84" s="53"/>
      <c r="AS84" s="53"/>
      <c r="AT84" s="54"/>
    </row>
    <row r="85" spans="1:61" x14ac:dyDescent="0.15">
      <c r="A85" s="91" t="s">
        <v>36</v>
      </c>
      <c r="B85" s="132">
        <f>B60</f>
        <v>0</v>
      </c>
      <c r="C85" s="132">
        <f t="shared" ref="C85:BI85" si="2">C60</f>
        <v>0</v>
      </c>
      <c r="D85" s="132">
        <f t="shared" si="2"/>
        <v>0</v>
      </c>
      <c r="E85" s="132">
        <f t="shared" si="2"/>
        <v>0</v>
      </c>
      <c r="F85" s="132">
        <f t="shared" si="2"/>
        <v>0</v>
      </c>
      <c r="G85" s="132">
        <f t="shared" si="2"/>
        <v>0</v>
      </c>
      <c r="H85" s="132">
        <f t="shared" si="2"/>
        <v>0</v>
      </c>
      <c r="I85" s="132">
        <f t="shared" si="2"/>
        <v>0</v>
      </c>
      <c r="J85" s="132">
        <f t="shared" si="2"/>
        <v>0</v>
      </c>
      <c r="K85" s="132">
        <f t="shared" si="2"/>
        <v>0</v>
      </c>
      <c r="L85" s="132">
        <f t="shared" si="2"/>
        <v>0</v>
      </c>
      <c r="M85" s="132">
        <f t="shared" si="2"/>
        <v>0</v>
      </c>
      <c r="N85" s="132">
        <f t="shared" si="2"/>
        <v>0</v>
      </c>
      <c r="O85" s="132">
        <f t="shared" si="2"/>
        <v>0</v>
      </c>
      <c r="P85" s="132">
        <f t="shared" si="2"/>
        <v>0</v>
      </c>
      <c r="Q85" s="132">
        <f t="shared" si="2"/>
        <v>0</v>
      </c>
      <c r="R85" s="132">
        <f t="shared" si="2"/>
        <v>0</v>
      </c>
      <c r="S85" s="132">
        <f t="shared" si="2"/>
        <v>0</v>
      </c>
      <c r="T85" s="132">
        <f t="shared" si="2"/>
        <v>0</v>
      </c>
      <c r="U85" s="132">
        <f t="shared" si="2"/>
        <v>0</v>
      </c>
      <c r="V85" s="132">
        <f t="shared" si="2"/>
        <v>0</v>
      </c>
      <c r="W85" s="132">
        <f t="shared" si="2"/>
        <v>0</v>
      </c>
      <c r="X85" s="132">
        <f t="shared" si="2"/>
        <v>0</v>
      </c>
      <c r="Y85" s="132">
        <f t="shared" si="2"/>
        <v>0</v>
      </c>
      <c r="Z85" s="132">
        <f t="shared" si="2"/>
        <v>0</v>
      </c>
      <c r="AA85" s="132">
        <f t="shared" si="2"/>
        <v>0</v>
      </c>
      <c r="AB85" s="132">
        <f t="shared" si="2"/>
        <v>0</v>
      </c>
      <c r="AC85" s="132">
        <f t="shared" si="2"/>
        <v>0</v>
      </c>
      <c r="AD85" s="132">
        <f t="shared" si="2"/>
        <v>0</v>
      </c>
      <c r="AE85" s="132">
        <f t="shared" si="2"/>
        <v>0</v>
      </c>
      <c r="AF85" s="132">
        <f t="shared" si="2"/>
        <v>0</v>
      </c>
      <c r="AG85" s="132">
        <f t="shared" si="2"/>
        <v>0</v>
      </c>
      <c r="AH85" s="132">
        <f t="shared" si="2"/>
        <v>0</v>
      </c>
      <c r="AI85" s="132">
        <f t="shared" si="2"/>
        <v>0</v>
      </c>
      <c r="AJ85" s="132">
        <f t="shared" si="2"/>
        <v>0</v>
      </c>
      <c r="AK85" s="132">
        <f t="shared" si="2"/>
        <v>0</v>
      </c>
      <c r="AL85" s="132">
        <f t="shared" si="2"/>
        <v>0</v>
      </c>
      <c r="AM85" s="132">
        <f t="shared" si="2"/>
        <v>0</v>
      </c>
      <c r="AN85" s="132">
        <f t="shared" si="2"/>
        <v>0</v>
      </c>
      <c r="AO85" s="132">
        <f t="shared" si="2"/>
        <v>0</v>
      </c>
      <c r="AP85" s="132">
        <f t="shared" si="2"/>
        <v>0</v>
      </c>
      <c r="AQ85" s="132">
        <f t="shared" si="2"/>
        <v>0</v>
      </c>
      <c r="AR85" s="132">
        <f t="shared" si="2"/>
        <v>0</v>
      </c>
      <c r="AS85" s="132">
        <f t="shared" si="2"/>
        <v>0</v>
      </c>
      <c r="AT85" s="132">
        <f t="shared" si="2"/>
        <v>0</v>
      </c>
      <c r="AU85" s="132">
        <f t="shared" si="2"/>
        <v>0</v>
      </c>
      <c r="AV85" s="132">
        <f t="shared" si="2"/>
        <v>0</v>
      </c>
      <c r="AW85" s="132">
        <f t="shared" si="2"/>
        <v>0</v>
      </c>
      <c r="AX85" s="132">
        <f t="shared" si="2"/>
        <v>0</v>
      </c>
      <c r="AY85" s="132">
        <f t="shared" si="2"/>
        <v>0</v>
      </c>
      <c r="AZ85" s="132">
        <f t="shared" si="2"/>
        <v>0</v>
      </c>
      <c r="BA85" s="132">
        <f t="shared" si="2"/>
        <v>0</v>
      </c>
      <c r="BB85" s="132">
        <f t="shared" si="2"/>
        <v>0</v>
      </c>
      <c r="BC85" s="132">
        <f t="shared" si="2"/>
        <v>0</v>
      </c>
      <c r="BD85" s="132">
        <f t="shared" si="2"/>
        <v>0</v>
      </c>
      <c r="BE85" s="132">
        <f t="shared" si="2"/>
        <v>0</v>
      </c>
      <c r="BF85" s="132">
        <f t="shared" si="2"/>
        <v>0</v>
      </c>
      <c r="BG85" s="132">
        <f t="shared" si="2"/>
        <v>0</v>
      </c>
      <c r="BH85" s="132">
        <f t="shared" si="2"/>
        <v>0</v>
      </c>
      <c r="BI85" s="132">
        <f t="shared" si="2"/>
        <v>0</v>
      </c>
    </row>
    <row r="86" spans="1:61" x14ac:dyDescent="0.15">
      <c r="A86" s="207" t="s">
        <v>5</v>
      </c>
      <c r="B86" s="55" t="s">
        <v>62</v>
      </c>
      <c r="C86" s="55"/>
      <c r="D86" s="55"/>
      <c r="E86" s="55"/>
      <c r="F86" s="55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 t="s">
        <v>62</v>
      </c>
      <c r="AH86" s="55"/>
      <c r="AI86" s="55"/>
      <c r="AJ86" s="55"/>
      <c r="AK86" s="56"/>
      <c r="AL86" s="56"/>
      <c r="AM86" s="56"/>
      <c r="AN86" s="56"/>
      <c r="AO86" s="56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</row>
    <row r="87" spans="1:61" x14ac:dyDescent="0.15">
      <c r="A87" s="207"/>
      <c r="B87" s="55">
        <v>1</v>
      </c>
      <c r="C87" s="55">
        <v>2</v>
      </c>
      <c r="D87" s="55">
        <v>3</v>
      </c>
      <c r="E87" s="55">
        <v>4</v>
      </c>
      <c r="F87" s="55">
        <v>5</v>
      </c>
      <c r="G87" s="55">
        <v>6</v>
      </c>
      <c r="H87" s="55">
        <v>7</v>
      </c>
      <c r="I87" s="55">
        <v>8</v>
      </c>
      <c r="J87" s="55">
        <v>9</v>
      </c>
      <c r="K87" s="55">
        <v>10</v>
      </c>
      <c r="L87" s="55">
        <v>11</v>
      </c>
      <c r="M87" s="55">
        <v>12</v>
      </c>
      <c r="N87" s="55">
        <v>13</v>
      </c>
      <c r="O87" s="55">
        <v>14</v>
      </c>
      <c r="P87" s="55">
        <v>15</v>
      </c>
      <c r="Q87" s="55">
        <v>16</v>
      </c>
      <c r="R87" s="55">
        <v>17</v>
      </c>
      <c r="S87" s="55">
        <v>18</v>
      </c>
      <c r="T87" s="55">
        <v>19</v>
      </c>
      <c r="U87" s="55">
        <v>20</v>
      </c>
      <c r="V87" s="55">
        <v>21</v>
      </c>
      <c r="W87" s="55">
        <v>22</v>
      </c>
      <c r="X87" s="55">
        <v>23</v>
      </c>
      <c r="Y87" s="55">
        <v>24</v>
      </c>
      <c r="Z87" s="55">
        <v>25</v>
      </c>
      <c r="AA87" s="55">
        <v>26</v>
      </c>
      <c r="AB87" s="55">
        <v>27</v>
      </c>
      <c r="AC87" s="55">
        <v>28</v>
      </c>
      <c r="AD87" s="55">
        <v>29</v>
      </c>
      <c r="AE87" s="55">
        <v>30</v>
      </c>
      <c r="AF87" s="55">
        <v>31</v>
      </c>
      <c r="AG87" s="55">
        <v>32</v>
      </c>
      <c r="AH87" s="55">
        <v>33</v>
      </c>
      <c r="AI87" s="55">
        <v>34</v>
      </c>
      <c r="AJ87" s="55">
        <v>35</v>
      </c>
      <c r="AK87" s="55">
        <v>36</v>
      </c>
      <c r="AL87" s="55">
        <v>37</v>
      </c>
      <c r="AM87" s="55">
        <v>38</v>
      </c>
      <c r="AN87" s="55">
        <v>39</v>
      </c>
      <c r="AO87" s="55">
        <v>40</v>
      </c>
      <c r="AP87" s="55">
        <v>41</v>
      </c>
      <c r="AQ87" s="55">
        <v>42</v>
      </c>
      <c r="AR87" s="55">
        <v>43</v>
      </c>
      <c r="AS87" s="55">
        <v>44</v>
      </c>
      <c r="AT87" s="55">
        <v>45</v>
      </c>
      <c r="AU87" s="55">
        <v>46</v>
      </c>
      <c r="AV87" s="55">
        <v>47</v>
      </c>
      <c r="AW87" s="55">
        <v>48</v>
      </c>
      <c r="AX87" s="55">
        <v>49</v>
      </c>
      <c r="AY87" s="55">
        <v>50</v>
      </c>
      <c r="AZ87" s="55">
        <v>51</v>
      </c>
      <c r="BA87" s="55">
        <v>52</v>
      </c>
      <c r="BB87" s="55">
        <v>53</v>
      </c>
      <c r="BC87" s="55">
        <v>54</v>
      </c>
      <c r="BD87" s="55">
        <v>55</v>
      </c>
      <c r="BE87" s="55">
        <v>56</v>
      </c>
      <c r="BF87" s="55">
        <v>57</v>
      </c>
      <c r="BG87" s="55">
        <v>58</v>
      </c>
      <c r="BH87" s="55">
        <v>59</v>
      </c>
      <c r="BI87" s="55">
        <v>60</v>
      </c>
    </row>
    <row r="88" spans="1:61" x14ac:dyDescent="0.15">
      <c r="A88" s="91">
        <v>1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6"/>
      <c r="AA88" s="16"/>
      <c r="AB88" s="16"/>
      <c r="AC88" s="16"/>
      <c r="AD88" s="16"/>
      <c r="AE88" s="16"/>
      <c r="AF88" s="63"/>
      <c r="AG88" s="63"/>
      <c r="AH88" s="63"/>
      <c r="AI88" s="63"/>
      <c r="AJ88" s="63"/>
      <c r="AK88" s="16"/>
      <c r="AL88" s="16"/>
      <c r="AM88" s="16"/>
      <c r="AN88" s="16"/>
      <c r="AO88" s="1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</row>
    <row r="89" spans="1:61" x14ac:dyDescent="0.15">
      <c r="A89" s="91">
        <v>2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</row>
    <row r="90" spans="1:61" x14ac:dyDescent="0.15">
      <c r="A90" s="91">
        <v>3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</row>
    <row r="91" spans="1:61" x14ac:dyDescent="0.15">
      <c r="A91" s="91">
        <v>4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</row>
    <row r="92" spans="1:61" x14ac:dyDescent="0.15">
      <c r="A92" s="91">
        <v>5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</row>
    <row r="93" spans="1:61" x14ac:dyDescent="0.15">
      <c r="A93" s="91">
        <v>6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</row>
    <row r="94" spans="1:61" x14ac:dyDescent="0.15">
      <c r="A94" s="91">
        <v>7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</row>
    <row r="95" spans="1:61" x14ac:dyDescent="0.15">
      <c r="A95" s="91">
        <v>8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</row>
    <row r="96" spans="1:61" x14ac:dyDescent="0.15">
      <c r="A96" s="91">
        <v>9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</row>
    <row r="97" spans="1:61" x14ac:dyDescent="0.15">
      <c r="A97" s="91">
        <v>10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</row>
    <row r="98" spans="1:61" x14ac:dyDescent="0.15">
      <c r="A98" s="91">
        <v>11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</row>
    <row r="99" spans="1:61" x14ac:dyDescent="0.15">
      <c r="A99" s="91">
        <v>12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</row>
    <row r="100" spans="1:61" x14ac:dyDescent="0.15">
      <c r="A100" s="91">
        <v>13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</row>
    <row r="101" spans="1:61" x14ac:dyDescent="0.15">
      <c r="A101" s="91">
        <v>14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</row>
    <row r="102" spans="1:61" x14ac:dyDescent="0.15">
      <c r="A102" s="91">
        <v>15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</row>
    <row r="104" spans="1:61" x14ac:dyDescent="0.15">
      <c r="B104" s="64" t="s">
        <v>57</v>
      </c>
      <c r="C104" s="65"/>
      <c r="D104" s="65"/>
      <c r="E104" s="65"/>
      <c r="F104" s="66"/>
      <c r="G104" s="52" t="s">
        <v>58</v>
      </c>
      <c r="H104" s="53"/>
      <c r="I104" s="53"/>
      <c r="J104" s="53"/>
      <c r="K104" s="67"/>
      <c r="L104" s="53"/>
      <c r="M104" s="53"/>
      <c r="N104" s="53"/>
      <c r="O104" s="67"/>
      <c r="P104" s="67"/>
      <c r="Q104" s="54"/>
      <c r="AF104" s="64" t="s">
        <v>57</v>
      </c>
      <c r="AG104" s="65"/>
      <c r="AH104" s="65"/>
      <c r="AI104" s="65"/>
      <c r="AJ104" s="66"/>
      <c r="AK104" s="52" t="s">
        <v>58</v>
      </c>
      <c r="AL104" s="53"/>
      <c r="AM104" s="53"/>
      <c r="AN104" s="53"/>
      <c r="AO104" s="67"/>
      <c r="AP104" s="53"/>
      <c r="AQ104" s="53"/>
      <c r="AR104" s="53"/>
      <c r="AS104" s="67"/>
      <c r="AT104" s="67"/>
      <c r="AU104" s="54"/>
    </row>
    <row r="105" spans="1:61" x14ac:dyDescent="0.15">
      <c r="A105" s="91" t="s">
        <v>36</v>
      </c>
      <c r="B105" s="132">
        <f>B85</f>
        <v>0</v>
      </c>
      <c r="C105" s="132">
        <f t="shared" ref="C105:BI105" si="3">C85</f>
        <v>0</v>
      </c>
      <c r="D105" s="132">
        <f t="shared" si="3"/>
        <v>0</v>
      </c>
      <c r="E105" s="132">
        <f t="shared" si="3"/>
        <v>0</v>
      </c>
      <c r="F105" s="132">
        <f t="shared" si="3"/>
        <v>0</v>
      </c>
      <c r="G105" s="132">
        <f t="shared" si="3"/>
        <v>0</v>
      </c>
      <c r="H105" s="132">
        <f t="shared" si="3"/>
        <v>0</v>
      </c>
      <c r="I105" s="132">
        <f t="shared" si="3"/>
        <v>0</v>
      </c>
      <c r="J105" s="132">
        <f t="shared" si="3"/>
        <v>0</v>
      </c>
      <c r="K105" s="132">
        <f t="shared" si="3"/>
        <v>0</v>
      </c>
      <c r="L105" s="132">
        <f t="shared" si="3"/>
        <v>0</v>
      </c>
      <c r="M105" s="132">
        <f t="shared" si="3"/>
        <v>0</v>
      </c>
      <c r="N105" s="132">
        <f t="shared" si="3"/>
        <v>0</v>
      </c>
      <c r="O105" s="132">
        <f t="shared" si="3"/>
        <v>0</v>
      </c>
      <c r="P105" s="132">
        <f t="shared" si="3"/>
        <v>0</v>
      </c>
      <c r="Q105" s="132">
        <f t="shared" si="3"/>
        <v>0</v>
      </c>
      <c r="R105" s="132">
        <f t="shared" si="3"/>
        <v>0</v>
      </c>
      <c r="S105" s="132">
        <f t="shared" si="3"/>
        <v>0</v>
      </c>
      <c r="T105" s="132">
        <f t="shared" si="3"/>
        <v>0</v>
      </c>
      <c r="U105" s="132">
        <f t="shared" si="3"/>
        <v>0</v>
      </c>
      <c r="V105" s="132">
        <f t="shared" si="3"/>
        <v>0</v>
      </c>
      <c r="W105" s="132">
        <f t="shared" si="3"/>
        <v>0</v>
      </c>
      <c r="X105" s="132">
        <f t="shared" si="3"/>
        <v>0</v>
      </c>
      <c r="Y105" s="132">
        <f t="shared" si="3"/>
        <v>0</v>
      </c>
      <c r="Z105" s="132">
        <f t="shared" si="3"/>
        <v>0</v>
      </c>
      <c r="AA105" s="132">
        <f t="shared" si="3"/>
        <v>0</v>
      </c>
      <c r="AB105" s="132">
        <f t="shared" si="3"/>
        <v>0</v>
      </c>
      <c r="AC105" s="132">
        <f t="shared" si="3"/>
        <v>0</v>
      </c>
      <c r="AD105" s="132">
        <f t="shared" si="3"/>
        <v>0</v>
      </c>
      <c r="AE105" s="132">
        <f t="shared" si="3"/>
        <v>0</v>
      </c>
      <c r="AF105" s="132">
        <f t="shared" si="3"/>
        <v>0</v>
      </c>
      <c r="AG105" s="132">
        <f t="shared" si="3"/>
        <v>0</v>
      </c>
      <c r="AH105" s="132">
        <f t="shared" si="3"/>
        <v>0</v>
      </c>
      <c r="AI105" s="132">
        <f t="shared" si="3"/>
        <v>0</v>
      </c>
      <c r="AJ105" s="132">
        <f t="shared" si="3"/>
        <v>0</v>
      </c>
      <c r="AK105" s="132">
        <f t="shared" si="3"/>
        <v>0</v>
      </c>
      <c r="AL105" s="132">
        <f t="shared" si="3"/>
        <v>0</v>
      </c>
      <c r="AM105" s="132">
        <f t="shared" si="3"/>
        <v>0</v>
      </c>
      <c r="AN105" s="132">
        <f t="shared" si="3"/>
        <v>0</v>
      </c>
      <c r="AO105" s="132">
        <f t="shared" si="3"/>
        <v>0</v>
      </c>
      <c r="AP105" s="132">
        <f t="shared" si="3"/>
        <v>0</v>
      </c>
      <c r="AQ105" s="132">
        <f t="shared" si="3"/>
        <v>0</v>
      </c>
      <c r="AR105" s="132">
        <f t="shared" si="3"/>
        <v>0</v>
      </c>
      <c r="AS105" s="132">
        <f t="shared" si="3"/>
        <v>0</v>
      </c>
      <c r="AT105" s="132">
        <f t="shared" si="3"/>
        <v>0</v>
      </c>
      <c r="AU105" s="132">
        <f t="shared" si="3"/>
        <v>0</v>
      </c>
      <c r="AV105" s="132">
        <f t="shared" si="3"/>
        <v>0</v>
      </c>
      <c r="AW105" s="132">
        <f t="shared" si="3"/>
        <v>0</v>
      </c>
      <c r="AX105" s="132">
        <f t="shared" si="3"/>
        <v>0</v>
      </c>
      <c r="AY105" s="132">
        <f t="shared" si="3"/>
        <v>0</v>
      </c>
      <c r="AZ105" s="132">
        <f t="shared" si="3"/>
        <v>0</v>
      </c>
      <c r="BA105" s="132">
        <f t="shared" si="3"/>
        <v>0</v>
      </c>
      <c r="BB105" s="132">
        <f t="shared" si="3"/>
        <v>0</v>
      </c>
      <c r="BC105" s="132">
        <f t="shared" si="3"/>
        <v>0</v>
      </c>
      <c r="BD105" s="132">
        <f t="shared" si="3"/>
        <v>0</v>
      </c>
      <c r="BE105" s="132">
        <f t="shared" si="3"/>
        <v>0</v>
      </c>
      <c r="BF105" s="132">
        <f t="shared" si="3"/>
        <v>0</v>
      </c>
      <c r="BG105" s="132">
        <f t="shared" si="3"/>
        <v>0</v>
      </c>
      <c r="BH105" s="132">
        <f t="shared" si="3"/>
        <v>0</v>
      </c>
      <c r="BI105" s="132">
        <f t="shared" si="3"/>
        <v>0</v>
      </c>
    </row>
    <row r="106" spans="1:61" x14ac:dyDescent="0.15">
      <c r="A106" s="207" t="s">
        <v>5</v>
      </c>
      <c r="B106" s="55" t="s">
        <v>62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 t="s">
        <v>62</v>
      </c>
      <c r="AH106" s="55"/>
      <c r="AI106" s="55"/>
      <c r="AJ106" s="55"/>
      <c r="AK106" s="56"/>
      <c r="AL106" s="56"/>
      <c r="AM106" s="56"/>
      <c r="AN106" s="56"/>
      <c r="AO106" s="56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</row>
    <row r="107" spans="1:61" x14ac:dyDescent="0.15">
      <c r="A107" s="207"/>
      <c r="B107" s="55">
        <v>1</v>
      </c>
      <c r="C107" s="55">
        <v>2</v>
      </c>
      <c r="D107" s="55">
        <v>3</v>
      </c>
      <c r="E107" s="55">
        <v>4</v>
      </c>
      <c r="F107" s="55">
        <v>5</v>
      </c>
      <c r="G107" s="55">
        <v>6</v>
      </c>
      <c r="H107" s="55">
        <v>7</v>
      </c>
      <c r="I107" s="55">
        <v>8</v>
      </c>
      <c r="J107" s="55">
        <v>9</v>
      </c>
      <c r="K107" s="55">
        <v>10</v>
      </c>
      <c r="L107" s="55">
        <v>11</v>
      </c>
      <c r="M107" s="55">
        <v>12</v>
      </c>
      <c r="N107" s="55">
        <v>13</v>
      </c>
      <c r="O107" s="55">
        <v>14</v>
      </c>
      <c r="P107" s="55">
        <v>15</v>
      </c>
      <c r="Q107" s="55">
        <v>16</v>
      </c>
      <c r="R107" s="55">
        <v>17</v>
      </c>
      <c r="S107" s="55">
        <v>18</v>
      </c>
      <c r="T107" s="55">
        <v>19</v>
      </c>
      <c r="U107" s="55">
        <v>20</v>
      </c>
      <c r="V107" s="55">
        <v>21</v>
      </c>
      <c r="W107" s="55">
        <v>22</v>
      </c>
      <c r="X107" s="55">
        <v>23</v>
      </c>
      <c r="Y107" s="55">
        <v>24</v>
      </c>
      <c r="Z107" s="55">
        <v>25</v>
      </c>
      <c r="AA107" s="55">
        <v>26</v>
      </c>
      <c r="AB107" s="55">
        <v>27</v>
      </c>
      <c r="AC107" s="55">
        <v>28</v>
      </c>
      <c r="AD107" s="55">
        <v>29</v>
      </c>
      <c r="AE107" s="55">
        <v>30</v>
      </c>
      <c r="AF107" s="55">
        <v>31</v>
      </c>
      <c r="AG107" s="55">
        <v>32</v>
      </c>
      <c r="AH107" s="55">
        <v>33</v>
      </c>
      <c r="AI107" s="55">
        <v>34</v>
      </c>
      <c r="AJ107" s="55">
        <v>35</v>
      </c>
      <c r="AK107" s="55">
        <v>36</v>
      </c>
      <c r="AL107" s="55">
        <v>37</v>
      </c>
      <c r="AM107" s="55">
        <v>38</v>
      </c>
      <c r="AN107" s="55">
        <v>39</v>
      </c>
      <c r="AO107" s="55">
        <v>40</v>
      </c>
      <c r="AP107" s="55">
        <v>41</v>
      </c>
      <c r="AQ107" s="55">
        <v>42</v>
      </c>
      <c r="AR107" s="55">
        <v>43</v>
      </c>
      <c r="AS107" s="55">
        <v>44</v>
      </c>
      <c r="AT107" s="55">
        <v>45</v>
      </c>
      <c r="AU107" s="55">
        <v>46</v>
      </c>
      <c r="AV107" s="55">
        <v>47</v>
      </c>
      <c r="AW107" s="55">
        <v>48</v>
      </c>
      <c r="AX107" s="55">
        <v>49</v>
      </c>
      <c r="AY107" s="55">
        <v>50</v>
      </c>
      <c r="AZ107" s="55">
        <v>51</v>
      </c>
      <c r="BA107" s="55">
        <v>52</v>
      </c>
      <c r="BB107" s="55">
        <v>53</v>
      </c>
      <c r="BC107" s="55">
        <v>54</v>
      </c>
      <c r="BD107" s="55">
        <v>55</v>
      </c>
      <c r="BE107" s="55">
        <v>56</v>
      </c>
      <c r="BF107" s="55">
        <v>57</v>
      </c>
      <c r="BG107" s="55">
        <v>58</v>
      </c>
      <c r="BH107" s="55">
        <v>59</v>
      </c>
      <c r="BI107" s="55">
        <v>60</v>
      </c>
    </row>
    <row r="108" spans="1:61" x14ac:dyDescent="0.15">
      <c r="A108" s="91">
        <v>1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</row>
    <row r="109" spans="1:61" x14ac:dyDescent="0.15">
      <c r="A109" s="91">
        <v>2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</row>
    <row r="110" spans="1:61" x14ac:dyDescent="0.15">
      <c r="A110" s="91">
        <v>3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</row>
    <row r="111" spans="1:61" x14ac:dyDescent="0.15">
      <c r="A111" s="91">
        <v>4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</row>
    <row r="112" spans="1:61" x14ac:dyDescent="0.15">
      <c r="A112" s="91">
        <v>5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</row>
    <row r="113" spans="1:61" x14ac:dyDescent="0.15">
      <c r="A113" s="91">
        <v>6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</row>
    <row r="114" spans="1:61" x14ac:dyDescent="0.15">
      <c r="A114" s="91">
        <v>7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</row>
    <row r="115" spans="1:61" x14ac:dyDescent="0.15">
      <c r="A115" s="91">
        <v>8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</row>
    <row r="116" spans="1:61" x14ac:dyDescent="0.15">
      <c r="A116" s="91">
        <v>9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</row>
    <row r="117" spans="1:61" x14ac:dyDescent="0.15">
      <c r="A117" s="91">
        <v>10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</row>
  </sheetData>
  <mergeCells count="13">
    <mergeCell ref="A106:A107"/>
    <mergeCell ref="B6:AE6"/>
    <mergeCell ref="AG6:BI6"/>
    <mergeCell ref="A11:A12"/>
    <mergeCell ref="A36:A37"/>
    <mergeCell ref="A61:A62"/>
    <mergeCell ref="A86:A87"/>
    <mergeCell ref="AG4:BJ4"/>
    <mergeCell ref="B4:AE4"/>
    <mergeCell ref="A3:AF3"/>
    <mergeCell ref="AG3:BI3"/>
    <mergeCell ref="AG5:BI5"/>
    <mergeCell ref="B5:AF5"/>
  </mergeCells>
  <pageMargins left="0.70866141732283472" right="0.70866141732283472" top="0.74803149606299213" bottom="0.74803149606299213" header="0.31496062992125984" footer="0.31496062992125984"/>
  <pageSetup orientation="portrait" verticalDpi="4" r:id="rId1"/>
  <headerFooter>
    <oddHeader>&amp;LSecretaría de Educación
Subsecretaría de Educación Básica
Dirección General de Educación Secundaria
Subdirección de Escuelas Telesecundarias&amp;R&amp;G</oddHeader>
  </headerFooter>
  <rowBreaks count="2" manualBreakCount="2">
    <brk id="57" max="16383" man="1"/>
    <brk id="102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2"/>
  <sheetViews>
    <sheetView workbookViewId="0"/>
  </sheetViews>
  <sheetFormatPr baseColWidth="10" defaultRowHeight="10.5" x14ac:dyDescent="0.15"/>
  <cols>
    <col min="1" max="1" width="6.7109375" style="90" bestFit="1" customWidth="1"/>
    <col min="2" max="61" width="2.7109375" style="8" customWidth="1"/>
    <col min="62" max="16384" width="11.42578125" style="8"/>
  </cols>
  <sheetData>
    <row r="1" spans="1:65" s="156" customFormat="1" ht="12" customHeight="1" x14ac:dyDescent="0.2">
      <c r="A1" s="158"/>
    </row>
    <row r="2" spans="1:65" s="9" customFormat="1" ht="12.75" x14ac:dyDescent="0.2">
      <c r="A2" s="13"/>
    </row>
    <row r="3" spans="1:65" ht="12.75" customHeight="1" x14ac:dyDescent="0.15">
      <c r="A3" s="233" t="s">
        <v>59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 t="s">
        <v>59</v>
      </c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19"/>
      <c r="BK3" s="19"/>
      <c r="BL3" s="19"/>
      <c r="BM3" s="19"/>
    </row>
    <row r="4" spans="1:65" ht="12.75" customHeight="1" x14ac:dyDescent="0.15">
      <c r="A4" s="71"/>
      <c r="B4" s="233" t="s">
        <v>19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41"/>
      <c r="AG4" s="233" t="s">
        <v>19</v>
      </c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19"/>
      <c r="BK4" s="19"/>
      <c r="BL4" s="19"/>
      <c r="BM4" s="19"/>
    </row>
    <row r="5" spans="1:65" ht="12.75" customHeight="1" x14ac:dyDescent="0.15">
      <c r="A5" s="19"/>
      <c r="B5" s="234" t="str">
        <f>'Datos Generales'!B4</f>
        <v>CICLO ESCOLAR 2012-2013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3" t="str">
        <f>'Datos Generales'!B4</f>
        <v>CICLO ESCOLAR 2012-2013</v>
      </c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19"/>
      <c r="BK5" s="19"/>
      <c r="BL5" s="19"/>
      <c r="BM5" s="19"/>
    </row>
    <row r="6" spans="1:65" ht="12.75" customHeight="1" x14ac:dyDescent="0.15">
      <c r="A6" s="19"/>
      <c r="B6" s="238" t="str">
        <f>'Datos Generales'!B5</f>
        <v>BLOQUE IV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9" t="str">
        <f>B6</f>
        <v>BLOQUE IV</v>
      </c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19"/>
      <c r="BK6" s="19"/>
      <c r="BL6" s="19"/>
      <c r="BM6" s="19"/>
    </row>
    <row r="7" spans="1:65" s="151" customFormat="1" ht="12.75" x14ac:dyDescent="0.2">
      <c r="A7" s="136"/>
      <c r="B7" s="152"/>
      <c r="C7" s="149"/>
      <c r="H7" s="149"/>
      <c r="I7" s="149"/>
      <c r="J7" s="150" t="s">
        <v>0</v>
      </c>
      <c r="K7" s="149" t="str">
        <f>'Captura PrimerGrado'!K7</f>
        <v/>
      </c>
      <c r="L7" s="149"/>
      <c r="M7" s="149"/>
      <c r="N7" s="149" t="s">
        <v>8</v>
      </c>
      <c r="O7" s="149"/>
      <c r="P7" s="149">
        <f>'Captura PrimerGrado'!P7</f>
        <v>0</v>
      </c>
      <c r="Q7" s="149"/>
      <c r="R7" s="149"/>
      <c r="S7" s="149"/>
      <c r="T7" s="149"/>
      <c r="U7" s="149"/>
      <c r="V7" s="149"/>
      <c r="W7" s="150"/>
      <c r="X7" s="149"/>
      <c r="Y7" s="149"/>
      <c r="Z7" s="149"/>
      <c r="AA7" s="149"/>
      <c r="AB7" s="149"/>
      <c r="AC7" s="149"/>
      <c r="AD7" s="149"/>
      <c r="AG7" s="152"/>
      <c r="AH7" s="149"/>
      <c r="AM7" s="149"/>
      <c r="AN7" s="149"/>
      <c r="AO7" s="150" t="s">
        <v>0</v>
      </c>
      <c r="AP7" s="149" t="str">
        <f>K7</f>
        <v/>
      </c>
      <c r="AQ7" s="149"/>
      <c r="AR7" s="149"/>
      <c r="AS7" s="149" t="s">
        <v>8</v>
      </c>
      <c r="AT7" s="149"/>
      <c r="AU7" s="149">
        <f>P7</f>
        <v>0</v>
      </c>
      <c r="AV7" s="149"/>
      <c r="AW7" s="149"/>
      <c r="AX7" s="149"/>
      <c r="AY7" s="149"/>
      <c r="AZ7" s="149"/>
      <c r="BA7" s="149"/>
      <c r="BB7" s="150"/>
      <c r="BC7" s="149"/>
      <c r="BD7" s="149"/>
      <c r="BE7" s="149"/>
      <c r="BF7" s="149"/>
      <c r="BG7" s="149"/>
      <c r="BJ7" s="149"/>
      <c r="BK7" s="149"/>
    </row>
    <row r="9" spans="1:65" x14ac:dyDescent="0.15">
      <c r="B9" s="235" t="s">
        <v>57</v>
      </c>
      <c r="C9" s="236"/>
      <c r="D9" s="236"/>
      <c r="E9" s="236"/>
      <c r="F9" s="237"/>
      <c r="G9" s="52" t="s">
        <v>14</v>
      </c>
      <c r="H9" s="53"/>
      <c r="I9" s="53"/>
      <c r="J9" s="53"/>
      <c r="K9" s="53"/>
      <c r="L9" s="53"/>
      <c r="M9" s="54"/>
      <c r="AF9" s="235" t="s">
        <v>57</v>
      </c>
      <c r="AG9" s="236"/>
      <c r="AH9" s="236"/>
      <c r="AI9" s="236"/>
      <c r="AJ9" s="237"/>
      <c r="AK9" s="52" t="s">
        <v>14</v>
      </c>
      <c r="AL9" s="53"/>
      <c r="AM9" s="53"/>
      <c r="AN9" s="53"/>
      <c r="AO9" s="53"/>
      <c r="AP9" s="53"/>
      <c r="AQ9" s="54"/>
    </row>
    <row r="10" spans="1:65" x14ac:dyDescent="0.15">
      <c r="A10" s="91" t="s">
        <v>36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70"/>
      <c r="AH10" s="70"/>
      <c r="AI10" s="70"/>
      <c r="AJ10" s="70"/>
      <c r="AK10" s="132"/>
      <c r="AL10" s="132"/>
      <c r="AM10" s="132"/>
      <c r="AN10" s="132"/>
      <c r="AO10" s="13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</row>
    <row r="11" spans="1:65" x14ac:dyDescent="0.15">
      <c r="A11" s="207" t="s">
        <v>5</v>
      </c>
      <c r="B11" s="55" t="s">
        <v>62</v>
      </c>
      <c r="C11" s="55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 t="s">
        <v>62</v>
      </c>
      <c r="AH11" s="55"/>
      <c r="AI11" s="55"/>
      <c r="AJ11" s="55"/>
      <c r="AK11" s="56"/>
      <c r="AL11" s="56"/>
      <c r="AM11" s="56"/>
      <c r="AN11" s="56"/>
      <c r="AO11" s="56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</row>
    <row r="12" spans="1:65" x14ac:dyDescent="0.15">
      <c r="A12" s="207"/>
      <c r="B12" s="55">
        <v>1</v>
      </c>
      <c r="C12" s="55">
        <v>2</v>
      </c>
      <c r="D12" s="55">
        <v>3</v>
      </c>
      <c r="E12" s="55">
        <v>4</v>
      </c>
      <c r="F12" s="55">
        <v>5</v>
      </c>
      <c r="G12" s="55">
        <v>6</v>
      </c>
      <c r="H12" s="55">
        <v>7</v>
      </c>
      <c r="I12" s="55">
        <v>8</v>
      </c>
      <c r="J12" s="55">
        <v>9</v>
      </c>
      <c r="K12" s="55">
        <v>10</v>
      </c>
      <c r="L12" s="55">
        <v>11</v>
      </c>
      <c r="M12" s="55">
        <v>12</v>
      </c>
      <c r="N12" s="55">
        <v>13</v>
      </c>
      <c r="O12" s="55">
        <v>14</v>
      </c>
      <c r="P12" s="55">
        <v>15</v>
      </c>
      <c r="Q12" s="55">
        <v>16</v>
      </c>
      <c r="R12" s="55">
        <v>17</v>
      </c>
      <c r="S12" s="55">
        <v>18</v>
      </c>
      <c r="T12" s="55">
        <v>19</v>
      </c>
      <c r="U12" s="55">
        <v>20</v>
      </c>
      <c r="V12" s="55">
        <v>21</v>
      </c>
      <c r="W12" s="55">
        <v>22</v>
      </c>
      <c r="X12" s="55">
        <v>23</v>
      </c>
      <c r="Y12" s="55">
        <v>24</v>
      </c>
      <c r="Z12" s="55">
        <v>25</v>
      </c>
      <c r="AA12" s="55">
        <v>26</v>
      </c>
      <c r="AB12" s="55">
        <v>27</v>
      </c>
      <c r="AC12" s="55">
        <v>28</v>
      </c>
      <c r="AD12" s="55">
        <v>29</v>
      </c>
      <c r="AE12" s="55">
        <v>30</v>
      </c>
      <c r="AF12" s="55">
        <v>31</v>
      </c>
      <c r="AG12" s="55">
        <v>32</v>
      </c>
      <c r="AH12" s="55">
        <v>33</v>
      </c>
      <c r="AI12" s="55">
        <v>34</v>
      </c>
      <c r="AJ12" s="55">
        <v>35</v>
      </c>
      <c r="AK12" s="55">
        <v>36</v>
      </c>
      <c r="AL12" s="55">
        <v>37</v>
      </c>
      <c r="AM12" s="55">
        <v>38</v>
      </c>
      <c r="AN12" s="55">
        <v>39</v>
      </c>
      <c r="AO12" s="55">
        <v>40</v>
      </c>
      <c r="AP12" s="55">
        <v>41</v>
      </c>
      <c r="AQ12" s="55">
        <v>42</v>
      </c>
      <c r="AR12" s="55">
        <v>43</v>
      </c>
      <c r="AS12" s="55">
        <v>44</v>
      </c>
      <c r="AT12" s="55">
        <v>45</v>
      </c>
      <c r="AU12" s="55">
        <v>46</v>
      </c>
      <c r="AV12" s="55">
        <v>47</v>
      </c>
      <c r="AW12" s="55">
        <v>48</v>
      </c>
      <c r="AX12" s="55">
        <v>49</v>
      </c>
      <c r="AY12" s="55">
        <v>50</v>
      </c>
      <c r="AZ12" s="55">
        <v>51</v>
      </c>
      <c r="BA12" s="55">
        <v>52</v>
      </c>
      <c r="BB12" s="55">
        <v>53</v>
      </c>
      <c r="BC12" s="55">
        <v>54</v>
      </c>
      <c r="BD12" s="55">
        <v>55</v>
      </c>
      <c r="BE12" s="55">
        <v>56</v>
      </c>
      <c r="BF12" s="55">
        <v>57</v>
      </c>
      <c r="BG12" s="55">
        <v>58</v>
      </c>
      <c r="BH12" s="55">
        <v>59</v>
      </c>
      <c r="BI12" s="55">
        <v>60</v>
      </c>
    </row>
    <row r="13" spans="1:65" x14ac:dyDescent="0.15">
      <c r="A13" s="91">
        <v>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</row>
    <row r="14" spans="1:65" x14ac:dyDescent="0.15">
      <c r="A14" s="91">
        <v>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65" x14ac:dyDescent="0.15">
      <c r="A15" s="91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</row>
    <row r="16" spans="1:65" x14ac:dyDescent="0.15">
      <c r="A16" s="91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</row>
    <row r="17" spans="1:61" x14ac:dyDescent="0.15">
      <c r="A17" s="91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</row>
    <row r="18" spans="1:61" x14ac:dyDescent="0.15">
      <c r="A18" s="91">
        <v>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</row>
    <row r="19" spans="1:61" x14ac:dyDescent="0.15">
      <c r="A19" s="91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</row>
    <row r="20" spans="1:61" x14ac:dyDescent="0.15">
      <c r="A20" s="91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</row>
    <row r="21" spans="1:61" x14ac:dyDescent="0.15">
      <c r="A21" s="91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</row>
    <row r="22" spans="1:61" x14ac:dyDescent="0.15">
      <c r="A22" s="91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</row>
    <row r="23" spans="1:61" x14ac:dyDescent="0.15">
      <c r="A23" s="91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x14ac:dyDescent="0.15">
      <c r="A24" s="91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</row>
    <row r="25" spans="1:61" x14ac:dyDescent="0.15">
      <c r="A25" s="91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</row>
    <row r="26" spans="1:61" x14ac:dyDescent="0.15">
      <c r="A26" s="91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</row>
    <row r="27" spans="1:61" x14ac:dyDescent="0.15">
      <c r="A27" s="91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</row>
    <row r="28" spans="1:61" x14ac:dyDescent="0.15">
      <c r="A28" s="91">
        <v>16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</row>
    <row r="29" spans="1:61" x14ac:dyDescent="0.15">
      <c r="A29" s="91">
        <v>17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:61" x14ac:dyDescent="0.15">
      <c r="A30" s="91">
        <v>18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</row>
    <row r="31" spans="1:61" x14ac:dyDescent="0.15">
      <c r="A31" s="91">
        <v>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</row>
    <row r="32" spans="1:61" x14ac:dyDescent="0.15">
      <c r="A32" s="91">
        <v>20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</row>
    <row r="34" spans="1:62" x14ac:dyDescent="0.15">
      <c r="B34" s="57" t="s">
        <v>57</v>
      </c>
      <c r="C34" s="58"/>
      <c r="D34" s="58"/>
      <c r="E34" s="58"/>
      <c r="F34" s="59"/>
      <c r="G34" s="60" t="s">
        <v>13</v>
      </c>
      <c r="H34" s="60"/>
      <c r="I34" s="60"/>
      <c r="J34" s="60"/>
      <c r="K34" s="61"/>
      <c r="AF34" s="57" t="s">
        <v>57</v>
      </c>
      <c r="AG34" s="58"/>
      <c r="AH34" s="58"/>
      <c r="AI34" s="58"/>
      <c r="AJ34" s="59"/>
      <c r="AK34" s="60" t="s">
        <v>13</v>
      </c>
      <c r="AL34" s="60"/>
      <c r="AM34" s="60"/>
      <c r="AN34" s="60"/>
      <c r="AO34" s="61"/>
    </row>
    <row r="35" spans="1:62" x14ac:dyDescent="0.15">
      <c r="A35" s="91" t="s">
        <v>36</v>
      </c>
      <c r="B35" s="132">
        <f t="shared" ref="B35:Y35" si="0">B10</f>
        <v>0</v>
      </c>
      <c r="C35" s="132">
        <f t="shared" si="0"/>
        <v>0</v>
      </c>
      <c r="D35" s="132">
        <f t="shared" si="0"/>
        <v>0</v>
      </c>
      <c r="E35" s="132">
        <f t="shared" si="0"/>
        <v>0</v>
      </c>
      <c r="F35" s="132">
        <f t="shared" si="0"/>
        <v>0</v>
      </c>
      <c r="G35" s="132">
        <f t="shared" si="0"/>
        <v>0</v>
      </c>
      <c r="H35" s="132">
        <f t="shared" si="0"/>
        <v>0</v>
      </c>
      <c r="I35" s="132">
        <f t="shared" si="0"/>
        <v>0</v>
      </c>
      <c r="J35" s="132">
        <f t="shared" si="0"/>
        <v>0</v>
      </c>
      <c r="K35" s="132">
        <f t="shared" si="0"/>
        <v>0</v>
      </c>
      <c r="L35" s="132">
        <f t="shared" si="0"/>
        <v>0</v>
      </c>
      <c r="M35" s="132">
        <f t="shared" si="0"/>
        <v>0</v>
      </c>
      <c r="N35" s="132">
        <f t="shared" si="0"/>
        <v>0</v>
      </c>
      <c r="O35" s="132">
        <f t="shared" si="0"/>
        <v>0</v>
      </c>
      <c r="P35" s="132">
        <f t="shared" si="0"/>
        <v>0</v>
      </c>
      <c r="Q35" s="132">
        <f t="shared" si="0"/>
        <v>0</v>
      </c>
      <c r="R35" s="132">
        <f t="shared" si="0"/>
        <v>0</v>
      </c>
      <c r="S35" s="132">
        <f t="shared" si="0"/>
        <v>0</v>
      </c>
      <c r="T35" s="132">
        <f t="shared" si="0"/>
        <v>0</v>
      </c>
      <c r="U35" s="132">
        <f t="shared" si="0"/>
        <v>0</v>
      </c>
      <c r="V35" s="132">
        <f t="shared" si="0"/>
        <v>0</v>
      </c>
      <c r="W35" s="132">
        <f t="shared" si="0"/>
        <v>0</v>
      </c>
      <c r="X35" s="132">
        <f t="shared" si="0"/>
        <v>0</v>
      </c>
      <c r="Y35" s="132">
        <f t="shared" si="0"/>
        <v>0</v>
      </c>
      <c r="Z35" s="132">
        <f t="shared" ref="Z35:BI35" si="1">Z10</f>
        <v>0</v>
      </c>
      <c r="AA35" s="132">
        <f t="shared" si="1"/>
        <v>0</v>
      </c>
      <c r="AB35" s="132">
        <f t="shared" si="1"/>
        <v>0</v>
      </c>
      <c r="AC35" s="132">
        <f t="shared" si="1"/>
        <v>0</v>
      </c>
      <c r="AD35" s="132">
        <f t="shared" si="1"/>
        <v>0</v>
      </c>
      <c r="AE35" s="132">
        <f t="shared" si="1"/>
        <v>0</v>
      </c>
      <c r="AF35" s="132">
        <f t="shared" si="1"/>
        <v>0</v>
      </c>
      <c r="AG35" s="132">
        <f t="shared" si="1"/>
        <v>0</v>
      </c>
      <c r="AH35" s="132">
        <f t="shared" si="1"/>
        <v>0</v>
      </c>
      <c r="AI35" s="132">
        <f t="shared" si="1"/>
        <v>0</v>
      </c>
      <c r="AJ35" s="132">
        <f t="shared" si="1"/>
        <v>0</v>
      </c>
      <c r="AK35" s="132">
        <f t="shared" si="1"/>
        <v>0</v>
      </c>
      <c r="AL35" s="132">
        <f t="shared" si="1"/>
        <v>0</v>
      </c>
      <c r="AM35" s="132">
        <f t="shared" si="1"/>
        <v>0</v>
      </c>
      <c r="AN35" s="132">
        <f t="shared" si="1"/>
        <v>0</v>
      </c>
      <c r="AO35" s="132">
        <f t="shared" si="1"/>
        <v>0</v>
      </c>
      <c r="AP35" s="132">
        <f t="shared" si="1"/>
        <v>0</v>
      </c>
      <c r="AQ35" s="132">
        <f t="shared" si="1"/>
        <v>0</v>
      </c>
      <c r="AR35" s="132">
        <f t="shared" si="1"/>
        <v>0</v>
      </c>
      <c r="AS35" s="132">
        <f t="shared" si="1"/>
        <v>0</v>
      </c>
      <c r="AT35" s="132">
        <f t="shared" si="1"/>
        <v>0</v>
      </c>
      <c r="AU35" s="132">
        <f t="shared" si="1"/>
        <v>0</v>
      </c>
      <c r="AV35" s="132">
        <f t="shared" si="1"/>
        <v>0</v>
      </c>
      <c r="AW35" s="132">
        <f t="shared" si="1"/>
        <v>0</v>
      </c>
      <c r="AX35" s="132">
        <f t="shared" si="1"/>
        <v>0</v>
      </c>
      <c r="AY35" s="132">
        <f t="shared" si="1"/>
        <v>0</v>
      </c>
      <c r="AZ35" s="132">
        <f t="shared" si="1"/>
        <v>0</v>
      </c>
      <c r="BA35" s="132">
        <f t="shared" si="1"/>
        <v>0</v>
      </c>
      <c r="BB35" s="132">
        <f t="shared" si="1"/>
        <v>0</v>
      </c>
      <c r="BC35" s="132">
        <f t="shared" si="1"/>
        <v>0</v>
      </c>
      <c r="BD35" s="132">
        <f t="shared" si="1"/>
        <v>0</v>
      </c>
      <c r="BE35" s="132">
        <f t="shared" si="1"/>
        <v>0</v>
      </c>
      <c r="BF35" s="132">
        <f t="shared" si="1"/>
        <v>0</v>
      </c>
      <c r="BG35" s="132">
        <f t="shared" si="1"/>
        <v>0</v>
      </c>
      <c r="BH35" s="132">
        <f t="shared" si="1"/>
        <v>0</v>
      </c>
      <c r="BI35" s="132">
        <f t="shared" si="1"/>
        <v>0</v>
      </c>
    </row>
    <row r="36" spans="1:62" x14ac:dyDescent="0.15">
      <c r="A36" s="207" t="s">
        <v>5</v>
      </c>
      <c r="B36" s="55" t="s">
        <v>62</v>
      </c>
      <c r="C36" s="55"/>
      <c r="D36" s="55"/>
      <c r="E36" s="55"/>
      <c r="F36" s="56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 t="s">
        <v>62</v>
      </c>
      <c r="AH36" s="55"/>
      <c r="AI36" s="55"/>
      <c r="AJ36" s="55"/>
      <c r="AK36" s="56"/>
      <c r="AL36" s="56"/>
      <c r="AM36" s="56"/>
      <c r="AN36" s="56"/>
      <c r="AO36" s="56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2"/>
    </row>
    <row r="37" spans="1:62" x14ac:dyDescent="0.15">
      <c r="A37" s="207"/>
      <c r="B37" s="55">
        <v>1</v>
      </c>
      <c r="C37" s="55">
        <v>2</v>
      </c>
      <c r="D37" s="55">
        <v>3</v>
      </c>
      <c r="E37" s="55">
        <v>4</v>
      </c>
      <c r="F37" s="55">
        <v>5</v>
      </c>
      <c r="G37" s="55">
        <v>6</v>
      </c>
      <c r="H37" s="55">
        <v>7</v>
      </c>
      <c r="I37" s="55">
        <v>8</v>
      </c>
      <c r="J37" s="55">
        <v>9</v>
      </c>
      <c r="K37" s="55">
        <v>10</v>
      </c>
      <c r="L37" s="55">
        <v>11</v>
      </c>
      <c r="M37" s="55">
        <v>12</v>
      </c>
      <c r="N37" s="55">
        <v>13</v>
      </c>
      <c r="O37" s="55">
        <v>14</v>
      </c>
      <c r="P37" s="55">
        <v>15</v>
      </c>
      <c r="Q37" s="55">
        <v>16</v>
      </c>
      <c r="R37" s="55">
        <v>17</v>
      </c>
      <c r="S37" s="55">
        <v>18</v>
      </c>
      <c r="T37" s="55">
        <v>19</v>
      </c>
      <c r="U37" s="55">
        <v>20</v>
      </c>
      <c r="V37" s="55">
        <v>21</v>
      </c>
      <c r="W37" s="55">
        <v>22</v>
      </c>
      <c r="X37" s="55">
        <v>23</v>
      </c>
      <c r="Y37" s="55">
        <v>24</v>
      </c>
      <c r="Z37" s="55">
        <v>25</v>
      </c>
      <c r="AA37" s="55">
        <v>26</v>
      </c>
      <c r="AB37" s="55">
        <v>27</v>
      </c>
      <c r="AC37" s="55">
        <v>28</v>
      </c>
      <c r="AD37" s="55">
        <v>29</v>
      </c>
      <c r="AE37" s="55">
        <v>30</v>
      </c>
      <c r="AF37" s="55">
        <v>31</v>
      </c>
      <c r="AG37" s="55">
        <v>32</v>
      </c>
      <c r="AH37" s="55">
        <v>33</v>
      </c>
      <c r="AI37" s="55">
        <v>34</v>
      </c>
      <c r="AJ37" s="55">
        <v>35</v>
      </c>
      <c r="AK37" s="55">
        <v>36</v>
      </c>
      <c r="AL37" s="55">
        <v>37</v>
      </c>
      <c r="AM37" s="55">
        <v>38</v>
      </c>
      <c r="AN37" s="55">
        <v>39</v>
      </c>
      <c r="AO37" s="55">
        <v>40</v>
      </c>
      <c r="AP37" s="55">
        <v>41</v>
      </c>
      <c r="AQ37" s="55">
        <v>42</v>
      </c>
      <c r="AR37" s="55">
        <v>43</v>
      </c>
      <c r="AS37" s="55">
        <v>44</v>
      </c>
      <c r="AT37" s="55">
        <v>45</v>
      </c>
      <c r="AU37" s="55">
        <v>46</v>
      </c>
      <c r="AV37" s="55">
        <v>47</v>
      </c>
      <c r="AW37" s="55">
        <v>48</v>
      </c>
      <c r="AX37" s="55">
        <v>49</v>
      </c>
      <c r="AY37" s="55">
        <v>50</v>
      </c>
      <c r="AZ37" s="55">
        <v>51</v>
      </c>
      <c r="BA37" s="55">
        <v>52</v>
      </c>
      <c r="BB37" s="55">
        <v>53</v>
      </c>
      <c r="BC37" s="55">
        <v>54</v>
      </c>
      <c r="BD37" s="55">
        <v>55</v>
      </c>
      <c r="BE37" s="55">
        <v>56</v>
      </c>
      <c r="BF37" s="55">
        <v>57</v>
      </c>
      <c r="BG37" s="55">
        <v>58</v>
      </c>
      <c r="BH37" s="55">
        <v>59</v>
      </c>
      <c r="BI37" s="55">
        <v>60</v>
      </c>
      <c r="BJ37" s="62"/>
    </row>
    <row r="38" spans="1:62" x14ac:dyDescent="0.15">
      <c r="A38" s="91">
        <v>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63"/>
      <c r="AG38" s="63"/>
      <c r="AH38" s="63"/>
      <c r="AI38" s="63"/>
      <c r="AJ38" s="63"/>
      <c r="AK38" s="16"/>
      <c r="AL38" s="16"/>
      <c r="AM38" s="16"/>
      <c r="AN38" s="16"/>
      <c r="AO38" s="16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2"/>
    </row>
    <row r="39" spans="1:62" x14ac:dyDescent="0.15">
      <c r="A39" s="91">
        <v>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</row>
    <row r="40" spans="1:62" x14ac:dyDescent="0.15">
      <c r="A40" s="91">
        <v>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</row>
    <row r="41" spans="1:62" x14ac:dyDescent="0.15">
      <c r="A41" s="91">
        <v>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</row>
    <row r="42" spans="1:62" x14ac:dyDescent="0.15">
      <c r="A42" s="91">
        <v>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</row>
    <row r="43" spans="1:62" x14ac:dyDescent="0.15">
      <c r="A43" s="91">
        <v>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</row>
    <row r="44" spans="1:62" x14ac:dyDescent="0.15">
      <c r="A44" s="91">
        <v>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</row>
    <row r="45" spans="1:62" x14ac:dyDescent="0.15">
      <c r="A45" s="91">
        <v>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</row>
    <row r="46" spans="1:62" x14ac:dyDescent="0.15">
      <c r="A46" s="91">
        <v>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</row>
    <row r="47" spans="1:62" x14ac:dyDescent="0.15">
      <c r="A47" s="91">
        <v>10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</row>
    <row r="48" spans="1:62" x14ac:dyDescent="0.15">
      <c r="A48" s="91">
        <v>11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</row>
    <row r="49" spans="1:61" x14ac:dyDescent="0.15">
      <c r="A49" s="91">
        <v>12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</row>
    <row r="50" spans="1:61" x14ac:dyDescent="0.15">
      <c r="A50" s="91">
        <v>13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</row>
    <row r="51" spans="1:61" x14ac:dyDescent="0.15">
      <c r="A51" s="91">
        <v>14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</row>
    <row r="52" spans="1:61" x14ac:dyDescent="0.15">
      <c r="A52" s="91">
        <v>15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</row>
    <row r="53" spans="1:61" x14ac:dyDescent="0.15">
      <c r="A53" s="91">
        <v>16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</row>
    <row r="54" spans="1:61" x14ac:dyDescent="0.15">
      <c r="A54" s="91">
        <v>17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</row>
    <row r="55" spans="1:61" x14ac:dyDescent="0.15">
      <c r="A55" s="91">
        <v>18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</row>
    <row r="56" spans="1:61" x14ac:dyDescent="0.15">
      <c r="A56" s="91">
        <v>19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</row>
    <row r="57" spans="1:61" x14ac:dyDescent="0.15">
      <c r="A57" s="91">
        <v>20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</row>
    <row r="59" spans="1:61" x14ac:dyDescent="0.15">
      <c r="B59" s="64" t="s">
        <v>57</v>
      </c>
      <c r="C59" s="65"/>
      <c r="D59" s="65"/>
      <c r="E59" s="65"/>
      <c r="F59" s="66"/>
      <c r="G59" s="52" t="s">
        <v>15</v>
      </c>
      <c r="H59" s="53"/>
      <c r="I59" s="53"/>
      <c r="J59" s="53"/>
      <c r="K59" s="54"/>
      <c r="AF59" s="64" t="s">
        <v>57</v>
      </c>
      <c r="AG59" s="65"/>
      <c r="AH59" s="65"/>
      <c r="AI59" s="65"/>
      <c r="AJ59" s="66"/>
      <c r="AK59" s="52" t="s">
        <v>15</v>
      </c>
      <c r="AL59" s="53"/>
      <c r="AM59" s="53"/>
      <c r="AN59" s="53"/>
      <c r="AO59" s="54"/>
    </row>
    <row r="60" spans="1:61" x14ac:dyDescent="0.15">
      <c r="A60" s="91" t="s">
        <v>36</v>
      </c>
      <c r="B60" s="132">
        <f t="shared" ref="B60:Y60" si="2">B35</f>
        <v>0</v>
      </c>
      <c r="C60" s="132">
        <f t="shared" si="2"/>
        <v>0</v>
      </c>
      <c r="D60" s="132">
        <f t="shared" si="2"/>
        <v>0</v>
      </c>
      <c r="E60" s="132">
        <f t="shared" si="2"/>
        <v>0</v>
      </c>
      <c r="F60" s="132">
        <f t="shared" si="2"/>
        <v>0</v>
      </c>
      <c r="G60" s="132">
        <f t="shared" si="2"/>
        <v>0</v>
      </c>
      <c r="H60" s="132">
        <f t="shared" si="2"/>
        <v>0</v>
      </c>
      <c r="I60" s="132">
        <f t="shared" si="2"/>
        <v>0</v>
      </c>
      <c r="J60" s="132">
        <f t="shared" si="2"/>
        <v>0</v>
      </c>
      <c r="K60" s="132">
        <f t="shared" si="2"/>
        <v>0</v>
      </c>
      <c r="L60" s="132">
        <f t="shared" si="2"/>
        <v>0</v>
      </c>
      <c r="M60" s="132">
        <f t="shared" si="2"/>
        <v>0</v>
      </c>
      <c r="N60" s="132">
        <f t="shared" si="2"/>
        <v>0</v>
      </c>
      <c r="O60" s="132">
        <f t="shared" si="2"/>
        <v>0</v>
      </c>
      <c r="P60" s="132">
        <f t="shared" si="2"/>
        <v>0</v>
      </c>
      <c r="Q60" s="132">
        <f t="shared" si="2"/>
        <v>0</v>
      </c>
      <c r="R60" s="132">
        <f t="shared" si="2"/>
        <v>0</v>
      </c>
      <c r="S60" s="132">
        <f t="shared" si="2"/>
        <v>0</v>
      </c>
      <c r="T60" s="132">
        <f t="shared" si="2"/>
        <v>0</v>
      </c>
      <c r="U60" s="132">
        <f t="shared" si="2"/>
        <v>0</v>
      </c>
      <c r="V60" s="132">
        <f t="shared" si="2"/>
        <v>0</v>
      </c>
      <c r="W60" s="132">
        <f t="shared" si="2"/>
        <v>0</v>
      </c>
      <c r="X60" s="132">
        <f t="shared" si="2"/>
        <v>0</v>
      </c>
      <c r="Y60" s="132">
        <f t="shared" si="2"/>
        <v>0</v>
      </c>
      <c r="Z60" s="132">
        <f t="shared" ref="Z60:BI60" si="3">Z35</f>
        <v>0</v>
      </c>
      <c r="AA60" s="132">
        <f t="shared" si="3"/>
        <v>0</v>
      </c>
      <c r="AB60" s="132">
        <f t="shared" si="3"/>
        <v>0</v>
      </c>
      <c r="AC60" s="132">
        <f t="shared" si="3"/>
        <v>0</v>
      </c>
      <c r="AD60" s="132">
        <f t="shared" si="3"/>
        <v>0</v>
      </c>
      <c r="AE60" s="132">
        <f t="shared" si="3"/>
        <v>0</v>
      </c>
      <c r="AF60" s="132">
        <f t="shared" si="3"/>
        <v>0</v>
      </c>
      <c r="AG60" s="132">
        <f t="shared" si="3"/>
        <v>0</v>
      </c>
      <c r="AH60" s="132">
        <f t="shared" si="3"/>
        <v>0</v>
      </c>
      <c r="AI60" s="132">
        <f t="shared" si="3"/>
        <v>0</v>
      </c>
      <c r="AJ60" s="132">
        <f t="shared" si="3"/>
        <v>0</v>
      </c>
      <c r="AK60" s="132">
        <f t="shared" si="3"/>
        <v>0</v>
      </c>
      <c r="AL60" s="132">
        <f t="shared" si="3"/>
        <v>0</v>
      </c>
      <c r="AM60" s="132">
        <f t="shared" si="3"/>
        <v>0</v>
      </c>
      <c r="AN60" s="132">
        <f t="shared" si="3"/>
        <v>0</v>
      </c>
      <c r="AO60" s="132">
        <f t="shared" si="3"/>
        <v>0</v>
      </c>
      <c r="AP60" s="132">
        <f t="shared" si="3"/>
        <v>0</v>
      </c>
      <c r="AQ60" s="132">
        <f t="shared" si="3"/>
        <v>0</v>
      </c>
      <c r="AR60" s="132">
        <f t="shared" si="3"/>
        <v>0</v>
      </c>
      <c r="AS60" s="132">
        <f t="shared" si="3"/>
        <v>0</v>
      </c>
      <c r="AT60" s="132">
        <f t="shared" si="3"/>
        <v>0</v>
      </c>
      <c r="AU60" s="132">
        <f t="shared" si="3"/>
        <v>0</v>
      </c>
      <c r="AV60" s="132">
        <f t="shared" si="3"/>
        <v>0</v>
      </c>
      <c r="AW60" s="132">
        <f t="shared" si="3"/>
        <v>0</v>
      </c>
      <c r="AX60" s="132">
        <f t="shared" si="3"/>
        <v>0</v>
      </c>
      <c r="AY60" s="132">
        <f t="shared" si="3"/>
        <v>0</v>
      </c>
      <c r="AZ60" s="132">
        <f t="shared" si="3"/>
        <v>0</v>
      </c>
      <c r="BA60" s="132">
        <f t="shared" si="3"/>
        <v>0</v>
      </c>
      <c r="BB60" s="132">
        <f t="shared" si="3"/>
        <v>0</v>
      </c>
      <c r="BC60" s="132">
        <f t="shared" si="3"/>
        <v>0</v>
      </c>
      <c r="BD60" s="132">
        <f t="shared" si="3"/>
        <v>0</v>
      </c>
      <c r="BE60" s="132">
        <f t="shared" si="3"/>
        <v>0</v>
      </c>
      <c r="BF60" s="132">
        <f t="shared" si="3"/>
        <v>0</v>
      </c>
      <c r="BG60" s="132">
        <f t="shared" si="3"/>
        <v>0</v>
      </c>
      <c r="BH60" s="132">
        <f t="shared" si="3"/>
        <v>0</v>
      </c>
      <c r="BI60" s="132">
        <f t="shared" si="3"/>
        <v>0</v>
      </c>
    </row>
    <row r="61" spans="1:61" x14ac:dyDescent="0.15">
      <c r="A61" s="207" t="s">
        <v>5</v>
      </c>
      <c r="B61" s="55" t="s">
        <v>62</v>
      </c>
      <c r="C61" s="55"/>
      <c r="D61" s="55"/>
      <c r="E61" s="55"/>
      <c r="F61" s="56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 t="s">
        <v>62</v>
      </c>
      <c r="AH61" s="55"/>
      <c r="AI61" s="55"/>
      <c r="AJ61" s="55"/>
      <c r="AK61" s="56"/>
      <c r="AL61" s="56"/>
      <c r="AM61" s="56"/>
      <c r="AN61" s="56"/>
      <c r="AO61" s="5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</row>
    <row r="62" spans="1:61" x14ac:dyDescent="0.15">
      <c r="A62" s="207"/>
      <c r="B62" s="55">
        <v>1</v>
      </c>
      <c r="C62" s="55">
        <v>2</v>
      </c>
      <c r="D62" s="55">
        <v>3</v>
      </c>
      <c r="E62" s="55">
        <v>4</v>
      </c>
      <c r="F62" s="55">
        <v>5</v>
      </c>
      <c r="G62" s="55">
        <v>6</v>
      </c>
      <c r="H62" s="55">
        <v>7</v>
      </c>
      <c r="I62" s="55">
        <v>8</v>
      </c>
      <c r="J62" s="55">
        <v>9</v>
      </c>
      <c r="K62" s="55">
        <v>10</v>
      </c>
      <c r="L62" s="55">
        <v>11</v>
      </c>
      <c r="M62" s="55">
        <v>12</v>
      </c>
      <c r="N62" s="55">
        <v>13</v>
      </c>
      <c r="O62" s="55">
        <v>14</v>
      </c>
      <c r="P62" s="55">
        <v>15</v>
      </c>
      <c r="Q62" s="55">
        <v>16</v>
      </c>
      <c r="R62" s="55">
        <v>17</v>
      </c>
      <c r="S62" s="55">
        <v>18</v>
      </c>
      <c r="T62" s="55">
        <v>19</v>
      </c>
      <c r="U62" s="55">
        <v>20</v>
      </c>
      <c r="V62" s="55">
        <v>21</v>
      </c>
      <c r="W62" s="55">
        <v>22</v>
      </c>
      <c r="X62" s="55">
        <v>23</v>
      </c>
      <c r="Y62" s="55">
        <v>24</v>
      </c>
      <c r="Z62" s="55">
        <v>25</v>
      </c>
      <c r="AA62" s="55">
        <v>26</v>
      </c>
      <c r="AB62" s="55">
        <v>27</v>
      </c>
      <c r="AC62" s="55">
        <v>28</v>
      </c>
      <c r="AD62" s="55">
        <v>29</v>
      </c>
      <c r="AE62" s="55">
        <v>30</v>
      </c>
      <c r="AF62" s="55">
        <v>31</v>
      </c>
      <c r="AG62" s="55">
        <v>32</v>
      </c>
      <c r="AH62" s="55">
        <v>33</v>
      </c>
      <c r="AI62" s="55">
        <v>34</v>
      </c>
      <c r="AJ62" s="55">
        <v>35</v>
      </c>
      <c r="AK62" s="55">
        <v>36</v>
      </c>
      <c r="AL62" s="55">
        <v>37</v>
      </c>
      <c r="AM62" s="55">
        <v>38</v>
      </c>
      <c r="AN62" s="55">
        <v>39</v>
      </c>
      <c r="AO62" s="55">
        <v>40</v>
      </c>
      <c r="AP62" s="55">
        <v>41</v>
      </c>
      <c r="AQ62" s="55">
        <v>42</v>
      </c>
      <c r="AR62" s="55">
        <v>43</v>
      </c>
      <c r="AS62" s="55">
        <v>44</v>
      </c>
      <c r="AT62" s="55">
        <v>45</v>
      </c>
      <c r="AU62" s="55">
        <v>46</v>
      </c>
      <c r="AV62" s="55">
        <v>47</v>
      </c>
      <c r="AW62" s="55">
        <v>48</v>
      </c>
      <c r="AX62" s="55">
        <v>49</v>
      </c>
      <c r="AY62" s="55">
        <v>50</v>
      </c>
      <c r="AZ62" s="55">
        <v>51</v>
      </c>
      <c r="BA62" s="55">
        <v>52</v>
      </c>
      <c r="BB62" s="55">
        <v>53</v>
      </c>
      <c r="BC62" s="55">
        <v>54</v>
      </c>
      <c r="BD62" s="55">
        <v>55</v>
      </c>
      <c r="BE62" s="55">
        <v>56</v>
      </c>
      <c r="BF62" s="55">
        <v>57</v>
      </c>
      <c r="BG62" s="55">
        <v>58</v>
      </c>
      <c r="BH62" s="55">
        <v>59</v>
      </c>
      <c r="BI62" s="55">
        <v>60</v>
      </c>
    </row>
    <row r="63" spans="1:61" x14ac:dyDescent="0.15">
      <c r="A63" s="91">
        <v>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</row>
    <row r="64" spans="1:61" x14ac:dyDescent="0.15">
      <c r="A64" s="91">
        <v>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</row>
    <row r="65" spans="1:61" x14ac:dyDescent="0.15">
      <c r="A65" s="91">
        <v>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</row>
    <row r="66" spans="1:61" x14ac:dyDescent="0.15">
      <c r="A66" s="91">
        <v>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</row>
    <row r="67" spans="1:61" x14ac:dyDescent="0.15">
      <c r="A67" s="91">
        <v>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</row>
    <row r="68" spans="1:61" x14ac:dyDescent="0.15">
      <c r="A68" s="91">
        <v>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</row>
    <row r="69" spans="1:61" x14ac:dyDescent="0.15">
      <c r="A69" s="91">
        <v>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</row>
    <row r="70" spans="1:61" x14ac:dyDescent="0.15">
      <c r="A70" s="91">
        <v>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</row>
    <row r="71" spans="1:61" x14ac:dyDescent="0.15">
      <c r="A71" s="91">
        <v>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</row>
    <row r="72" spans="1:61" x14ac:dyDescent="0.15">
      <c r="A72" s="91">
        <v>10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</row>
    <row r="73" spans="1:61" x14ac:dyDescent="0.15">
      <c r="A73" s="91">
        <v>11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</row>
    <row r="74" spans="1:61" x14ac:dyDescent="0.15">
      <c r="A74" s="91">
        <v>12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</row>
    <row r="75" spans="1:61" x14ac:dyDescent="0.15">
      <c r="A75" s="91">
        <v>13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</row>
    <row r="76" spans="1:61" x14ac:dyDescent="0.15">
      <c r="A76" s="91">
        <v>14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</row>
    <row r="77" spans="1:61" x14ac:dyDescent="0.15">
      <c r="A77" s="91">
        <v>15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</row>
    <row r="78" spans="1:61" x14ac:dyDescent="0.15">
      <c r="A78" s="91">
        <v>16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</row>
    <row r="79" spans="1:61" x14ac:dyDescent="0.15">
      <c r="A79" s="91">
        <v>17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</row>
    <row r="80" spans="1:61" x14ac:dyDescent="0.15">
      <c r="A80" s="91">
        <v>18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</row>
    <row r="81" spans="1:61" x14ac:dyDescent="0.15">
      <c r="A81" s="91">
        <v>19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</row>
    <row r="82" spans="1:61" x14ac:dyDescent="0.15">
      <c r="A82" s="91">
        <v>20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</row>
    <row r="84" spans="1:61" x14ac:dyDescent="0.15">
      <c r="B84" s="64" t="s">
        <v>57</v>
      </c>
      <c r="C84" s="65"/>
      <c r="D84" s="65"/>
      <c r="E84" s="65"/>
      <c r="F84" s="65"/>
      <c r="G84" s="52" t="s">
        <v>16</v>
      </c>
      <c r="H84" s="53"/>
      <c r="I84" s="53"/>
      <c r="J84" s="53"/>
      <c r="K84" s="53"/>
      <c r="L84" s="53"/>
      <c r="M84" s="53"/>
      <c r="N84" s="53"/>
      <c r="O84" s="53"/>
      <c r="P84" s="54"/>
      <c r="AF84" s="64" t="s">
        <v>57</v>
      </c>
      <c r="AG84" s="65"/>
      <c r="AH84" s="65"/>
      <c r="AI84" s="65"/>
      <c r="AJ84" s="66"/>
      <c r="AK84" s="52" t="s">
        <v>16</v>
      </c>
      <c r="AL84" s="53"/>
      <c r="AM84" s="53"/>
      <c r="AN84" s="53"/>
      <c r="AO84" s="53"/>
      <c r="AP84" s="53"/>
      <c r="AQ84" s="53"/>
      <c r="AR84" s="53"/>
      <c r="AS84" s="53"/>
      <c r="AT84" s="54"/>
    </row>
    <row r="85" spans="1:61" x14ac:dyDescent="0.15">
      <c r="A85" s="91" t="s">
        <v>36</v>
      </c>
      <c r="B85" s="132">
        <f t="shared" ref="B85:Y85" si="4">B60</f>
        <v>0</v>
      </c>
      <c r="C85" s="132">
        <f t="shared" si="4"/>
        <v>0</v>
      </c>
      <c r="D85" s="132">
        <f t="shared" si="4"/>
        <v>0</v>
      </c>
      <c r="E85" s="132">
        <f t="shared" si="4"/>
        <v>0</v>
      </c>
      <c r="F85" s="132">
        <f t="shared" si="4"/>
        <v>0</v>
      </c>
      <c r="G85" s="132">
        <f t="shared" si="4"/>
        <v>0</v>
      </c>
      <c r="H85" s="132">
        <f t="shared" si="4"/>
        <v>0</v>
      </c>
      <c r="I85" s="132">
        <f t="shared" si="4"/>
        <v>0</v>
      </c>
      <c r="J85" s="132">
        <f t="shared" si="4"/>
        <v>0</v>
      </c>
      <c r="K85" s="132">
        <f t="shared" si="4"/>
        <v>0</v>
      </c>
      <c r="L85" s="132">
        <f t="shared" si="4"/>
        <v>0</v>
      </c>
      <c r="M85" s="132">
        <f t="shared" si="4"/>
        <v>0</v>
      </c>
      <c r="N85" s="132">
        <f t="shared" si="4"/>
        <v>0</v>
      </c>
      <c r="O85" s="132">
        <f t="shared" si="4"/>
        <v>0</v>
      </c>
      <c r="P85" s="132">
        <f t="shared" si="4"/>
        <v>0</v>
      </c>
      <c r="Q85" s="132">
        <f t="shared" si="4"/>
        <v>0</v>
      </c>
      <c r="R85" s="132">
        <f t="shared" si="4"/>
        <v>0</v>
      </c>
      <c r="S85" s="132">
        <f t="shared" si="4"/>
        <v>0</v>
      </c>
      <c r="T85" s="132">
        <f t="shared" si="4"/>
        <v>0</v>
      </c>
      <c r="U85" s="132">
        <f t="shared" si="4"/>
        <v>0</v>
      </c>
      <c r="V85" s="132">
        <f t="shared" si="4"/>
        <v>0</v>
      </c>
      <c r="W85" s="132">
        <f t="shared" si="4"/>
        <v>0</v>
      </c>
      <c r="X85" s="132">
        <f t="shared" si="4"/>
        <v>0</v>
      </c>
      <c r="Y85" s="132">
        <f t="shared" si="4"/>
        <v>0</v>
      </c>
      <c r="Z85" s="132">
        <f t="shared" ref="Z85:BI85" si="5">Z60</f>
        <v>0</v>
      </c>
      <c r="AA85" s="132">
        <f t="shared" si="5"/>
        <v>0</v>
      </c>
      <c r="AB85" s="132">
        <f t="shared" si="5"/>
        <v>0</v>
      </c>
      <c r="AC85" s="132">
        <f t="shared" si="5"/>
        <v>0</v>
      </c>
      <c r="AD85" s="132">
        <f t="shared" si="5"/>
        <v>0</v>
      </c>
      <c r="AE85" s="132">
        <f t="shared" si="5"/>
        <v>0</v>
      </c>
      <c r="AF85" s="132">
        <f t="shared" si="5"/>
        <v>0</v>
      </c>
      <c r="AG85" s="132">
        <f t="shared" si="5"/>
        <v>0</v>
      </c>
      <c r="AH85" s="132">
        <f t="shared" si="5"/>
        <v>0</v>
      </c>
      <c r="AI85" s="132">
        <f t="shared" si="5"/>
        <v>0</v>
      </c>
      <c r="AJ85" s="132">
        <f t="shared" si="5"/>
        <v>0</v>
      </c>
      <c r="AK85" s="132">
        <f t="shared" si="5"/>
        <v>0</v>
      </c>
      <c r="AL85" s="132">
        <f t="shared" si="5"/>
        <v>0</v>
      </c>
      <c r="AM85" s="132">
        <f t="shared" si="5"/>
        <v>0</v>
      </c>
      <c r="AN85" s="132">
        <f t="shared" si="5"/>
        <v>0</v>
      </c>
      <c r="AO85" s="132">
        <f t="shared" si="5"/>
        <v>0</v>
      </c>
      <c r="AP85" s="132">
        <f t="shared" si="5"/>
        <v>0</v>
      </c>
      <c r="AQ85" s="132">
        <f t="shared" si="5"/>
        <v>0</v>
      </c>
      <c r="AR85" s="132">
        <f t="shared" si="5"/>
        <v>0</v>
      </c>
      <c r="AS85" s="132">
        <f t="shared" si="5"/>
        <v>0</v>
      </c>
      <c r="AT85" s="132">
        <f t="shared" si="5"/>
        <v>0</v>
      </c>
      <c r="AU85" s="132">
        <f t="shared" si="5"/>
        <v>0</v>
      </c>
      <c r="AV85" s="132">
        <f t="shared" si="5"/>
        <v>0</v>
      </c>
      <c r="AW85" s="132">
        <f t="shared" si="5"/>
        <v>0</v>
      </c>
      <c r="AX85" s="132">
        <f t="shared" si="5"/>
        <v>0</v>
      </c>
      <c r="AY85" s="132">
        <f t="shared" si="5"/>
        <v>0</v>
      </c>
      <c r="AZ85" s="132">
        <f t="shared" si="5"/>
        <v>0</v>
      </c>
      <c r="BA85" s="132">
        <f t="shared" si="5"/>
        <v>0</v>
      </c>
      <c r="BB85" s="132">
        <f t="shared" si="5"/>
        <v>0</v>
      </c>
      <c r="BC85" s="132">
        <f t="shared" si="5"/>
        <v>0</v>
      </c>
      <c r="BD85" s="132">
        <f t="shared" si="5"/>
        <v>0</v>
      </c>
      <c r="BE85" s="132">
        <f t="shared" si="5"/>
        <v>0</v>
      </c>
      <c r="BF85" s="132">
        <f t="shared" si="5"/>
        <v>0</v>
      </c>
      <c r="BG85" s="132">
        <f t="shared" si="5"/>
        <v>0</v>
      </c>
      <c r="BH85" s="132">
        <f t="shared" si="5"/>
        <v>0</v>
      </c>
      <c r="BI85" s="132">
        <f t="shared" si="5"/>
        <v>0</v>
      </c>
    </row>
    <row r="86" spans="1:61" x14ac:dyDescent="0.15">
      <c r="A86" s="207" t="s">
        <v>5</v>
      </c>
      <c r="B86" s="55" t="s">
        <v>62</v>
      </c>
      <c r="C86" s="55"/>
      <c r="D86" s="55"/>
      <c r="E86" s="55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 t="s">
        <v>62</v>
      </c>
      <c r="AH86" s="55"/>
      <c r="AI86" s="55"/>
      <c r="AJ86" s="55"/>
      <c r="AK86" s="56"/>
      <c r="AL86" s="56"/>
      <c r="AM86" s="56"/>
      <c r="AN86" s="56"/>
      <c r="AO86" s="56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</row>
    <row r="87" spans="1:61" x14ac:dyDescent="0.15">
      <c r="A87" s="207"/>
      <c r="B87" s="55">
        <v>1</v>
      </c>
      <c r="C87" s="55">
        <v>2</v>
      </c>
      <c r="D87" s="55">
        <v>3</v>
      </c>
      <c r="E87" s="55">
        <v>4</v>
      </c>
      <c r="F87" s="55">
        <v>5</v>
      </c>
      <c r="G87" s="55">
        <v>6</v>
      </c>
      <c r="H87" s="55">
        <v>7</v>
      </c>
      <c r="I87" s="55">
        <v>8</v>
      </c>
      <c r="J87" s="55">
        <v>9</v>
      </c>
      <c r="K87" s="55">
        <v>10</v>
      </c>
      <c r="L87" s="55">
        <v>11</v>
      </c>
      <c r="M87" s="55">
        <v>12</v>
      </c>
      <c r="N87" s="55">
        <v>13</v>
      </c>
      <c r="O87" s="55">
        <v>14</v>
      </c>
      <c r="P87" s="55">
        <v>15</v>
      </c>
      <c r="Q87" s="55">
        <v>16</v>
      </c>
      <c r="R87" s="55">
        <v>17</v>
      </c>
      <c r="S87" s="55">
        <v>18</v>
      </c>
      <c r="T87" s="55">
        <v>19</v>
      </c>
      <c r="U87" s="55">
        <v>20</v>
      </c>
      <c r="V87" s="55">
        <v>21</v>
      </c>
      <c r="W87" s="55">
        <v>22</v>
      </c>
      <c r="X87" s="55">
        <v>23</v>
      </c>
      <c r="Y87" s="55">
        <v>24</v>
      </c>
      <c r="Z87" s="55">
        <v>25</v>
      </c>
      <c r="AA87" s="55">
        <v>26</v>
      </c>
      <c r="AB87" s="55">
        <v>27</v>
      </c>
      <c r="AC87" s="55">
        <v>28</v>
      </c>
      <c r="AD87" s="55">
        <v>29</v>
      </c>
      <c r="AE87" s="55">
        <v>30</v>
      </c>
      <c r="AF87" s="55">
        <v>31</v>
      </c>
      <c r="AG87" s="55">
        <v>32</v>
      </c>
      <c r="AH87" s="55">
        <v>33</v>
      </c>
      <c r="AI87" s="55">
        <v>34</v>
      </c>
      <c r="AJ87" s="55">
        <v>35</v>
      </c>
      <c r="AK87" s="55">
        <v>36</v>
      </c>
      <c r="AL87" s="55">
        <v>37</v>
      </c>
      <c r="AM87" s="55">
        <v>38</v>
      </c>
      <c r="AN87" s="55">
        <v>39</v>
      </c>
      <c r="AO87" s="55">
        <v>40</v>
      </c>
      <c r="AP87" s="55">
        <v>41</v>
      </c>
      <c r="AQ87" s="55">
        <v>42</v>
      </c>
      <c r="AR87" s="55">
        <v>43</v>
      </c>
      <c r="AS87" s="55">
        <v>44</v>
      </c>
      <c r="AT87" s="55">
        <v>45</v>
      </c>
      <c r="AU87" s="55">
        <v>46</v>
      </c>
      <c r="AV87" s="55">
        <v>47</v>
      </c>
      <c r="AW87" s="55">
        <v>48</v>
      </c>
      <c r="AX87" s="55">
        <v>49</v>
      </c>
      <c r="AY87" s="55">
        <v>50</v>
      </c>
      <c r="AZ87" s="55">
        <v>51</v>
      </c>
      <c r="BA87" s="55">
        <v>52</v>
      </c>
      <c r="BB87" s="55">
        <v>53</v>
      </c>
      <c r="BC87" s="55">
        <v>54</v>
      </c>
      <c r="BD87" s="55">
        <v>55</v>
      </c>
      <c r="BE87" s="55">
        <v>56</v>
      </c>
      <c r="BF87" s="55">
        <v>57</v>
      </c>
      <c r="BG87" s="55">
        <v>58</v>
      </c>
      <c r="BH87" s="55">
        <v>59</v>
      </c>
      <c r="BI87" s="55">
        <v>60</v>
      </c>
    </row>
    <row r="88" spans="1:61" x14ac:dyDescent="0.15">
      <c r="A88" s="91">
        <v>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63"/>
      <c r="AG88" s="63"/>
      <c r="AH88" s="63"/>
      <c r="AI88" s="63"/>
      <c r="AJ88" s="63"/>
      <c r="AK88" s="16"/>
      <c r="AL88" s="16"/>
      <c r="AM88" s="16"/>
      <c r="AN88" s="16"/>
      <c r="AO88" s="1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</row>
    <row r="89" spans="1:61" x14ac:dyDescent="0.15">
      <c r="A89" s="91">
        <v>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</row>
    <row r="90" spans="1:61" x14ac:dyDescent="0.15">
      <c r="A90" s="91">
        <v>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</row>
    <row r="91" spans="1:61" x14ac:dyDescent="0.15">
      <c r="A91" s="91">
        <v>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</row>
    <row r="92" spans="1:61" x14ac:dyDescent="0.15">
      <c r="A92" s="91">
        <v>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</row>
    <row r="93" spans="1:61" x14ac:dyDescent="0.15">
      <c r="A93" s="91">
        <v>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</row>
    <row r="94" spans="1:61" x14ac:dyDescent="0.15">
      <c r="A94" s="91">
        <v>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</row>
    <row r="95" spans="1:61" x14ac:dyDescent="0.15">
      <c r="A95" s="91">
        <v>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</row>
    <row r="96" spans="1:61" x14ac:dyDescent="0.15">
      <c r="A96" s="91">
        <v>9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</row>
    <row r="97" spans="1:61" x14ac:dyDescent="0.15">
      <c r="A97" s="91">
        <v>10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</row>
    <row r="98" spans="1:61" x14ac:dyDescent="0.15">
      <c r="A98" s="9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</row>
    <row r="99" spans="1:61" x14ac:dyDescent="0.15">
      <c r="B99" s="64" t="s">
        <v>57</v>
      </c>
      <c r="C99" s="65"/>
      <c r="D99" s="65"/>
      <c r="E99" s="65"/>
      <c r="F99" s="66"/>
      <c r="G99" s="52" t="s">
        <v>60</v>
      </c>
      <c r="H99" s="53"/>
      <c r="I99" s="53"/>
      <c r="J99" s="53"/>
      <c r="K99" s="67"/>
      <c r="L99" s="53"/>
      <c r="M99" s="53"/>
      <c r="N99" s="53"/>
      <c r="O99" s="67"/>
      <c r="P99" s="67"/>
      <c r="Q99" s="54"/>
      <c r="AF99" s="64" t="s">
        <v>57</v>
      </c>
      <c r="AG99" s="65"/>
      <c r="AH99" s="65"/>
      <c r="AI99" s="65"/>
      <c r="AJ99" s="66"/>
      <c r="AK99" s="52" t="s">
        <v>60</v>
      </c>
      <c r="AL99" s="53"/>
      <c r="AM99" s="53"/>
      <c r="AN99" s="53"/>
      <c r="AO99" s="67"/>
      <c r="AP99" s="53"/>
      <c r="AQ99" s="53"/>
      <c r="AR99" s="53"/>
      <c r="AS99" s="67"/>
      <c r="AT99" s="67"/>
      <c r="AU99" s="54"/>
    </row>
    <row r="100" spans="1:61" x14ac:dyDescent="0.15">
      <c r="A100" s="91" t="s">
        <v>36</v>
      </c>
      <c r="B100" s="132">
        <f>B85</f>
        <v>0</v>
      </c>
      <c r="C100" s="132">
        <f t="shared" ref="C100:BI100" si="6">C85</f>
        <v>0</v>
      </c>
      <c r="D100" s="132">
        <f t="shared" si="6"/>
        <v>0</v>
      </c>
      <c r="E100" s="132">
        <f t="shared" si="6"/>
        <v>0</v>
      </c>
      <c r="F100" s="132">
        <f t="shared" si="6"/>
        <v>0</v>
      </c>
      <c r="G100" s="132">
        <f t="shared" si="6"/>
        <v>0</v>
      </c>
      <c r="H100" s="132">
        <f t="shared" si="6"/>
        <v>0</v>
      </c>
      <c r="I100" s="132">
        <f t="shared" si="6"/>
        <v>0</v>
      </c>
      <c r="J100" s="132">
        <f t="shared" si="6"/>
        <v>0</v>
      </c>
      <c r="K100" s="132">
        <f t="shared" si="6"/>
        <v>0</v>
      </c>
      <c r="L100" s="132">
        <f t="shared" si="6"/>
        <v>0</v>
      </c>
      <c r="M100" s="132">
        <f t="shared" si="6"/>
        <v>0</v>
      </c>
      <c r="N100" s="132">
        <f t="shared" si="6"/>
        <v>0</v>
      </c>
      <c r="O100" s="132">
        <f t="shared" si="6"/>
        <v>0</v>
      </c>
      <c r="P100" s="132">
        <f t="shared" si="6"/>
        <v>0</v>
      </c>
      <c r="Q100" s="132">
        <f t="shared" si="6"/>
        <v>0</v>
      </c>
      <c r="R100" s="132">
        <f t="shared" si="6"/>
        <v>0</v>
      </c>
      <c r="S100" s="132">
        <f t="shared" si="6"/>
        <v>0</v>
      </c>
      <c r="T100" s="132">
        <f t="shared" si="6"/>
        <v>0</v>
      </c>
      <c r="U100" s="132">
        <f t="shared" si="6"/>
        <v>0</v>
      </c>
      <c r="V100" s="132">
        <f t="shared" si="6"/>
        <v>0</v>
      </c>
      <c r="W100" s="132">
        <f t="shared" si="6"/>
        <v>0</v>
      </c>
      <c r="X100" s="132">
        <f t="shared" si="6"/>
        <v>0</v>
      </c>
      <c r="Y100" s="132">
        <f t="shared" si="6"/>
        <v>0</v>
      </c>
      <c r="Z100" s="132">
        <f t="shared" si="6"/>
        <v>0</v>
      </c>
      <c r="AA100" s="132">
        <f t="shared" si="6"/>
        <v>0</v>
      </c>
      <c r="AB100" s="132">
        <f t="shared" si="6"/>
        <v>0</v>
      </c>
      <c r="AC100" s="132">
        <f t="shared" si="6"/>
        <v>0</v>
      </c>
      <c r="AD100" s="132">
        <f t="shared" si="6"/>
        <v>0</v>
      </c>
      <c r="AE100" s="132">
        <f t="shared" si="6"/>
        <v>0</v>
      </c>
      <c r="AF100" s="132">
        <f t="shared" si="6"/>
        <v>0</v>
      </c>
      <c r="AG100" s="132">
        <f t="shared" si="6"/>
        <v>0</v>
      </c>
      <c r="AH100" s="132">
        <f t="shared" si="6"/>
        <v>0</v>
      </c>
      <c r="AI100" s="132">
        <f t="shared" si="6"/>
        <v>0</v>
      </c>
      <c r="AJ100" s="132">
        <f t="shared" si="6"/>
        <v>0</v>
      </c>
      <c r="AK100" s="132">
        <f t="shared" si="6"/>
        <v>0</v>
      </c>
      <c r="AL100" s="132">
        <f t="shared" si="6"/>
        <v>0</v>
      </c>
      <c r="AM100" s="132">
        <f t="shared" si="6"/>
        <v>0</v>
      </c>
      <c r="AN100" s="132">
        <f t="shared" si="6"/>
        <v>0</v>
      </c>
      <c r="AO100" s="132">
        <f t="shared" si="6"/>
        <v>0</v>
      </c>
      <c r="AP100" s="132">
        <f t="shared" si="6"/>
        <v>0</v>
      </c>
      <c r="AQ100" s="132">
        <f t="shared" si="6"/>
        <v>0</v>
      </c>
      <c r="AR100" s="132">
        <f t="shared" si="6"/>
        <v>0</v>
      </c>
      <c r="AS100" s="132">
        <f t="shared" si="6"/>
        <v>0</v>
      </c>
      <c r="AT100" s="132">
        <f t="shared" si="6"/>
        <v>0</v>
      </c>
      <c r="AU100" s="132">
        <f t="shared" si="6"/>
        <v>0</v>
      </c>
      <c r="AV100" s="132">
        <f t="shared" si="6"/>
        <v>0</v>
      </c>
      <c r="AW100" s="132">
        <f t="shared" si="6"/>
        <v>0</v>
      </c>
      <c r="AX100" s="132">
        <f t="shared" si="6"/>
        <v>0</v>
      </c>
      <c r="AY100" s="132">
        <f t="shared" si="6"/>
        <v>0</v>
      </c>
      <c r="AZ100" s="132">
        <f t="shared" si="6"/>
        <v>0</v>
      </c>
      <c r="BA100" s="132">
        <f t="shared" si="6"/>
        <v>0</v>
      </c>
      <c r="BB100" s="132">
        <f t="shared" si="6"/>
        <v>0</v>
      </c>
      <c r="BC100" s="132">
        <f t="shared" si="6"/>
        <v>0</v>
      </c>
      <c r="BD100" s="132">
        <f t="shared" si="6"/>
        <v>0</v>
      </c>
      <c r="BE100" s="132">
        <f t="shared" si="6"/>
        <v>0</v>
      </c>
      <c r="BF100" s="132">
        <f t="shared" si="6"/>
        <v>0</v>
      </c>
      <c r="BG100" s="132">
        <f t="shared" si="6"/>
        <v>0</v>
      </c>
      <c r="BH100" s="132">
        <f t="shared" si="6"/>
        <v>0</v>
      </c>
      <c r="BI100" s="132">
        <f t="shared" si="6"/>
        <v>0</v>
      </c>
    </row>
    <row r="101" spans="1:61" x14ac:dyDescent="0.15">
      <c r="A101" s="207" t="s">
        <v>5</v>
      </c>
      <c r="B101" s="55" t="s">
        <v>62</v>
      </c>
      <c r="C101" s="55"/>
      <c r="D101" s="55"/>
      <c r="E101" s="55"/>
      <c r="F101" s="56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 t="s">
        <v>62</v>
      </c>
      <c r="AH101" s="55"/>
      <c r="AI101" s="55"/>
      <c r="AJ101" s="55"/>
      <c r="AK101" s="56"/>
      <c r="AL101" s="56"/>
      <c r="AM101" s="56"/>
      <c r="AN101" s="56"/>
      <c r="AO101" s="56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</row>
    <row r="102" spans="1:61" x14ac:dyDescent="0.15">
      <c r="A102" s="207"/>
      <c r="B102" s="55">
        <v>1</v>
      </c>
      <c r="C102" s="55">
        <v>2</v>
      </c>
      <c r="D102" s="55">
        <v>3</v>
      </c>
      <c r="E102" s="55">
        <v>4</v>
      </c>
      <c r="F102" s="55">
        <v>5</v>
      </c>
      <c r="G102" s="55">
        <v>6</v>
      </c>
      <c r="H102" s="55">
        <v>7</v>
      </c>
      <c r="I102" s="55">
        <v>8</v>
      </c>
      <c r="J102" s="55">
        <v>9</v>
      </c>
      <c r="K102" s="55">
        <v>10</v>
      </c>
      <c r="L102" s="55">
        <v>11</v>
      </c>
      <c r="M102" s="55">
        <v>12</v>
      </c>
      <c r="N102" s="55">
        <v>13</v>
      </c>
      <c r="O102" s="55">
        <v>14</v>
      </c>
      <c r="P102" s="55">
        <v>15</v>
      </c>
      <c r="Q102" s="55">
        <v>16</v>
      </c>
      <c r="R102" s="55">
        <v>17</v>
      </c>
      <c r="S102" s="55">
        <v>18</v>
      </c>
      <c r="T102" s="55">
        <v>19</v>
      </c>
      <c r="U102" s="55">
        <v>20</v>
      </c>
      <c r="V102" s="55">
        <v>21</v>
      </c>
      <c r="W102" s="55">
        <v>22</v>
      </c>
      <c r="X102" s="55">
        <v>23</v>
      </c>
      <c r="Y102" s="55">
        <v>24</v>
      </c>
      <c r="Z102" s="55">
        <v>25</v>
      </c>
      <c r="AA102" s="55">
        <v>26</v>
      </c>
      <c r="AB102" s="55">
        <v>27</v>
      </c>
      <c r="AC102" s="55">
        <v>28</v>
      </c>
      <c r="AD102" s="55">
        <v>29</v>
      </c>
      <c r="AE102" s="55">
        <v>30</v>
      </c>
      <c r="AF102" s="55">
        <v>31</v>
      </c>
      <c r="AG102" s="55">
        <v>32</v>
      </c>
      <c r="AH102" s="55">
        <v>33</v>
      </c>
      <c r="AI102" s="55">
        <v>34</v>
      </c>
      <c r="AJ102" s="55">
        <v>35</v>
      </c>
      <c r="AK102" s="55">
        <v>36</v>
      </c>
      <c r="AL102" s="55">
        <v>37</v>
      </c>
      <c r="AM102" s="55">
        <v>38</v>
      </c>
      <c r="AN102" s="55">
        <v>39</v>
      </c>
      <c r="AO102" s="55">
        <v>40</v>
      </c>
      <c r="AP102" s="55">
        <v>41</v>
      </c>
      <c r="AQ102" s="55">
        <v>42</v>
      </c>
      <c r="AR102" s="55">
        <v>43</v>
      </c>
      <c r="AS102" s="55">
        <v>44</v>
      </c>
      <c r="AT102" s="55">
        <v>45</v>
      </c>
      <c r="AU102" s="55">
        <v>46</v>
      </c>
      <c r="AV102" s="55">
        <v>47</v>
      </c>
      <c r="AW102" s="55">
        <v>48</v>
      </c>
      <c r="AX102" s="55">
        <v>49</v>
      </c>
      <c r="AY102" s="55">
        <v>50</v>
      </c>
      <c r="AZ102" s="55">
        <v>51</v>
      </c>
      <c r="BA102" s="55">
        <v>52</v>
      </c>
      <c r="BB102" s="55">
        <v>53</v>
      </c>
      <c r="BC102" s="55">
        <v>54</v>
      </c>
      <c r="BD102" s="55">
        <v>55</v>
      </c>
      <c r="BE102" s="55">
        <v>56</v>
      </c>
      <c r="BF102" s="55">
        <v>57</v>
      </c>
      <c r="BG102" s="55">
        <v>58</v>
      </c>
      <c r="BH102" s="55">
        <v>59</v>
      </c>
      <c r="BI102" s="55">
        <v>60</v>
      </c>
    </row>
    <row r="103" spans="1:61" x14ac:dyDescent="0.15">
      <c r="A103" s="91">
        <v>1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</row>
    <row r="104" spans="1:61" x14ac:dyDescent="0.15">
      <c r="A104" s="91">
        <v>2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</row>
    <row r="105" spans="1:61" x14ac:dyDescent="0.15">
      <c r="A105" s="91">
        <v>3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</row>
    <row r="106" spans="1:61" x14ac:dyDescent="0.15">
      <c r="A106" s="91">
        <v>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</row>
    <row r="107" spans="1:61" x14ac:dyDescent="0.15">
      <c r="A107" s="91">
        <v>5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</row>
    <row r="108" spans="1:61" x14ac:dyDescent="0.15">
      <c r="A108" s="91">
        <v>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</row>
    <row r="109" spans="1:61" x14ac:dyDescent="0.15">
      <c r="A109" s="91">
        <v>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</row>
    <row r="110" spans="1:61" x14ac:dyDescent="0.15">
      <c r="A110" s="91">
        <v>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</row>
    <row r="111" spans="1:61" x14ac:dyDescent="0.15">
      <c r="A111" s="91">
        <v>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</row>
    <row r="112" spans="1:61" x14ac:dyDescent="0.15">
      <c r="A112" s="91">
        <v>10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</row>
  </sheetData>
  <mergeCells count="15">
    <mergeCell ref="B6:AE6"/>
    <mergeCell ref="AF6:BI6"/>
    <mergeCell ref="A3:AF3"/>
    <mergeCell ref="AG3:BI3"/>
    <mergeCell ref="B4:AE4"/>
    <mergeCell ref="AG5:BI5"/>
    <mergeCell ref="AG4:BI4"/>
    <mergeCell ref="B5:AF5"/>
    <mergeCell ref="A101:A102"/>
    <mergeCell ref="B9:F9"/>
    <mergeCell ref="AF9:AJ9"/>
    <mergeCell ref="A11:A12"/>
    <mergeCell ref="A36:A37"/>
    <mergeCell ref="A61:A62"/>
    <mergeCell ref="A86:A87"/>
  </mergeCells>
  <pageMargins left="0.70866141732283472" right="0.70866141732283472" top="0.74803149606299213" bottom="0.74803149606299213" header="0.31496062992125984" footer="0.31496062992125984"/>
  <pageSetup paperSize="119" orientation="portrait" verticalDpi="4" r:id="rId1"/>
  <headerFooter>
    <oddHeader>&amp;LSecretaría de Educación
Subsecretaría de Educación Básica
Dirección General de Educación Secundaria
Subdirección de Escuelas Telesecundarias&amp;R&amp;G</oddHeader>
  </headerFooter>
  <rowBreaks count="2" manualBreakCount="2">
    <brk id="57" max="16383" man="1"/>
    <brk id="97" max="60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2"/>
  <sheetViews>
    <sheetView workbookViewId="0"/>
  </sheetViews>
  <sheetFormatPr baseColWidth="10" defaultRowHeight="10.5" x14ac:dyDescent="0.15"/>
  <cols>
    <col min="1" max="1" width="6.7109375" style="90" bestFit="1" customWidth="1"/>
    <col min="2" max="61" width="2.7109375" style="8" customWidth="1"/>
    <col min="62" max="16384" width="11.42578125" style="8"/>
  </cols>
  <sheetData>
    <row r="1" spans="1:65" s="156" customFormat="1" ht="12.75" x14ac:dyDescent="0.2">
      <c r="A1" s="158"/>
      <c r="B1" s="156" t="s">
        <v>12</v>
      </c>
    </row>
    <row r="2" spans="1:65" s="156" customFormat="1" ht="12" customHeight="1" x14ac:dyDescent="0.2">
      <c r="A2" s="158"/>
    </row>
    <row r="3" spans="1:65" ht="12.75" customHeight="1" x14ac:dyDescent="0.15">
      <c r="A3" s="233" t="s">
        <v>59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 t="s">
        <v>59</v>
      </c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19"/>
      <c r="BK3" s="19"/>
      <c r="BL3" s="19"/>
      <c r="BM3" s="19"/>
    </row>
    <row r="4" spans="1:65" ht="12.75" customHeight="1" x14ac:dyDescent="0.15">
      <c r="A4" s="71"/>
      <c r="B4" s="233" t="s">
        <v>20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41"/>
      <c r="AG4" s="233" t="s">
        <v>20</v>
      </c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19"/>
      <c r="BK4" s="19"/>
      <c r="BL4" s="19"/>
      <c r="BM4" s="19"/>
    </row>
    <row r="5" spans="1:65" ht="12.75" customHeight="1" x14ac:dyDescent="0.15">
      <c r="A5" s="19"/>
      <c r="B5" s="234" t="str">
        <f>'Datos Generales'!B4</f>
        <v>CICLO ESCOLAR 2012-2013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3" t="str">
        <f>'Datos Generales'!B4</f>
        <v>CICLO ESCOLAR 2012-2013</v>
      </c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19"/>
      <c r="BK5" s="19"/>
      <c r="BL5" s="19"/>
      <c r="BM5" s="19"/>
    </row>
    <row r="6" spans="1:65" ht="12.75" customHeight="1" x14ac:dyDescent="0.15">
      <c r="A6" s="19"/>
      <c r="B6" s="234" t="str">
        <f>'Datos Generales'!B5</f>
        <v>BLOQUE IV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3" t="str">
        <f>'Datos Generales'!B5</f>
        <v>BLOQUE IV</v>
      </c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19"/>
      <c r="BK6" s="19"/>
      <c r="BL6" s="19"/>
      <c r="BM6" s="19"/>
    </row>
    <row r="7" spans="1:65" ht="12.75" x14ac:dyDescent="0.2">
      <c r="A7" s="13"/>
      <c r="B7" s="6"/>
      <c r="C7" s="5"/>
      <c r="H7" s="5"/>
      <c r="I7" s="149"/>
      <c r="J7" s="150" t="s">
        <v>0</v>
      </c>
      <c r="K7" s="149" t="str">
        <f>'Captura SegundoGrado'!K7</f>
        <v/>
      </c>
      <c r="L7" s="149"/>
      <c r="M7" s="149"/>
      <c r="N7" s="149" t="s">
        <v>8</v>
      </c>
      <c r="O7" s="149"/>
      <c r="P7" s="149">
        <f>'Captura SegundoGrado'!P7</f>
        <v>0</v>
      </c>
      <c r="Q7" s="5"/>
      <c r="R7" s="5"/>
      <c r="S7" s="5"/>
      <c r="T7" s="5"/>
      <c r="U7" s="5"/>
      <c r="V7" s="5"/>
      <c r="W7" s="18"/>
      <c r="X7" s="5"/>
      <c r="Y7" s="5"/>
      <c r="Z7" s="5"/>
      <c r="AA7" s="5"/>
      <c r="AB7" s="5"/>
      <c r="AC7" s="5"/>
      <c r="AD7" s="5"/>
      <c r="AG7" s="6"/>
      <c r="AH7" s="5"/>
      <c r="AL7" s="151"/>
      <c r="AM7" s="149"/>
      <c r="AN7" s="149"/>
      <c r="AO7" s="150" t="s">
        <v>0</v>
      </c>
      <c r="AP7" s="149" t="str">
        <f>K7</f>
        <v/>
      </c>
      <c r="AQ7" s="149"/>
      <c r="AR7" s="149"/>
      <c r="AS7" s="149" t="s">
        <v>8</v>
      </c>
      <c r="AT7" s="149"/>
      <c r="AU7" s="149">
        <f>P7</f>
        <v>0</v>
      </c>
      <c r="AV7" s="149"/>
      <c r="AW7" s="5"/>
      <c r="AX7" s="5"/>
      <c r="AY7" s="5"/>
      <c r="AZ7" s="5"/>
      <c r="BA7" s="5"/>
      <c r="BB7" s="18"/>
      <c r="BC7" s="5"/>
      <c r="BD7" s="5"/>
      <c r="BE7" s="5"/>
      <c r="BF7" s="5"/>
      <c r="BG7" s="5"/>
      <c r="BJ7" s="5"/>
      <c r="BK7" s="5"/>
    </row>
    <row r="9" spans="1:65" x14ac:dyDescent="0.15">
      <c r="B9" s="240" t="s">
        <v>57</v>
      </c>
      <c r="C9" s="241"/>
      <c r="D9" s="241"/>
      <c r="E9" s="241"/>
      <c r="F9" s="242"/>
      <c r="G9" s="69" t="s">
        <v>24</v>
      </c>
      <c r="H9" s="60"/>
      <c r="I9" s="60"/>
      <c r="J9" s="60"/>
      <c r="K9" s="60"/>
      <c r="L9" s="60"/>
      <c r="M9" s="61"/>
      <c r="AG9" s="240" t="s">
        <v>57</v>
      </c>
      <c r="AH9" s="241"/>
      <c r="AI9" s="241"/>
      <c r="AJ9" s="241"/>
      <c r="AK9" s="242"/>
      <c r="AL9" s="69" t="s">
        <v>24</v>
      </c>
      <c r="AM9" s="60"/>
      <c r="AN9" s="60"/>
      <c r="AO9" s="60"/>
      <c r="AP9" s="60"/>
      <c r="AQ9" s="60"/>
      <c r="AR9" s="61"/>
    </row>
    <row r="10" spans="1:65" x14ac:dyDescent="0.15">
      <c r="A10" s="91" t="s">
        <v>36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70"/>
      <c r="AH10" s="70"/>
      <c r="AI10" s="70"/>
      <c r="AJ10" s="70"/>
      <c r="AK10" s="70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</row>
    <row r="11" spans="1:65" x14ac:dyDescent="0.15">
      <c r="A11" s="207" t="s">
        <v>5</v>
      </c>
      <c r="B11" s="55" t="s">
        <v>62</v>
      </c>
      <c r="C11" s="55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 t="s">
        <v>62</v>
      </c>
      <c r="AH11" s="55"/>
      <c r="AI11" s="55"/>
      <c r="AJ11" s="55"/>
      <c r="AK11" s="56"/>
      <c r="AL11" s="56"/>
      <c r="AM11" s="56"/>
      <c r="AN11" s="56"/>
      <c r="AO11" s="56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</row>
    <row r="12" spans="1:65" x14ac:dyDescent="0.15">
      <c r="A12" s="207"/>
      <c r="B12" s="55">
        <v>1</v>
      </c>
      <c r="C12" s="55">
        <v>2</v>
      </c>
      <c r="D12" s="55">
        <v>3</v>
      </c>
      <c r="E12" s="55">
        <v>4</v>
      </c>
      <c r="F12" s="55">
        <v>5</v>
      </c>
      <c r="G12" s="55">
        <v>6</v>
      </c>
      <c r="H12" s="55">
        <v>7</v>
      </c>
      <c r="I12" s="55">
        <v>8</v>
      </c>
      <c r="J12" s="55">
        <v>9</v>
      </c>
      <c r="K12" s="55">
        <v>10</v>
      </c>
      <c r="L12" s="55">
        <v>11</v>
      </c>
      <c r="M12" s="55">
        <v>12</v>
      </c>
      <c r="N12" s="55">
        <v>13</v>
      </c>
      <c r="O12" s="55">
        <v>14</v>
      </c>
      <c r="P12" s="55">
        <v>15</v>
      </c>
      <c r="Q12" s="55">
        <v>16</v>
      </c>
      <c r="R12" s="55">
        <v>17</v>
      </c>
      <c r="S12" s="55">
        <v>18</v>
      </c>
      <c r="T12" s="55">
        <v>19</v>
      </c>
      <c r="U12" s="55">
        <v>20</v>
      </c>
      <c r="V12" s="55">
        <v>21</v>
      </c>
      <c r="W12" s="55">
        <v>22</v>
      </c>
      <c r="X12" s="55">
        <v>23</v>
      </c>
      <c r="Y12" s="55">
        <v>24</v>
      </c>
      <c r="Z12" s="55">
        <v>25</v>
      </c>
      <c r="AA12" s="55">
        <v>26</v>
      </c>
      <c r="AB12" s="55">
        <v>27</v>
      </c>
      <c r="AC12" s="55">
        <v>28</v>
      </c>
      <c r="AD12" s="55">
        <v>29</v>
      </c>
      <c r="AE12" s="55">
        <v>30</v>
      </c>
      <c r="AF12" s="55">
        <v>31</v>
      </c>
      <c r="AG12" s="55">
        <v>32</v>
      </c>
      <c r="AH12" s="55">
        <v>33</v>
      </c>
      <c r="AI12" s="55">
        <v>34</v>
      </c>
      <c r="AJ12" s="55">
        <v>35</v>
      </c>
      <c r="AK12" s="55">
        <v>36</v>
      </c>
      <c r="AL12" s="55">
        <v>37</v>
      </c>
      <c r="AM12" s="55">
        <v>38</v>
      </c>
      <c r="AN12" s="55">
        <v>39</v>
      </c>
      <c r="AO12" s="55">
        <v>40</v>
      </c>
      <c r="AP12" s="55">
        <v>41</v>
      </c>
      <c r="AQ12" s="55">
        <v>42</v>
      </c>
      <c r="AR12" s="55">
        <v>43</v>
      </c>
      <c r="AS12" s="55">
        <v>44</v>
      </c>
      <c r="AT12" s="55">
        <v>45</v>
      </c>
      <c r="AU12" s="55">
        <v>46</v>
      </c>
      <c r="AV12" s="55">
        <v>47</v>
      </c>
      <c r="AW12" s="55">
        <v>48</v>
      </c>
      <c r="AX12" s="55">
        <v>49</v>
      </c>
      <c r="AY12" s="55">
        <v>50</v>
      </c>
      <c r="AZ12" s="55">
        <v>51</v>
      </c>
      <c r="BA12" s="55">
        <v>52</v>
      </c>
      <c r="BB12" s="55">
        <v>53</v>
      </c>
      <c r="BC12" s="55">
        <v>54</v>
      </c>
      <c r="BD12" s="55">
        <v>55</v>
      </c>
      <c r="BE12" s="55">
        <v>56</v>
      </c>
      <c r="BF12" s="55">
        <v>57</v>
      </c>
      <c r="BG12" s="55">
        <v>58</v>
      </c>
      <c r="BH12" s="55">
        <v>59</v>
      </c>
      <c r="BI12" s="55">
        <v>60</v>
      </c>
    </row>
    <row r="13" spans="1:65" x14ac:dyDescent="0.15">
      <c r="A13" s="91">
        <v>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</row>
    <row r="14" spans="1:65" x14ac:dyDescent="0.15">
      <c r="A14" s="91">
        <v>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65" x14ac:dyDescent="0.15">
      <c r="A15" s="91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</row>
    <row r="16" spans="1:65" x14ac:dyDescent="0.15">
      <c r="A16" s="91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</row>
    <row r="17" spans="1:61" x14ac:dyDescent="0.15">
      <c r="A17" s="91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</row>
    <row r="18" spans="1:61" x14ac:dyDescent="0.15">
      <c r="A18" s="91">
        <v>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</row>
    <row r="19" spans="1:61" x14ac:dyDescent="0.15">
      <c r="A19" s="91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</row>
    <row r="20" spans="1:61" x14ac:dyDescent="0.15">
      <c r="A20" s="91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</row>
    <row r="21" spans="1:61" x14ac:dyDescent="0.15">
      <c r="A21" s="91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</row>
    <row r="22" spans="1:61" x14ac:dyDescent="0.15">
      <c r="A22" s="91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</row>
    <row r="23" spans="1:61" x14ac:dyDescent="0.15">
      <c r="A23" s="91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x14ac:dyDescent="0.15">
      <c r="A24" s="91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</row>
    <row r="25" spans="1:61" x14ac:dyDescent="0.15">
      <c r="A25" s="91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</row>
    <row r="26" spans="1:61" x14ac:dyDescent="0.15">
      <c r="A26" s="91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</row>
    <row r="27" spans="1:61" x14ac:dyDescent="0.15">
      <c r="A27" s="91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</row>
    <row r="28" spans="1:61" x14ac:dyDescent="0.15">
      <c r="A28" s="91">
        <v>16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</row>
    <row r="29" spans="1:61" x14ac:dyDescent="0.15">
      <c r="A29" s="91">
        <v>17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:61" x14ac:dyDescent="0.15">
      <c r="A30" s="91">
        <v>18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</row>
    <row r="31" spans="1:61" x14ac:dyDescent="0.15">
      <c r="A31" s="91">
        <v>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</row>
    <row r="32" spans="1:61" x14ac:dyDescent="0.15">
      <c r="A32" s="91">
        <v>20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</row>
    <row r="34" spans="1:61" x14ac:dyDescent="0.15">
      <c r="B34" s="57" t="s">
        <v>57</v>
      </c>
      <c r="C34" s="58"/>
      <c r="D34" s="58"/>
      <c r="E34" s="58"/>
      <c r="F34" s="59"/>
      <c r="G34" s="60" t="s">
        <v>25</v>
      </c>
      <c r="H34" s="60"/>
      <c r="I34" s="60"/>
      <c r="J34" s="60"/>
      <c r="K34" s="61"/>
      <c r="AG34" s="57" t="s">
        <v>57</v>
      </c>
      <c r="AH34" s="58"/>
      <c r="AI34" s="58"/>
      <c r="AJ34" s="58"/>
      <c r="AK34" s="59"/>
      <c r="AL34" s="60" t="s">
        <v>25</v>
      </c>
      <c r="AM34" s="60"/>
      <c r="AN34" s="60"/>
      <c r="AO34" s="60"/>
      <c r="AP34" s="61"/>
    </row>
    <row r="35" spans="1:61" x14ac:dyDescent="0.15">
      <c r="A35" s="91" t="s">
        <v>36</v>
      </c>
      <c r="B35" s="132">
        <f t="shared" ref="B35:Z35" si="0">B10</f>
        <v>0</v>
      </c>
      <c r="C35" s="132">
        <f t="shared" si="0"/>
        <v>0</v>
      </c>
      <c r="D35" s="132">
        <f t="shared" si="0"/>
        <v>0</v>
      </c>
      <c r="E35" s="132">
        <f t="shared" si="0"/>
        <v>0</v>
      </c>
      <c r="F35" s="132">
        <f t="shared" si="0"/>
        <v>0</v>
      </c>
      <c r="G35" s="132">
        <f t="shared" si="0"/>
        <v>0</v>
      </c>
      <c r="H35" s="132">
        <f t="shared" si="0"/>
        <v>0</v>
      </c>
      <c r="I35" s="132">
        <f t="shared" si="0"/>
        <v>0</v>
      </c>
      <c r="J35" s="132">
        <f t="shared" si="0"/>
        <v>0</v>
      </c>
      <c r="K35" s="132">
        <f t="shared" si="0"/>
        <v>0</v>
      </c>
      <c r="L35" s="132">
        <f t="shared" si="0"/>
        <v>0</v>
      </c>
      <c r="M35" s="132">
        <f t="shared" si="0"/>
        <v>0</v>
      </c>
      <c r="N35" s="132">
        <f t="shared" si="0"/>
        <v>0</v>
      </c>
      <c r="O35" s="132">
        <f t="shared" si="0"/>
        <v>0</v>
      </c>
      <c r="P35" s="132">
        <f t="shared" si="0"/>
        <v>0</v>
      </c>
      <c r="Q35" s="132">
        <f t="shared" si="0"/>
        <v>0</v>
      </c>
      <c r="R35" s="132">
        <f t="shared" si="0"/>
        <v>0</v>
      </c>
      <c r="S35" s="132">
        <f t="shared" si="0"/>
        <v>0</v>
      </c>
      <c r="T35" s="132">
        <f t="shared" si="0"/>
        <v>0</v>
      </c>
      <c r="U35" s="132">
        <f t="shared" si="0"/>
        <v>0</v>
      </c>
      <c r="V35" s="132">
        <f t="shared" si="0"/>
        <v>0</v>
      </c>
      <c r="W35" s="132">
        <f t="shared" si="0"/>
        <v>0</v>
      </c>
      <c r="X35" s="132">
        <f t="shared" si="0"/>
        <v>0</v>
      </c>
      <c r="Y35" s="132">
        <f t="shared" si="0"/>
        <v>0</v>
      </c>
      <c r="Z35" s="132">
        <f t="shared" si="0"/>
        <v>0</v>
      </c>
      <c r="AA35" s="132">
        <f t="shared" ref="AA35:BI35" si="1">AA10</f>
        <v>0</v>
      </c>
      <c r="AB35" s="132">
        <f t="shared" si="1"/>
        <v>0</v>
      </c>
      <c r="AC35" s="132">
        <f t="shared" si="1"/>
        <v>0</v>
      </c>
      <c r="AD35" s="132">
        <f t="shared" si="1"/>
        <v>0</v>
      </c>
      <c r="AE35" s="132">
        <f t="shared" si="1"/>
        <v>0</v>
      </c>
      <c r="AF35" s="132">
        <f t="shared" si="1"/>
        <v>0</v>
      </c>
      <c r="AG35" s="132">
        <f t="shared" si="1"/>
        <v>0</v>
      </c>
      <c r="AH35" s="132">
        <f t="shared" si="1"/>
        <v>0</v>
      </c>
      <c r="AI35" s="132">
        <f t="shared" si="1"/>
        <v>0</v>
      </c>
      <c r="AJ35" s="132">
        <f t="shared" si="1"/>
        <v>0</v>
      </c>
      <c r="AK35" s="132">
        <f t="shared" si="1"/>
        <v>0</v>
      </c>
      <c r="AL35" s="132">
        <f t="shared" si="1"/>
        <v>0</v>
      </c>
      <c r="AM35" s="132">
        <f t="shared" si="1"/>
        <v>0</v>
      </c>
      <c r="AN35" s="132">
        <f t="shared" si="1"/>
        <v>0</v>
      </c>
      <c r="AO35" s="132">
        <f t="shared" si="1"/>
        <v>0</v>
      </c>
      <c r="AP35" s="132">
        <f t="shared" si="1"/>
        <v>0</v>
      </c>
      <c r="AQ35" s="132">
        <f t="shared" si="1"/>
        <v>0</v>
      </c>
      <c r="AR35" s="132">
        <f t="shared" si="1"/>
        <v>0</v>
      </c>
      <c r="AS35" s="132">
        <f t="shared" si="1"/>
        <v>0</v>
      </c>
      <c r="AT35" s="132">
        <f t="shared" si="1"/>
        <v>0</v>
      </c>
      <c r="AU35" s="132">
        <f t="shared" si="1"/>
        <v>0</v>
      </c>
      <c r="AV35" s="132">
        <f t="shared" si="1"/>
        <v>0</v>
      </c>
      <c r="AW35" s="132">
        <f t="shared" si="1"/>
        <v>0</v>
      </c>
      <c r="AX35" s="132">
        <f t="shared" si="1"/>
        <v>0</v>
      </c>
      <c r="AY35" s="132">
        <f t="shared" si="1"/>
        <v>0</v>
      </c>
      <c r="AZ35" s="132">
        <f t="shared" si="1"/>
        <v>0</v>
      </c>
      <c r="BA35" s="132">
        <f t="shared" si="1"/>
        <v>0</v>
      </c>
      <c r="BB35" s="132">
        <f t="shared" si="1"/>
        <v>0</v>
      </c>
      <c r="BC35" s="132">
        <f t="shared" si="1"/>
        <v>0</v>
      </c>
      <c r="BD35" s="132">
        <f t="shared" si="1"/>
        <v>0</v>
      </c>
      <c r="BE35" s="132">
        <f t="shared" si="1"/>
        <v>0</v>
      </c>
      <c r="BF35" s="132">
        <f t="shared" si="1"/>
        <v>0</v>
      </c>
      <c r="BG35" s="132">
        <f t="shared" si="1"/>
        <v>0</v>
      </c>
      <c r="BH35" s="132">
        <f t="shared" si="1"/>
        <v>0</v>
      </c>
      <c r="BI35" s="132">
        <f t="shared" si="1"/>
        <v>0</v>
      </c>
    </row>
    <row r="36" spans="1:61" x14ac:dyDescent="0.15">
      <c r="A36" s="207" t="s">
        <v>5</v>
      </c>
      <c r="B36" s="55" t="s">
        <v>62</v>
      </c>
      <c r="C36" s="55"/>
      <c r="D36" s="55"/>
      <c r="E36" s="55"/>
      <c r="F36" s="56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 t="s">
        <v>62</v>
      </c>
      <c r="AH36" s="55"/>
      <c r="AI36" s="55"/>
      <c r="AJ36" s="55"/>
      <c r="AK36" s="56"/>
      <c r="AL36" s="56"/>
      <c r="AM36" s="56"/>
      <c r="AN36" s="56"/>
      <c r="AO36" s="56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</row>
    <row r="37" spans="1:61" x14ac:dyDescent="0.15">
      <c r="A37" s="207"/>
      <c r="B37" s="55">
        <v>1</v>
      </c>
      <c r="C37" s="55">
        <v>2</v>
      </c>
      <c r="D37" s="55">
        <v>3</v>
      </c>
      <c r="E37" s="55">
        <v>4</v>
      </c>
      <c r="F37" s="55">
        <v>5</v>
      </c>
      <c r="G37" s="55">
        <v>6</v>
      </c>
      <c r="H37" s="55">
        <v>7</v>
      </c>
      <c r="I37" s="55">
        <v>8</v>
      </c>
      <c r="J37" s="55">
        <v>9</v>
      </c>
      <c r="K37" s="55">
        <v>10</v>
      </c>
      <c r="L37" s="55">
        <v>11</v>
      </c>
      <c r="M37" s="55">
        <v>12</v>
      </c>
      <c r="N37" s="55">
        <v>13</v>
      </c>
      <c r="O37" s="55">
        <v>14</v>
      </c>
      <c r="P37" s="55">
        <v>15</v>
      </c>
      <c r="Q37" s="55">
        <v>16</v>
      </c>
      <c r="R37" s="55">
        <v>17</v>
      </c>
      <c r="S37" s="55">
        <v>18</v>
      </c>
      <c r="T37" s="55">
        <v>19</v>
      </c>
      <c r="U37" s="55">
        <v>20</v>
      </c>
      <c r="V37" s="55">
        <v>21</v>
      </c>
      <c r="W37" s="55">
        <v>22</v>
      </c>
      <c r="X37" s="55">
        <v>23</v>
      </c>
      <c r="Y37" s="55">
        <v>24</v>
      </c>
      <c r="Z37" s="55">
        <v>25</v>
      </c>
      <c r="AA37" s="55">
        <v>26</v>
      </c>
      <c r="AB37" s="55">
        <v>27</v>
      </c>
      <c r="AC37" s="55">
        <v>28</v>
      </c>
      <c r="AD37" s="55">
        <v>29</v>
      </c>
      <c r="AE37" s="55">
        <v>30</v>
      </c>
      <c r="AF37" s="55">
        <v>31</v>
      </c>
      <c r="AG37" s="55">
        <v>32</v>
      </c>
      <c r="AH37" s="55">
        <v>33</v>
      </c>
      <c r="AI37" s="55">
        <v>34</v>
      </c>
      <c r="AJ37" s="55">
        <v>35</v>
      </c>
      <c r="AK37" s="55">
        <v>36</v>
      </c>
      <c r="AL37" s="55">
        <v>37</v>
      </c>
      <c r="AM37" s="55">
        <v>38</v>
      </c>
      <c r="AN37" s="55">
        <v>39</v>
      </c>
      <c r="AO37" s="55">
        <v>40</v>
      </c>
      <c r="AP37" s="55">
        <v>41</v>
      </c>
      <c r="AQ37" s="55">
        <v>42</v>
      </c>
      <c r="AR37" s="55">
        <v>43</v>
      </c>
      <c r="AS37" s="55">
        <v>44</v>
      </c>
      <c r="AT37" s="55">
        <v>45</v>
      </c>
      <c r="AU37" s="55">
        <v>46</v>
      </c>
      <c r="AV37" s="55">
        <v>47</v>
      </c>
      <c r="AW37" s="55">
        <v>48</v>
      </c>
      <c r="AX37" s="55">
        <v>49</v>
      </c>
      <c r="AY37" s="55">
        <v>50</v>
      </c>
      <c r="AZ37" s="55">
        <v>51</v>
      </c>
      <c r="BA37" s="55">
        <v>52</v>
      </c>
      <c r="BB37" s="55">
        <v>53</v>
      </c>
      <c r="BC37" s="55">
        <v>54</v>
      </c>
      <c r="BD37" s="55">
        <v>55</v>
      </c>
      <c r="BE37" s="55">
        <v>56</v>
      </c>
      <c r="BF37" s="55">
        <v>57</v>
      </c>
      <c r="BG37" s="55">
        <v>58</v>
      </c>
      <c r="BH37" s="55">
        <v>59</v>
      </c>
      <c r="BI37" s="55">
        <v>60</v>
      </c>
    </row>
    <row r="38" spans="1:61" x14ac:dyDescent="0.15">
      <c r="A38" s="91">
        <v>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63"/>
      <c r="AG38" s="63"/>
      <c r="AH38" s="63"/>
      <c r="AI38" s="63"/>
      <c r="AJ38" s="63"/>
      <c r="AK38" s="63"/>
      <c r="AL38" s="16"/>
      <c r="AM38" s="16"/>
      <c r="AN38" s="16"/>
      <c r="AO38" s="16"/>
      <c r="AP38" s="16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</row>
    <row r="39" spans="1:61" x14ac:dyDescent="0.15">
      <c r="A39" s="91">
        <v>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</row>
    <row r="40" spans="1:61" x14ac:dyDescent="0.15">
      <c r="A40" s="91">
        <v>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</row>
    <row r="41" spans="1:61" x14ac:dyDescent="0.15">
      <c r="A41" s="91">
        <v>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</row>
    <row r="42" spans="1:61" x14ac:dyDescent="0.15">
      <c r="A42" s="91">
        <v>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</row>
    <row r="43" spans="1:61" x14ac:dyDescent="0.15">
      <c r="A43" s="91">
        <v>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</row>
    <row r="44" spans="1:61" x14ac:dyDescent="0.15">
      <c r="A44" s="91">
        <v>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</row>
    <row r="45" spans="1:61" x14ac:dyDescent="0.15">
      <c r="A45" s="91">
        <v>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</row>
    <row r="46" spans="1:61" x14ac:dyDescent="0.15">
      <c r="A46" s="91">
        <v>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</row>
    <row r="47" spans="1:61" x14ac:dyDescent="0.15">
      <c r="A47" s="91">
        <v>10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</row>
    <row r="48" spans="1:61" x14ac:dyDescent="0.15">
      <c r="A48" s="91">
        <v>11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</row>
    <row r="49" spans="1:61" x14ac:dyDescent="0.15">
      <c r="A49" s="91">
        <v>12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</row>
    <row r="50" spans="1:61" x14ac:dyDescent="0.15">
      <c r="A50" s="91">
        <v>13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</row>
    <row r="51" spans="1:61" x14ac:dyDescent="0.15">
      <c r="A51" s="91">
        <v>14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</row>
    <row r="52" spans="1:61" x14ac:dyDescent="0.15">
      <c r="A52" s="91">
        <v>15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</row>
    <row r="53" spans="1:61" x14ac:dyDescent="0.15">
      <c r="A53" s="91">
        <v>16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</row>
    <row r="54" spans="1:61" x14ac:dyDescent="0.15">
      <c r="A54" s="91">
        <v>17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</row>
    <row r="55" spans="1:61" x14ac:dyDescent="0.15">
      <c r="A55" s="91">
        <v>18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</row>
    <row r="56" spans="1:61" x14ac:dyDescent="0.15">
      <c r="A56" s="91">
        <v>19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</row>
    <row r="57" spans="1:61" x14ac:dyDescent="0.15">
      <c r="A57" s="91">
        <v>20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</row>
    <row r="59" spans="1:61" x14ac:dyDescent="0.15">
      <c r="B59" s="64" t="s">
        <v>57</v>
      </c>
      <c r="C59" s="65"/>
      <c r="D59" s="65"/>
      <c r="E59" s="65"/>
      <c r="F59" s="66"/>
      <c r="G59" s="52" t="s">
        <v>27</v>
      </c>
      <c r="H59" s="53"/>
      <c r="I59" s="53"/>
      <c r="J59" s="53"/>
      <c r="K59" s="54"/>
      <c r="AG59" s="64" t="s">
        <v>57</v>
      </c>
      <c r="AH59" s="65"/>
      <c r="AI59" s="65"/>
      <c r="AJ59" s="65"/>
      <c r="AK59" s="66"/>
      <c r="AL59" s="52" t="s">
        <v>27</v>
      </c>
      <c r="AM59" s="53"/>
      <c r="AN59" s="53"/>
      <c r="AO59" s="53"/>
      <c r="AP59" s="54"/>
    </row>
    <row r="60" spans="1:61" x14ac:dyDescent="0.15">
      <c r="A60" s="91" t="s">
        <v>36</v>
      </c>
      <c r="B60" s="132">
        <f>B35</f>
        <v>0</v>
      </c>
      <c r="C60" s="132">
        <f t="shared" ref="C60:BI60" si="2">C35</f>
        <v>0</v>
      </c>
      <c r="D60" s="132">
        <f t="shared" si="2"/>
        <v>0</v>
      </c>
      <c r="E60" s="132">
        <f t="shared" si="2"/>
        <v>0</v>
      </c>
      <c r="F60" s="132">
        <f t="shared" si="2"/>
        <v>0</v>
      </c>
      <c r="G60" s="132">
        <f t="shared" si="2"/>
        <v>0</v>
      </c>
      <c r="H60" s="132">
        <f t="shared" si="2"/>
        <v>0</v>
      </c>
      <c r="I60" s="132">
        <f t="shared" si="2"/>
        <v>0</v>
      </c>
      <c r="J60" s="132">
        <f t="shared" si="2"/>
        <v>0</v>
      </c>
      <c r="K60" s="132">
        <f t="shared" si="2"/>
        <v>0</v>
      </c>
      <c r="L60" s="132">
        <f t="shared" si="2"/>
        <v>0</v>
      </c>
      <c r="M60" s="132">
        <f t="shared" si="2"/>
        <v>0</v>
      </c>
      <c r="N60" s="132">
        <f t="shared" si="2"/>
        <v>0</v>
      </c>
      <c r="O60" s="132">
        <f t="shared" si="2"/>
        <v>0</v>
      </c>
      <c r="P60" s="132">
        <f t="shared" si="2"/>
        <v>0</v>
      </c>
      <c r="Q60" s="132">
        <f t="shared" si="2"/>
        <v>0</v>
      </c>
      <c r="R60" s="132">
        <f t="shared" si="2"/>
        <v>0</v>
      </c>
      <c r="S60" s="132">
        <f t="shared" si="2"/>
        <v>0</v>
      </c>
      <c r="T60" s="132">
        <f t="shared" si="2"/>
        <v>0</v>
      </c>
      <c r="U60" s="132">
        <f t="shared" si="2"/>
        <v>0</v>
      </c>
      <c r="V60" s="132">
        <f t="shared" si="2"/>
        <v>0</v>
      </c>
      <c r="W60" s="132">
        <f t="shared" si="2"/>
        <v>0</v>
      </c>
      <c r="X60" s="132">
        <f t="shared" si="2"/>
        <v>0</v>
      </c>
      <c r="Y60" s="132">
        <f t="shared" si="2"/>
        <v>0</v>
      </c>
      <c r="Z60" s="132">
        <f t="shared" si="2"/>
        <v>0</v>
      </c>
      <c r="AA60" s="132">
        <f t="shared" si="2"/>
        <v>0</v>
      </c>
      <c r="AB60" s="132">
        <f t="shared" si="2"/>
        <v>0</v>
      </c>
      <c r="AC60" s="132">
        <f t="shared" si="2"/>
        <v>0</v>
      </c>
      <c r="AD60" s="132">
        <f t="shared" si="2"/>
        <v>0</v>
      </c>
      <c r="AE60" s="132">
        <f t="shared" si="2"/>
        <v>0</v>
      </c>
      <c r="AF60" s="132">
        <f t="shared" si="2"/>
        <v>0</v>
      </c>
      <c r="AG60" s="132">
        <f t="shared" si="2"/>
        <v>0</v>
      </c>
      <c r="AH60" s="132">
        <f t="shared" si="2"/>
        <v>0</v>
      </c>
      <c r="AI60" s="132">
        <f t="shared" si="2"/>
        <v>0</v>
      </c>
      <c r="AJ60" s="132">
        <f t="shared" si="2"/>
        <v>0</v>
      </c>
      <c r="AK60" s="132">
        <f t="shared" si="2"/>
        <v>0</v>
      </c>
      <c r="AL60" s="132">
        <f t="shared" si="2"/>
        <v>0</v>
      </c>
      <c r="AM60" s="132">
        <f t="shared" si="2"/>
        <v>0</v>
      </c>
      <c r="AN60" s="132">
        <f t="shared" si="2"/>
        <v>0</v>
      </c>
      <c r="AO60" s="132">
        <f t="shared" si="2"/>
        <v>0</v>
      </c>
      <c r="AP60" s="132">
        <f t="shared" si="2"/>
        <v>0</v>
      </c>
      <c r="AQ60" s="132">
        <f t="shared" si="2"/>
        <v>0</v>
      </c>
      <c r="AR60" s="132">
        <f t="shared" si="2"/>
        <v>0</v>
      </c>
      <c r="AS60" s="132">
        <f t="shared" si="2"/>
        <v>0</v>
      </c>
      <c r="AT60" s="132">
        <f t="shared" si="2"/>
        <v>0</v>
      </c>
      <c r="AU60" s="132">
        <f t="shared" si="2"/>
        <v>0</v>
      </c>
      <c r="AV60" s="132">
        <f t="shared" si="2"/>
        <v>0</v>
      </c>
      <c r="AW60" s="132">
        <f t="shared" si="2"/>
        <v>0</v>
      </c>
      <c r="AX60" s="132">
        <f t="shared" si="2"/>
        <v>0</v>
      </c>
      <c r="AY60" s="132">
        <f t="shared" si="2"/>
        <v>0</v>
      </c>
      <c r="AZ60" s="132">
        <f t="shared" si="2"/>
        <v>0</v>
      </c>
      <c r="BA60" s="132">
        <f t="shared" si="2"/>
        <v>0</v>
      </c>
      <c r="BB60" s="132">
        <f t="shared" si="2"/>
        <v>0</v>
      </c>
      <c r="BC60" s="132">
        <f t="shared" si="2"/>
        <v>0</v>
      </c>
      <c r="BD60" s="132">
        <f t="shared" si="2"/>
        <v>0</v>
      </c>
      <c r="BE60" s="132">
        <f t="shared" si="2"/>
        <v>0</v>
      </c>
      <c r="BF60" s="132">
        <f t="shared" si="2"/>
        <v>0</v>
      </c>
      <c r="BG60" s="132">
        <f t="shared" si="2"/>
        <v>0</v>
      </c>
      <c r="BH60" s="132">
        <f t="shared" si="2"/>
        <v>0</v>
      </c>
      <c r="BI60" s="132">
        <f t="shared" si="2"/>
        <v>0</v>
      </c>
    </row>
    <row r="61" spans="1:61" x14ac:dyDescent="0.15">
      <c r="A61" s="207" t="s">
        <v>5</v>
      </c>
      <c r="B61" s="55" t="s">
        <v>62</v>
      </c>
      <c r="C61" s="55"/>
      <c r="D61" s="55"/>
      <c r="E61" s="55"/>
      <c r="F61" s="56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 t="s">
        <v>62</v>
      </c>
      <c r="AH61" s="55"/>
      <c r="AI61" s="55"/>
      <c r="AJ61" s="55"/>
      <c r="AK61" s="56"/>
      <c r="AL61" s="56"/>
      <c r="AM61" s="56"/>
      <c r="AN61" s="56"/>
      <c r="AO61" s="5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</row>
    <row r="62" spans="1:61" x14ac:dyDescent="0.15">
      <c r="A62" s="207"/>
      <c r="B62" s="55">
        <v>1</v>
      </c>
      <c r="C62" s="55">
        <v>2</v>
      </c>
      <c r="D62" s="55">
        <v>3</v>
      </c>
      <c r="E62" s="55">
        <v>4</v>
      </c>
      <c r="F62" s="55">
        <v>5</v>
      </c>
      <c r="G62" s="55">
        <v>6</v>
      </c>
      <c r="H62" s="55">
        <v>7</v>
      </c>
      <c r="I62" s="55">
        <v>8</v>
      </c>
      <c r="J62" s="55">
        <v>9</v>
      </c>
      <c r="K62" s="55">
        <v>10</v>
      </c>
      <c r="L62" s="55">
        <v>11</v>
      </c>
      <c r="M62" s="55">
        <v>12</v>
      </c>
      <c r="N62" s="55">
        <v>13</v>
      </c>
      <c r="O62" s="55">
        <v>14</v>
      </c>
      <c r="P62" s="55">
        <v>15</v>
      </c>
      <c r="Q62" s="55">
        <v>16</v>
      </c>
      <c r="R62" s="55">
        <v>17</v>
      </c>
      <c r="S62" s="55">
        <v>18</v>
      </c>
      <c r="T62" s="55">
        <v>19</v>
      </c>
      <c r="U62" s="55">
        <v>20</v>
      </c>
      <c r="V62" s="55">
        <v>21</v>
      </c>
      <c r="W62" s="55">
        <v>22</v>
      </c>
      <c r="X62" s="55">
        <v>23</v>
      </c>
      <c r="Y62" s="55">
        <v>24</v>
      </c>
      <c r="Z62" s="55">
        <v>25</v>
      </c>
      <c r="AA62" s="55">
        <v>26</v>
      </c>
      <c r="AB62" s="55">
        <v>27</v>
      </c>
      <c r="AC62" s="55">
        <v>28</v>
      </c>
      <c r="AD62" s="55">
        <v>29</v>
      </c>
      <c r="AE62" s="55">
        <v>30</v>
      </c>
      <c r="AF62" s="55">
        <v>31</v>
      </c>
      <c r="AG62" s="55">
        <v>32</v>
      </c>
      <c r="AH62" s="55">
        <v>33</v>
      </c>
      <c r="AI62" s="55">
        <v>34</v>
      </c>
      <c r="AJ62" s="55">
        <v>35</v>
      </c>
      <c r="AK62" s="55">
        <v>36</v>
      </c>
      <c r="AL62" s="55">
        <v>37</v>
      </c>
      <c r="AM62" s="55">
        <v>38</v>
      </c>
      <c r="AN62" s="55">
        <v>39</v>
      </c>
      <c r="AO62" s="55">
        <v>40</v>
      </c>
      <c r="AP62" s="55">
        <v>41</v>
      </c>
      <c r="AQ62" s="55">
        <v>42</v>
      </c>
      <c r="AR62" s="55">
        <v>43</v>
      </c>
      <c r="AS62" s="55">
        <v>44</v>
      </c>
      <c r="AT62" s="55">
        <v>45</v>
      </c>
      <c r="AU62" s="55">
        <v>46</v>
      </c>
      <c r="AV62" s="55">
        <v>47</v>
      </c>
      <c r="AW62" s="55">
        <v>48</v>
      </c>
      <c r="AX62" s="55">
        <v>49</v>
      </c>
      <c r="AY62" s="55">
        <v>50</v>
      </c>
      <c r="AZ62" s="55">
        <v>51</v>
      </c>
      <c r="BA62" s="55">
        <v>52</v>
      </c>
      <c r="BB62" s="55">
        <v>53</v>
      </c>
      <c r="BC62" s="55">
        <v>54</v>
      </c>
      <c r="BD62" s="55">
        <v>55</v>
      </c>
      <c r="BE62" s="55">
        <v>56</v>
      </c>
      <c r="BF62" s="55">
        <v>57</v>
      </c>
      <c r="BG62" s="55">
        <v>58</v>
      </c>
      <c r="BH62" s="55">
        <v>59</v>
      </c>
      <c r="BI62" s="55">
        <v>60</v>
      </c>
    </row>
    <row r="63" spans="1:61" x14ac:dyDescent="0.15">
      <c r="A63" s="91">
        <v>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</row>
    <row r="64" spans="1:61" x14ac:dyDescent="0.15">
      <c r="A64" s="91">
        <v>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</row>
    <row r="65" spans="1:61" x14ac:dyDescent="0.15">
      <c r="A65" s="91">
        <v>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</row>
    <row r="66" spans="1:61" x14ac:dyDescent="0.15">
      <c r="A66" s="91">
        <v>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</row>
    <row r="67" spans="1:61" x14ac:dyDescent="0.15">
      <c r="A67" s="91">
        <v>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</row>
    <row r="68" spans="1:61" x14ac:dyDescent="0.15">
      <c r="A68" s="91">
        <v>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</row>
    <row r="69" spans="1:61" x14ac:dyDescent="0.15">
      <c r="A69" s="91">
        <v>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</row>
    <row r="70" spans="1:61" x14ac:dyDescent="0.15">
      <c r="A70" s="91">
        <v>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</row>
    <row r="71" spans="1:61" x14ac:dyDescent="0.15">
      <c r="A71" s="91">
        <v>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</row>
    <row r="72" spans="1:61" x14ac:dyDescent="0.15">
      <c r="A72" s="91">
        <v>10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</row>
    <row r="73" spans="1:61" x14ac:dyDescent="0.15">
      <c r="A73" s="91">
        <v>11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</row>
    <row r="74" spans="1:61" x14ac:dyDescent="0.15">
      <c r="A74" s="91">
        <v>12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</row>
    <row r="75" spans="1:61" x14ac:dyDescent="0.15">
      <c r="A75" s="91">
        <v>13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</row>
    <row r="76" spans="1:61" x14ac:dyDescent="0.15">
      <c r="A76" s="91">
        <v>14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</row>
    <row r="77" spans="1:61" x14ac:dyDescent="0.15">
      <c r="A77" s="91">
        <v>15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</row>
    <row r="78" spans="1:61" x14ac:dyDescent="0.15">
      <c r="A78" s="91">
        <v>16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</row>
    <row r="79" spans="1:61" x14ac:dyDescent="0.15">
      <c r="A79" s="91">
        <v>17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</row>
    <row r="80" spans="1:61" x14ac:dyDescent="0.15">
      <c r="A80" s="91">
        <v>18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</row>
    <row r="81" spans="1:61" x14ac:dyDescent="0.15">
      <c r="A81" s="91">
        <v>19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</row>
    <row r="82" spans="1:61" x14ac:dyDescent="0.15">
      <c r="A82" s="91">
        <v>20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</row>
    <row r="84" spans="1:61" x14ac:dyDescent="0.15">
      <c r="B84" s="64" t="s">
        <v>57</v>
      </c>
      <c r="C84" s="65"/>
      <c r="D84" s="65"/>
      <c r="E84" s="65"/>
      <c r="F84" s="65"/>
      <c r="G84" s="52" t="s">
        <v>28</v>
      </c>
      <c r="H84" s="53"/>
      <c r="I84" s="53"/>
      <c r="J84" s="53"/>
      <c r="K84" s="53"/>
      <c r="L84" s="53"/>
      <c r="M84" s="53"/>
      <c r="N84" s="53"/>
      <c r="O84" s="53"/>
      <c r="P84" s="54"/>
      <c r="AG84" s="64" t="s">
        <v>57</v>
      </c>
      <c r="AH84" s="65"/>
      <c r="AI84" s="65"/>
      <c r="AJ84" s="65"/>
      <c r="AK84" s="66"/>
      <c r="AL84" s="52" t="s">
        <v>28</v>
      </c>
      <c r="AM84" s="53"/>
      <c r="AN84" s="53"/>
      <c r="AO84" s="53"/>
      <c r="AP84" s="53"/>
      <c r="AQ84" s="53"/>
      <c r="AR84" s="53"/>
      <c r="AS84" s="53"/>
      <c r="AT84" s="53"/>
      <c r="AU84" s="54"/>
    </row>
    <row r="85" spans="1:61" x14ac:dyDescent="0.15">
      <c r="A85" s="91" t="s">
        <v>36</v>
      </c>
      <c r="B85" s="132">
        <f>B60</f>
        <v>0</v>
      </c>
      <c r="C85" s="132">
        <f t="shared" ref="C85:BI85" si="3">C60</f>
        <v>0</v>
      </c>
      <c r="D85" s="132">
        <f t="shared" si="3"/>
        <v>0</v>
      </c>
      <c r="E85" s="132">
        <f t="shared" si="3"/>
        <v>0</v>
      </c>
      <c r="F85" s="132">
        <f t="shared" si="3"/>
        <v>0</v>
      </c>
      <c r="G85" s="132">
        <f t="shared" si="3"/>
        <v>0</v>
      </c>
      <c r="H85" s="132">
        <f t="shared" si="3"/>
        <v>0</v>
      </c>
      <c r="I85" s="132">
        <f t="shared" si="3"/>
        <v>0</v>
      </c>
      <c r="J85" s="132">
        <f t="shared" si="3"/>
        <v>0</v>
      </c>
      <c r="K85" s="132">
        <f t="shared" si="3"/>
        <v>0</v>
      </c>
      <c r="L85" s="132">
        <f t="shared" si="3"/>
        <v>0</v>
      </c>
      <c r="M85" s="132">
        <f t="shared" si="3"/>
        <v>0</v>
      </c>
      <c r="N85" s="132">
        <f t="shared" si="3"/>
        <v>0</v>
      </c>
      <c r="O85" s="132">
        <f t="shared" si="3"/>
        <v>0</v>
      </c>
      <c r="P85" s="132">
        <f t="shared" si="3"/>
        <v>0</v>
      </c>
      <c r="Q85" s="132">
        <f t="shared" si="3"/>
        <v>0</v>
      </c>
      <c r="R85" s="132">
        <f t="shared" si="3"/>
        <v>0</v>
      </c>
      <c r="S85" s="132">
        <f t="shared" si="3"/>
        <v>0</v>
      </c>
      <c r="T85" s="132">
        <f t="shared" si="3"/>
        <v>0</v>
      </c>
      <c r="U85" s="132">
        <f t="shared" si="3"/>
        <v>0</v>
      </c>
      <c r="V85" s="132">
        <f t="shared" si="3"/>
        <v>0</v>
      </c>
      <c r="W85" s="132">
        <f t="shared" si="3"/>
        <v>0</v>
      </c>
      <c r="X85" s="132">
        <f t="shared" si="3"/>
        <v>0</v>
      </c>
      <c r="Y85" s="132">
        <f t="shared" si="3"/>
        <v>0</v>
      </c>
      <c r="Z85" s="132">
        <f t="shared" si="3"/>
        <v>0</v>
      </c>
      <c r="AA85" s="132">
        <f t="shared" si="3"/>
        <v>0</v>
      </c>
      <c r="AB85" s="132">
        <f t="shared" si="3"/>
        <v>0</v>
      </c>
      <c r="AC85" s="132">
        <f t="shared" si="3"/>
        <v>0</v>
      </c>
      <c r="AD85" s="132">
        <f t="shared" si="3"/>
        <v>0</v>
      </c>
      <c r="AE85" s="132">
        <f t="shared" si="3"/>
        <v>0</v>
      </c>
      <c r="AF85" s="132">
        <f t="shared" si="3"/>
        <v>0</v>
      </c>
      <c r="AG85" s="132">
        <f t="shared" si="3"/>
        <v>0</v>
      </c>
      <c r="AH85" s="132">
        <f t="shared" si="3"/>
        <v>0</v>
      </c>
      <c r="AI85" s="132">
        <f t="shared" si="3"/>
        <v>0</v>
      </c>
      <c r="AJ85" s="132">
        <f t="shared" si="3"/>
        <v>0</v>
      </c>
      <c r="AK85" s="132">
        <f t="shared" si="3"/>
        <v>0</v>
      </c>
      <c r="AL85" s="132">
        <f t="shared" si="3"/>
        <v>0</v>
      </c>
      <c r="AM85" s="132">
        <f t="shared" si="3"/>
        <v>0</v>
      </c>
      <c r="AN85" s="132">
        <f t="shared" si="3"/>
        <v>0</v>
      </c>
      <c r="AO85" s="132">
        <f t="shared" si="3"/>
        <v>0</v>
      </c>
      <c r="AP85" s="132">
        <f t="shared" si="3"/>
        <v>0</v>
      </c>
      <c r="AQ85" s="132">
        <f t="shared" si="3"/>
        <v>0</v>
      </c>
      <c r="AR85" s="132">
        <f t="shared" si="3"/>
        <v>0</v>
      </c>
      <c r="AS85" s="132">
        <f t="shared" si="3"/>
        <v>0</v>
      </c>
      <c r="AT85" s="132">
        <f t="shared" si="3"/>
        <v>0</v>
      </c>
      <c r="AU85" s="132">
        <f t="shared" si="3"/>
        <v>0</v>
      </c>
      <c r="AV85" s="132">
        <f t="shared" si="3"/>
        <v>0</v>
      </c>
      <c r="AW85" s="132">
        <f t="shared" si="3"/>
        <v>0</v>
      </c>
      <c r="AX85" s="132">
        <f t="shared" si="3"/>
        <v>0</v>
      </c>
      <c r="AY85" s="132">
        <f t="shared" si="3"/>
        <v>0</v>
      </c>
      <c r="AZ85" s="132">
        <f t="shared" si="3"/>
        <v>0</v>
      </c>
      <c r="BA85" s="132">
        <f t="shared" si="3"/>
        <v>0</v>
      </c>
      <c r="BB85" s="132">
        <f t="shared" si="3"/>
        <v>0</v>
      </c>
      <c r="BC85" s="132">
        <f t="shared" si="3"/>
        <v>0</v>
      </c>
      <c r="BD85" s="132">
        <f t="shared" si="3"/>
        <v>0</v>
      </c>
      <c r="BE85" s="132">
        <f t="shared" si="3"/>
        <v>0</v>
      </c>
      <c r="BF85" s="132">
        <f t="shared" si="3"/>
        <v>0</v>
      </c>
      <c r="BG85" s="132">
        <f t="shared" si="3"/>
        <v>0</v>
      </c>
      <c r="BH85" s="132">
        <f t="shared" si="3"/>
        <v>0</v>
      </c>
      <c r="BI85" s="132">
        <f t="shared" si="3"/>
        <v>0</v>
      </c>
    </row>
    <row r="86" spans="1:61" x14ac:dyDescent="0.15">
      <c r="A86" s="207" t="s">
        <v>5</v>
      </c>
      <c r="B86" s="55" t="s">
        <v>62</v>
      </c>
      <c r="C86" s="55"/>
      <c r="D86" s="55"/>
      <c r="E86" s="55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 t="s">
        <v>62</v>
      </c>
      <c r="AH86" s="55"/>
      <c r="AI86" s="55"/>
      <c r="AJ86" s="55"/>
      <c r="AK86" s="56"/>
      <c r="AL86" s="56"/>
      <c r="AM86" s="56"/>
      <c r="AN86" s="56"/>
      <c r="AO86" s="56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</row>
    <row r="87" spans="1:61" x14ac:dyDescent="0.15">
      <c r="A87" s="207"/>
      <c r="B87" s="55">
        <v>1</v>
      </c>
      <c r="C87" s="55">
        <v>2</v>
      </c>
      <c r="D87" s="55">
        <v>3</v>
      </c>
      <c r="E87" s="55">
        <v>4</v>
      </c>
      <c r="F87" s="55">
        <v>5</v>
      </c>
      <c r="G87" s="55">
        <v>6</v>
      </c>
      <c r="H87" s="55">
        <v>7</v>
      </c>
      <c r="I87" s="55">
        <v>8</v>
      </c>
      <c r="J87" s="55">
        <v>9</v>
      </c>
      <c r="K87" s="55">
        <v>10</v>
      </c>
      <c r="L87" s="55">
        <v>11</v>
      </c>
      <c r="M87" s="55">
        <v>12</v>
      </c>
      <c r="N87" s="55">
        <v>13</v>
      </c>
      <c r="O87" s="55">
        <v>14</v>
      </c>
      <c r="P87" s="55">
        <v>15</v>
      </c>
      <c r="Q87" s="55">
        <v>16</v>
      </c>
      <c r="R87" s="55">
        <v>17</v>
      </c>
      <c r="S87" s="55">
        <v>18</v>
      </c>
      <c r="T87" s="55">
        <v>19</v>
      </c>
      <c r="U87" s="55">
        <v>20</v>
      </c>
      <c r="V87" s="55">
        <v>21</v>
      </c>
      <c r="W87" s="55">
        <v>22</v>
      </c>
      <c r="X87" s="55">
        <v>23</v>
      </c>
      <c r="Y87" s="55">
        <v>24</v>
      </c>
      <c r="Z87" s="55">
        <v>25</v>
      </c>
      <c r="AA87" s="55">
        <v>26</v>
      </c>
      <c r="AB87" s="55">
        <v>27</v>
      </c>
      <c r="AC87" s="55">
        <v>28</v>
      </c>
      <c r="AD87" s="55">
        <v>29</v>
      </c>
      <c r="AE87" s="55">
        <v>30</v>
      </c>
      <c r="AF87" s="55">
        <v>31</v>
      </c>
      <c r="AG87" s="55">
        <v>32</v>
      </c>
      <c r="AH87" s="55">
        <v>33</v>
      </c>
      <c r="AI87" s="55">
        <v>34</v>
      </c>
      <c r="AJ87" s="55">
        <v>35</v>
      </c>
      <c r="AK87" s="55">
        <v>36</v>
      </c>
      <c r="AL87" s="55">
        <v>37</v>
      </c>
      <c r="AM87" s="55">
        <v>38</v>
      </c>
      <c r="AN87" s="55">
        <v>39</v>
      </c>
      <c r="AO87" s="55">
        <v>40</v>
      </c>
      <c r="AP87" s="55">
        <v>41</v>
      </c>
      <c r="AQ87" s="55">
        <v>42</v>
      </c>
      <c r="AR87" s="55">
        <v>43</v>
      </c>
      <c r="AS87" s="55">
        <v>44</v>
      </c>
      <c r="AT87" s="55">
        <v>45</v>
      </c>
      <c r="AU87" s="55">
        <v>46</v>
      </c>
      <c r="AV87" s="55">
        <v>47</v>
      </c>
      <c r="AW87" s="55">
        <v>48</v>
      </c>
      <c r="AX87" s="55">
        <v>49</v>
      </c>
      <c r="AY87" s="55">
        <v>50</v>
      </c>
      <c r="AZ87" s="55">
        <v>51</v>
      </c>
      <c r="BA87" s="55">
        <v>52</v>
      </c>
      <c r="BB87" s="55">
        <v>53</v>
      </c>
      <c r="BC87" s="55">
        <v>54</v>
      </c>
      <c r="BD87" s="55">
        <v>55</v>
      </c>
      <c r="BE87" s="55">
        <v>56</v>
      </c>
      <c r="BF87" s="55">
        <v>57</v>
      </c>
      <c r="BG87" s="55">
        <v>58</v>
      </c>
      <c r="BH87" s="55">
        <v>59</v>
      </c>
      <c r="BI87" s="55">
        <v>60</v>
      </c>
    </row>
    <row r="88" spans="1:61" x14ac:dyDescent="0.15">
      <c r="A88" s="91">
        <v>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</row>
    <row r="89" spans="1:61" x14ac:dyDescent="0.15">
      <c r="A89" s="91">
        <v>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</row>
    <row r="90" spans="1:61" x14ac:dyDescent="0.15">
      <c r="A90" s="91">
        <v>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</row>
    <row r="91" spans="1:61" x14ac:dyDescent="0.15">
      <c r="A91" s="91">
        <v>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</row>
    <row r="92" spans="1:61" x14ac:dyDescent="0.15">
      <c r="A92" s="91">
        <v>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</row>
    <row r="93" spans="1:61" x14ac:dyDescent="0.15">
      <c r="A93" s="91">
        <v>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</row>
    <row r="94" spans="1:61" x14ac:dyDescent="0.15">
      <c r="A94" s="91">
        <v>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</row>
    <row r="95" spans="1:61" x14ac:dyDescent="0.15">
      <c r="A95" s="91">
        <v>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</row>
    <row r="96" spans="1:61" x14ac:dyDescent="0.15">
      <c r="A96" s="91">
        <v>9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</row>
    <row r="97" spans="1:61" x14ac:dyDescent="0.15">
      <c r="A97" s="91">
        <v>10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</row>
    <row r="98" spans="1:61" x14ac:dyDescent="0.15">
      <c r="A98" s="9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</row>
    <row r="99" spans="1:61" x14ac:dyDescent="0.15">
      <c r="B99" s="64" t="s">
        <v>57</v>
      </c>
      <c r="C99" s="65"/>
      <c r="D99" s="65"/>
      <c r="E99" s="65"/>
      <c r="F99" s="66"/>
      <c r="G99" s="52" t="s">
        <v>61</v>
      </c>
      <c r="H99" s="53"/>
      <c r="I99" s="53"/>
      <c r="J99" s="53"/>
      <c r="K99" s="67"/>
      <c r="L99" s="53"/>
      <c r="M99" s="53"/>
      <c r="N99" s="53"/>
      <c r="O99" s="67"/>
      <c r="P99" s="67"/>
      <c r="Q99" s="54"/>
      <c r="AG99" s="64" t="s">
        <v>57</v>
      </c>
      <c r="AH99" s="65"/>
      <c r="AI99" s="65"/>
      <c r="AJ99" s="65"/>
      <c r="AK99" s="66"/>
      <c r="AL99" s="52" t="s">
        <v>61</v>
      </c>
      <c r="AM99" s="53"/>
      <c r="AN99" s="53"/>
      <c r="AO99" s="53"/>
      <c r="AP99" s="67"/>
      <c r="AQ99" s="53"/>
      <c r="AR99" s="53"/>
      <c r="AS99" s="53"/>
      <c r="AT99" s="67"/>
      <c r="AU99" s="67"/>
      <c r="AV99" s="54"/>
    </row>
    <row r="100" spans="1:61" x14ac:dyDescent="0.15">
      <c r="A100" s="91" t="s">
        <v>36</v>
      </c>
      <c r="B100" s="132">
        <f>B85</f>
        <v>0</v>
      </c>
      <c r="C100" s="132">
        <f t="shared" ref="C100:BI100" si="4">C85</f>
        <v>0</v>
      </c>
      <c r="D100" s="132">
        <f t="shared" si="4"/>
        <v>0</v>
      </c>
      <c r="E100" s="132">
        <f t="shared" si="4"/>
        <v>0</v>
      </c>
      <c r="F100" s="132">
        <f t="shared" si="4"/>
        <v>0</v>
      </c>
      <c r="G100" s="132">
        <f t="shared" si="4"/>
        <v>0</v>
      </c>
      <c r="H100" s="132">
        <f t="shared" si="4"/>
        <v>0</v>
      </c>
      <c r="I100" s="132">
        <f t="shared" si="4"/>
        <v>0</v>
      </c>
      <c r="J100" s="132">
        <f t="shared" si="4"/>
        <v>0</v>
      </c>
      <c r="K100" s="132">
        <f t="shared" si="4"/>
        <v>0</v>
      </c>
      <c r="L100" s="132">
        <f t="shared" si="4"/>
        <v>0</v>
      </c>
      <c r="M100" s="132">
        <f t="shared" si="4"/>
        <v>0</v>
      </c>
      <c r="N100" s="132">
        <f t="shared" si="4"/>
        <v>0</v>
      </c>
      <c r="O100" s="132">
        <f t="shared" si="4"/>
        <v>0</v>
      </c>
      <c r="P100" s="132">
        <f t="shared" si="4"/>
        <v>0</v>
      </c>
      <c r="Q100" s="132">
        <f t="shared" si="4"/>
        <v>0</v>
      </c>
      <c r="R100" s="132">
        <f t="shared" si="4"/>
        <v>0</v>
      </c>
      <c r="S100" s="132">
        <f t="shared" si="4"/>
        <v>0</v>
      </c>
      <c r="T100" s="132">
        <f t="shared" si="4"/>
        <v>0</v>
      </c>
      <c r="U100" s="132">
        <f t="shared" si="4"/>
        <v>0</v>
      </c>
      <c r="V100" s="132">
        <f t="shared" si="4"/>
        <v>0</v>
      </c>
      <c r="W100" s="132">
        <f t="shared" si="4"/>
        <v>0</v>
      </c>
      <c r="X100" s="132">
        <f t="shared" si="4"/>
        <v>0</v>
      </c>
      <c r="Y100" s="132">
        <f t="shared" si="4"/>
        <v>0</v>
      </c>
      <c r="Z100" s="132">
        <f t="shared" si="4"/>
        <v>0</v>
      </c>
      <c r="AA100" s="132">
        <f t="shared" si="4"/>
        <v>0</v>
      </c>
      <c r="AB100" s="132">
        <f t="shared" si="4"/>
        <v>0</v>
      </c>
      <c r="AC100" s="132">
        <f t="shared" si="4"/>
        <v>0</v>
      </c>
      <c r="AD100" s="132">
        <f t="shared" si="4"/>
        <v>0</v>
      </c>
      <c r="AE100" s="132">
        <f t="shared" si="4"/>
        <v>0</v>
      </c>
      <c r="AF100" s="132">
        <f t="shared" si="4"/>
        <v>0</v>
      </c>
      <c r="AG100" s="132">
        <f t="shared" si="4"/>
        <v>0</v>
      </c>
      <c r="AH100" s="132">
        <f t="shared" si="4"/>
        <v>0</v>
      </c>
      <c r="AI100" s="132">
        <f t="shared" si="4"/>
        <v>0</v>
      </c>
      <c r="AJ100" s="132">
        <f t="shared" si="4"/>
        <v>0</v>
      </c>
      <c r="AK100" s="132">
        <f t="shared" si="4"/>
        <v>0</v>
      </c>
      <c r="AL100" s="132">
        <f t="shared" si="4"/>
        <v>0</v>
      </c>
      <c r="AM100" s="132">
        <f t="shared" si="4"/>
        <v>0</v>
      </c>
      <c r="AN100" s="132">
        <f t="shared" si="4"/>
        <v>0</v>
      </c>
      <c r="AO100" s="132">
        <f t="shared" si="4"/>
        <v>0</v>
      </c>
      <c r="AP100" s="132">
        <f t="shared" si="4"/>
        <v>0</v>
      </c>
      <c r="AQ100" s="132">
        <f t="shared" si="4"/>
        <v>0</v>
      </c>
      <c r="AR100" s="132">
        <f t="shared" si="4"/>
        <v>0</v>
      </c>
      <c r="AS100" s="132">
        <f t="shared" si="4"/>
        <v>0</v>
      </c>
      <c r="AT100" s="132">
        <f t="shared" si="4"/>
        <v>0</v>
      </c>
      <c r="AU100" s="132">
        <f t="shared" si="4"/>
        <v>0</v>
      </c>
      <c r="AV100" s="132">
        <f t="shared" si="4"/>
        <v>0</v>
      </c>
      <c r="AW100" s="132">
        <f t="shared" si="4"/>
        <v>0</v>
      </c>
      <c r="AX100" s="132">
        <f t="shared" si="4"/>
        <v>0</v>
      </c>
      <c r="AY100" s="132">
        <f t="shared" si="4"/>
        <v>0</v>
      </c>
      <c r="AZ100" s="132">
        <f t="shared" si="4"/>
        <v>0</v>
      </c>
      <c r="BA100" s="132">
        <f t="shared" si="4"/>
        <v>0</v>
      </c>
      <c r="BB100" s="132">
        <f t="shared" si="4"/>
        <v>0</v>
      </c>
      <c r="BC100" s="132">
        <f t="shared" si="4"/>
        <v>0</v>
      </c>
      <c r="BD100" s="132">
        <f t="shared" si="4"/>
        <v>0</v>
      </c>
      <c r="BE100" s="132">
        <f t="shared" si="4"/>
        <v>0</v>
      </c>
      <c r="BF100" s="132">
        <f t="shared" si="4"/>
        <v>0</v>
      </c>
      <c r="BG100" s="132">
        <f t="shared" si="4"/>
        <v>0</v>
      </c>
      <c r="BH100" s="132">
        <f t="shared" si="4"/>
        <v>0</v>
      </c>
      <c r="BI100" s="132">
        <f t="shared" si="4"/>
        <v>0</v>
      </c>
    </row>
    <row r="101" spans="1:61" x14ac:dyDescent="0.15">
      <c r="A101" s="207" t="s">
        <v>5</v>
      </c>
      <c r="B101" s="55" t="s">
        <v>62</v>
      </c>
      <c r="C101" s="55"/>
      <c r="D101" s="55"/>
      <c r="E101" s="55"/>
      <c r="F101" s="56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 t="s">
        <v>62</v>
      </c>
      <c r="AH101" s="55"/>
      <c r="AI101" s="55"/>
      <c r="AJ101" s="55"/>
      <c r="AK101" s="56"/>
      <c r="AL101" s="56"/>
      <c r="AM101" s="56"/>
      <c r="AN101" s="56"/>
      <c r="AO101" s="56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</row>
    <row r="102" spans="1:61" x14ac:dyDescent="0.15">
      <c r="A102" s="207"/>
      <c r="B102" s="55">
        <v>1</v>
      </c>
      <c r="C102" s="55">
        <v>2</v>
      </c>
      <c r="D102" s="55">
        <v>3</v>
      </c>
      <c r="E102" s="55">
        <v>4</v>
      </c>
      <c r="F102" s="55">
        <v>5</v>
      </c>
      <c r="G102" s="55">
        <v>6</v>
      </c>
      <c r="H102" s="55">
        <v>7</v>
      </c>
      <c r="I102" s="55">
        <v>8</v>
      </c>
      <c r="J102" s="55">
        <v>9</v>
      </c>
      <c r="K102" s="55">
        <v>10</v>
      </c>
      <c r="L102" s="55">
        <v>11</v>
      </c>
      <c r="M102" s="55">
        <v>12</v>
      </c>
      <c r="N102" s="55">
        <v>13</v>
      </c>
      <c r="O102" s="55">
        <v>14</v>
      </c>
      <c r="P102" s="55">
        <v>15</v>
      </c>
      <c r="Q102" s="55">
        <v>16</v>
      </c>
      <c r="R102" s="55">
        <v>17</v>
      </c>
      <c r="S102" s="55">
        <v>18</v>
      </c>
      <c r="T102" s="55">
        <v>19</v>
      </c>
      <c r="U102" s="55">
        <v>20</v>
      </c>
      <c r="V102" s="55">
        <v>21</v>
      </c>
      <c r="W102" s="55">
        <v>22</v>
      </c>
      <c r="X102" s="55">
        <v>23</v>
      </c>
      <c r="Y102" s="55">
        <v>24</v>
      </c>
      <c r="Z102" s="55">
        <v>25</v>
      </c>
      <c r="AA102" s="55">
        <v>26</v>
      </c>
      <c r="AB102" s="55">
        <v>27</v>
      </c>
      <c r="AC102" s="55">
        <v>28</v>
      </c>
      <c r="AD102" s="55">
        <v>29</v>
      </c>
      <c r="AE102" s="55">
        <v>30</v>
      </c>
      <c r="AF102" s="55">
        <v>31</v>
      </c>
      <c r="AG102" s="55">
        <v>32</v>
      </c>
      <c r="AH102" s="55">
        <v>33</v>
      </c>
      <c r="AI102" s="55">
        <v>34</v>
      </c>
      <c r="AJ102" s="55">
        <v>35</v>
      </c>
      <c r="AK102" s="55">
        <v>36</v>
      </c>
      <c r="AL102" s="55">
        <v>37</v>
      </c>
      <c r="AM102" s="55">
        <v>38</v>
      </c>
      <c r="AN102" s="55">
        <v>39</v>
      </c>
      <c r="AO102" s="55">
        <v>40</v>
      </c>
      <c r="AP102" s="55">
        <v>41</v>
      </c>
      <c r="AQ102" s="55">
        <v>42</v>
      </c>
      <c r="AR102" s="55">
        <v>43</v>
      </c>
      <c r="AS102" s="55">
        <v>44</v>
      </c>
      <c r="AT102" s="55">
        <v>45</v>
      </c>
      <c r="AU102" s="55">
        <v>46</v>
      </c>
      <c r="AV102" s="55">
        <v>47</v>
      </c>
      <c r="AW102" s="55">
        <v>48</v>
      </c>
      <c r="AX102" s="55">
        <v>49</v>
      </c>
      <c r="AY102" s="55">
        <v>50</v>
      </c>
      <c r="AZ102" s="55">
        <v>51</v>
      </c>
      <c r="BA102" s="55">
        <v>52</v>
      </c>
      <c r="BB102" s="55">
        <v>53</v>
      </c>
      <c r="BC102" s="55">
        <v>54</v>
      </c>
      <c r="BD102" s="55">
        <v>55</v>
      </c>
      <c r="BE102" s="55">
        <v>56</v>
      </c>
      <c r="BF102" s="55">
        <v>57</v>
      </c>
      <c r="BG102" s="55">
        <v>58</v>
      </c>
      <c r="BH102" s="55">
        <v>59</v>
      </c>
      <c r="BI102" s="55">
        <v>60</v>
      </c>
    </row>
    <row r="103" spans="1:61" x14ac:dyDescent="0.15">
      <c r="A103" s="91">
        <v>1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</row>
    <row r="104" spans="1:61" x14ac:dyDescent="0.15">
      <c r="A104" s="91">
        <v>2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</row>
    <row r="105" spans="1:61" x14ac:dyDescent="0.15">
      <c r="A105" s="91">
        <v>3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</row>
    <row r="106" spans="1:61" x14ac:dyDescent="0.15">
      <c r="A106" s="91">
        <v>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</row>
    <row r="107" spans="1:61" x14ac:dyDescent="0.15">
      <c r="A107" s="91">
        <v>5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</row>
    <row r="108" spans="1:61" x14ac:dyDescent="0.15">
      <c r="A108" s="91">
        <v>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</row>
    <row r="109" spans="1:61" x14ac:dyDescent="0.15">
      <c r="A109" s="91">
        <v>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</row>
    <row r="110" spans="1:61" x14ac:dyDescent="0.15">
      <c r="A110" s="91">
        <v>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</row>
    <row r="111" spans="1:61" x14ac:dyDescent="0.15">
      <c r="A111" s="91">
        <v>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</row>
    <row r="112" spans="1:61" x14ac:dyDescent="0.15">
      <c r="A112" s="91">
        <v>10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</row>
  </sheetData>
  <protectedRanges>
    <protectedRange sqref="L13:AK32 L38:AK57 L63:BI82 AQ38:BI57 L88:BI97 AQ13:BI32 L103:BI112 B35:BI35 B10:BI10 B60:BI60 B100:BI100 B85:BI85" name="Rango1"/>
    <protectedRange sqref="G13:K32" name="Rango1_1"/>
    <protectedRange sqref="G38:K57" name="Rango1_2"/>
    <protectedRange sqref="G63:K82" name="Rango1_3"/>
    <protectedRange sqref="G88:K97" name="Rango1_4"/>
    <protectedRange sqref="G103:K112" name="Rango1_6"/>
    <protectedRange sqref="B13:F32 B38:F57 B63:F82" name="Rango1_7"/>
    <protectedRange sqref="AL13:AP32" name="Rango1_8"/>
    <protectedRange sqref="B88:F97 B103:F112" name="Rango1_9"/>
    <protectedRange sqref="AL38:AP57" name="Rango1_10"/>
  </protectedRanges>
  <mergeCells count="15">
    <mergeCell ref="B6:AF6"/>
    <mergeCell ref="AG6:BI6"/>
    <mergeCell ref="A3:AF3"/>
    <mergeCell ref="AG3:BI3"/>
    <mergeCell ref="B4:AE4"/>
    <mergeCell ref="AG4:BI4"/>
    <mergeCell ref="AG5:BI5"/>
    <mergeCell ref="B5:AF5"/>
    <mergeCell ref="A101:A102"/>
    <mergeCell ref="B9:F9"/>
    <mergeCell ref="AG9:AK9"/>
    <mergeCell ref="A11:A12"/>
    <mergeCell ref="A36:A37"/>
    <mergeCell ref="A61:A62"/>
    <mergeCell ref="A86:A87"/>
  </mergeCells>
  <pageMargins left="0.70866141732283472" right="0.70866141732283472" top="0.74803149606299213" bottom="0.74803149606299213" header="0.31496062992125984" footer="0.31496062992125984"/>
  <pageSetup paperSize="119" orientation="portrait" verticalDpi="4" r:id="rId1"/>
  <headerFooter>
    <oddHeader>&amp;LSecretaría de Educación
Subsecretaría de Educación Básica
Dirección General de Educación Secundaria
Subdirección de Escuelas Telesecundarias&amp;R&amp;G</oddHeader>
  </headerFooter>
  <rowBreaks count="2" manualBreakCount="2">
    <brk id="57" max="16383" man="1"/>
    <brk id="97" max="60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/>
  </sheetViews>
  <sheetFormatPr baseColWidth="10" defaultRowHeight="10.5" x14ac:dyDescent="0.15"/>
  <cols>
    <col min="1" max="1" width="3.5703125" style="4" customWidth="1"/>
    <col min="2" max="2" width="7.85546875" style="4" customWidth="1"/>
    <col min="3" max="3" width="6.28515625" style="97" customWidth="1"/>
    <col min="4" max="4" width="63.7109375" style="1" customWidth="1"/>
    <col min="5" max="5" width="14" style="1" bestFit="1" customWidth="1"/>
    <col min="6" max="16384" width="11.42578125" style="1"/>
  </cols>
  <sheetData>
    <row r="1" spans="1:6" s="156" customFormat="1" ht="12.75" x14ac:dyDescent="0.2">
      <c r="B1" s="156" t="s">
        <v>12</v>
      </c>
    </row>
    <row r="3" spans="1:6" ht="12.75" customHeight="1" x14ac:dyDescent="0.2">
      <c r="A3" s="243" t="s">
        <v>3915</v>
      </c>
      <c r="B3" s="243"/>
      <c r="C3" s="243"/>
      <c r="D3" s="243"/>
      <c r="E3" s="243"/>
    </row>
    <row r="4" spans="1:6" ht="11.25" x14ac:dyDescent="0.15">
      <c r="A4" s="234" t="str">
        <f>'Datos Generales'!B4</f>
        <v>CICLO ESCOLAR 2012-2013</v>
      </c>
      <c r="B4" s="234"/>
      <c r="C4" s="234"/>
      <c r="D4" s="234"/>
      <c r="E4" s="234"/>
    </row>
    <row r="5" spans="1:6" ht="11.25" x14ac:dyDescent="0.15">
      <c r="A5" s="234" t="s">
        <v>18</v>
      </c>
      <c r="B5" s="234"/>
      <c r="C5" s="234"/>
      <c r="D5" s="234"/>
      <c r="E5" s="234"/>
    </row>
    <row r="6" spans="1:6" ht="11.25" x14ac:dyDescent="0.15">
      <c r="A6" s="234" t="str">
        <f>'Datos Generales'!B5</f>
        <v>BLOQUE IV</v>
      </c>
      <c r="B6" s="234"/>
      <c r="C6" s="234"/>
      <c r="D6" s="234"/>
      <c r="E6" s="234"/>
    </row>
    <row r="7" spans="1:6" ht="12.75" customHeight="1" x14ac:dyDescent="0.2">
      <c r="A7" s="14"/>
      <c r="B7" s="1"/>
      <c r="C7" s="47" t="s">
        <v>43</v>
      </c>
      <c r="D7" s="148" t="str">
        <f>'Datos Generales'!B11</f>
        <v/>
      </c>
      <c r="E7" s="2"/>
    </row>
    <row r="8" spans="1:6" ht="12.75" customHeight="1" x14ac:dyDescent="0.2">
      <c r="B8" s="1"/>
      <c r="C8" s="145" t="s">
        <v>44</v>
      </c>
      <c r="D8" s="148">
        <f>'Datos Generales'!B8</f>
        <v>0</v>
      </c>
    </row>
    <row r="9" spans="1:6" x14ac:dyDescent="0.15">
      <c r="A9" s="166" t="s">
        <v>21</v>
      </c>
      <c r="B9" s="165"/>
      <c r="C9" s="165"/>
      <c r="D9" s="174"/>
      <c r="E9" s="174"/>
      <c r="F9" s="7"/>
    </row>
    <row r="10" spans="1:6" ht="21" x14ac:dyDescent="0.15">
      <c r="A10" s="23" t="s">
        <v>5</v>
      </c>
      <c r="B10" s="23" t="s">
        <v>6</v>
      </c>
      <c r="C10" s="93" t="s">
        <v>11</v>
      </c>
      <c r="D10" s="164" t="s">
        <v>3922</v>
      </c>
      <c r="E10" s="22" t="s">
        <v>3923</v>
      </c>
      <c r="F10" s="7"/>
    </row>
    <row r="11" spans="1:6" ht="21" x14ac:dyDescent="0.15">
      <c r="A11" s="94">
        <v>1</v>
      </c>
      <c r="B11" s="94">
        <f>SUM('Captura PrimerGrado'!B13:BI13)</f>
        <v>0</v>
      </c>
      <c r="C11" s="95" t="e">
        <f>(B11/SUM('Captura PrimerGrado'!$B$10:$BI$10))*100</f>
        <v>#DIV/0!</v>
      </c>
      <c r="D11" s="21" t="s">
        <v>3924</v>
      </c>
      <c r="E11" s="124" t="s">
        <v>3925</v>
      </c>
      <c r="F11" s="7"/>
    </row>
    <row r="12" spans="1:6" ht="21" x14ac:dyDescent="0.15">
      <c r="A12" s="94">
        <v>2</v>
      </c>
      <c r="B12" s="94">
        <f>SUM('Captura PrimerGrado'!B14:BI14)</f>
        <v>0</v>
      </c>
      <c r="C12" s="95" t="e">
        <f>(B12/SUM('Captura PrimerGrado'!$B$10:$BI$10))*100</f>
        <v>#DIV/0!</v>
      </c>
      <c r="D12" s="21" t="s">
        <v>3926</v>
      </c>
      <c r="E12" s="124" t="s">
        <v>3927</v>
      </c>
      <c r="F12" s="7"/>
    </row>
    <row r="13" spans="1:6" ht="21" x14ac:dyDescent="0.15">
      <c r="A13" s="94">
        <v>3</v>
      </c>
      <c r="B13" s="94">
        <f>SUM('Captura PrimerGrado'!B15:BI15)</f>
        <v>0</v>
      </c>
      <c r="C13" s="95" t="e">
        <f>(B13/SUM('Captura PrimerGrado'!$B$10:$BI$10))*100</f>
        <v>#DIV/0!</v>
      </c>
      <c r="D13" s="21" t="s">
        <v>3926</v>
      </c>
      <c r="E13" s="124" t="s">
        <v>3925</v>
      </c>
      <c r="F13" s="7"/>
    </row>
    <row r="14" spans="1:6" ht="21" x14ac:dyDescent="0.15">
      <c r="A14" s="94">
        <v>4</v>
      </c>
      <c r="B14" s="94">
        <f>SUM('Captura PrimerGrado'!B16:BI16)</f>
        <v>0</v>
      </c>
      <c r="C14" s="95" t="e">
        <f>(B14/SUM('Captura PrimerGrado'!$B$10:$BI$10))*100</f>
        <v>#DIV/0!</v>
      </c>
      <c r="D14" s="21" t="s">
        <v>3926</v>
      </c>
      <c r="E14" s="124" t="s">
        <v>3925</v>
      </c>
      <c r="F14" s="7"/>
    </row>
    <row r="15" spans="1:6" ht="21" x14ac:dyDescent="0.15">
      <c r="A15" s="94">
        <v>5</v>
      </c>
      <c r="B15" s="94">
        <f>SUM('Captura PrimerGrado'!B17:BI17)</f>
        <v>0</v>
      </c>
      <c r="C15" s="95" t="e">
        <f>(B15/SUM('Captura PrimerGrado'!$B$10:$BI$10))*100</f>
        <v>#DIV/0!</v>
      </c>
      <c r="D15" s="21" t="s">
        <v>3926</v>
      </c>
      <c r="E15" s="124" t="s">
        <v>3925</v>
      </c>
      <c r="F15" s="7"/>
    </row>
    <row r="16" spans="1:6" ht="21" x14ac:dyDescent="0.15">
      <c r="A16" s="94">
        <v>6</v>
      </c>
      <c r="B16" s="94">
        <f>SUM('Captura PrimerGrado'!B18:BI18)</f>
        <v>0</v>
      </c>
      <c r="C16" s="95" t="e">
        <f>(B16/SUM('Captura PrimerGrado'!$B$10:$BI$10))*100</f>
        <v>#DIV/0!</v>
      </c>
      <c r="D16" s="21" t="s">
        <v>3928</v>
      </c>
      <c r="E16" s="124" t="s">
        <v>3927</v>
      </c>
      <c r="F16" s="7"/>
    </row>
    <row r="17" spans="1:6" ht="21" x14ac:dyDescent="0.15">
      <c r="A17" s="94">
        <v>7</v>
      </c>
      <c r="B17" s="94">
        <f>SUM('Captura PrimerGrado'!B19:BI19)</f>
        <v>0</v>
      </c>
      <c r="C17" s="95" t="e">
        <f>(B17/SUM('Captura PrimerGrado'!$B$10:$BI$10))*100</f>
        <v>#DIV/0!</v>
      </c>
      <c r="D17" s="21" t="s">
        <v>3928</v>
      </c>
      <c r="E17" s="124" t="s">
        <v>3925</v>
      </c>
      <c r="F17" s="7"/>
    </row>
    <row r="18" spans="1:6" ht="21" x14ac:dyDescent="0.15">
      <c r="A18" s="94">
        <v>8</v>
      </c>
      <c r="B18" s="94">
        <f>SUM('Captura PrimerGrado'!B20:BI20)</f>
        <v>0</v>
      </c>
      <c r="C18" s="95" t="e">
        <f>(B18/SUM('Captura PrimerGrado'!$B$10:$BI$10))*100</f>
        <v>#DIV/0!</v>
      </c>
      <c r="D18" s="21" t="s">
        <v>3928</v>
      </c>
      <c r="E18" s="124" t="s">
        <v>3925</v>
      </c>
      <c r="F18" s="7"/>
    </row>
    <row r="19" spans="1:6" ht="21" x14ac:dyDescent="0.15">
      <c r="A19" s="94">
        <v>9</v>
      </c>
      <c r="B19" s="94">
        <f>SUM('Captura PrimerGrado'!B21:BI21)</f>
        <v>0</v>
      </c>
      <c r="C19" s="95" t="e">
        <f>(B19/SUM('Captura PrimerGrado'!$B$10:$BI$10))*100</f>
        <v>#DIV/0!</v>
      </c>
      <c r="D19" s="21" t="s">
        <v>3928</v>
      </c>
      <c r="E19" s="124" t="s">
        <v>3925</v>
      </c>
      <c r="F19" s="7"/>
    </row>
    <row r="20" spans="1:6" ht="21" x14ac:dyDescent="0.15">
      <c r="A20" s="94">
        <v>10</v>
      </c>
      <c r="B20" s="94">
        <f>SUM('Captura PrimerGrado'!B22:BI22)</f>
        <v>0</v>
      </c>
      <c r="C20" s="95" t="e">
        <f>(B20/SUM('Captura PrimerGrado'!$B$10:$BI$10))*100</f>
        <v>#DIV/0!</v>
      </c>
      <c r="D20" s="21" t="s">
        <v>3928</v>
      </c>
      <c r="E20" s="124" t="s">
        <v>3925</v>
      </c>
      <c r="F20" s="7"/>
    </row>
    <row r="21" spans="1:6" ht="21" x14ac:dyDescent="0.15">
      <c r="A21" s="94">
        <v>11</v>
      </c>
      <c r="B21" s="94">
        <f>SUM('Captura PrimerGrado'!B23:BI23)</f>
        <v>0</v>
      </c>
      <c r="C21" s="95" t="e">
        <f>(B21/SUM('Captura PrimerGrado'!$B$10:$BI$10))*100</f>
        <v>#DIV/0!</v>
      </c>
      <c r="D21" s="21" t="s">
        <v>3928</v>
      </c>
      <c r="E21" s="124" t="s">
        <v>3925</v>
      </c>
      <c r="F21" s="7"/>
    </row>
    <row r="22" spans="1:6" ht="21" x14ac:dyDescent="0.15">
      <c r="A22" s="94">
        <v>12</v>
      </c>
      <c r="B22" s="94">
        <f>SUM('Captura PrimerGrado'!B24:BI24)</f>
        <v>0</v>
      </c>
      <c r="C22" s="95" t="e">
        <f>(B22/SUM('Captura PrimerGrado'!$B$10:$BI$10))*100</f>
        <v>#DIV/0!</v>
      </c>
      <c r="D22" s="21" t="s">
        <v>3929</v>
      </c>
      <c r="E22" s="124" t="s">
        <v>3925</v>
      </c>
      <c r="F22" s="7"/>
    </row>
    <row r="23" spans="1:6" ht="21" x14ac:dyDescent="0.15">
      <c r="A23" s="94">
        <v>13</v>
      </c>
      <c r="B23" s="94">
        <f>SUM('Captura PrimerGrado'!B25:BI25)</f>
        <v>0</v>
      </c>
      <c r="C23" s="95" t="e">
        <f>(B23/SUM('Captura PrimerGrado'!$B$10:$BI$10))*100</f>
        <v>#DIV/0!</v>
      </c>
      <c r="D23" s="21" t="s">
        <v>3929</v>
      </c>
      <c r="E23" s="124" t="s">
        <v>3925</v>
      </c>
      <c r="F23" s="7"/>
    </row>
    <row r="24" spans="1:6" ht="21" x14ac:dyDescent="0.15">
      <c r="A24" s="94">
        <v>14</v>
      </c>
      <c r="B24" s="94">
        <f>SUM('Captura PrimerGrado'!B26:BI26)</f>
        <v>0</v>
      </c>
      <c r="C24" s="95" t="e">
        <f>(B24/SUM('Captura PrimerGrado'!$B$10:$BI$10))*100</f>
        <v>#DIV/0!</v>
      </c>
      <c r="D24" s="21" t="s">
        <v>3929</v>
      </c>
      <c r="E24" s="124" t="s">
        <v>3925</v>
      </c>
      <c r="F24" s="7"/>
    </row>
    <row r="25" spans="1:6" ht="21" x14ac:dyDescent="0.15">
      <c r="A25" s="94">
        <v>15</v>
      </c>
      <c r="B25" s="94">
        <f>SUM('Captura PrimerGrado'!B27:BI27)</f>
        <v>0</v>
      </c>
      <c r="C25" s="95" t="e">
        <f>(B25/SUM('Captura PrimerGrado'!$B$10:$BI$10))*100</f>
        <v>#DIV/0!</v>
      </c>
      <c r="D25" s="21" t="s">
        <v>3929</v>
      </c>
      <c r="E25" s="124" t="s">
        <v>3925</v>
      </c>
      <c r="F25" s="7"/>
    </row>
    <row r="26" spans="1:6" ht="21" x14ac:dyDescent="0.15">
      <c r="A26" s="94">
        <v>16</v>
      </c>
      <c r="B26" s="94">
        <f>SUM('Captura PrimerGrado'!B28:BI28)</f>
        <v>0</v>
      </c>
      <c r="C26" s="95" t="e">
        <f>(B26/SUM('Captura PrimerGrado'!$B$10:$BI$10))*100</f>
        <v>#DIV/0!</v>
      </c>
      <c r="D26" s="21" t="s">
        <v>3929</v>
      </c>
      <c r="E26" s="124" t="s">
        <v>3925</v>
      </c>
      <c r="F26" s="7"/>
    </row>
    <row r="27" spans="1:6" ht="21" x14ac:dyDescent="0.15">
      <c r="A27" s="94">
        <v>17</v>
      </c>
      <c r="B27" s="94">
        <f>SUM('Captura PrimerGrado'!B29:BI29)</f>
        <v>0</v>
      </c>
      <c r="C27" s="95" t="e">
        <f>(B27/SUM('Captura PrimerGrado'!$B$10:$BI$10))*100</f>
        <v>#DIV/0!</v>
      </c>
      <c r="D27" s="21" t="s">
        <v>3929</v>
      </c>
      <c r="E27" s="124" t="s">
        <v>3925</v>
      </c>
      <c r="F27" s="7"/>
    </row>
    <row r="28" spans="1:6" ht="21" x14ac:dyDescent="0.15">
      <c r="A28" s="94">
        <v>18</v>
      </c>
      <c r="B28" s="94">
        <f>SUM('Captura PrimerGrado'!B30:BI30)</f>
        <v>0</v>
      </c>
      <c r="C28" s="95" t="e">
        <f>(B28/SUM('Captura PrimerGrado'!$B$10:$BI$10))*100</f>
        <v>#DIV/0!</v>
      </c>
      <c r="D28" s="21" t="s">
        <v>3929</v>
      </c>
      <c r="E28" s="124" t="s">
        <v>3925</v>
      </c>
      <c r="F28" s="7"/>
    </row>
    <row r="29" spans="1:6" ht="21" x14ac:dyDescent="0.15">
      <c r="A29" s="94">
        <v>19</v>
      </c>
      <c r="B29" s="94">
        <f>SUM('Captura PrimerGrado'!B31:BI31)</f>
        <v>0</v>
      </c>
      <c r="C29" s="95" t="e">
        <f>(B29/SUM('Captura PrimerGrado'!$B$10:$BI$10))*100</f>
        <v>#DIV/0!</v>
      </c>
      <c r="D29" s="21" t="s">
        <v>3929</v>
      </c>
      <c r="E29" s="124" t="s">
        <v>3925</v>
      </c>
      <c r="F29" s="7"/>
    </row>
    <row r="30" spans="1:6" ht="21" x14ac:dyDescent="0.15">
      <c r="A30" s="94">
        <v>20</v>
      </c>
      <c r="B30" s="94">
        <f>SUM('Captura PrimerGrado'!B32:BI32)</f>
        <v>0</v>
      </c>
      <c r="C30" s="95" t="e">
        <f>(B30/SUM('Captura PrimerGrado'!$B$10:$BI$10))*100</f>
        <v>#DIV/0!</v>
      </c>
      <c r="D30" s="21" t="s">
        <v>3929</v>
      </c>
      <c r="E30" s="124" t="s">
        <v>3925</v>
      </c>
      <c r="F30" s="7"/>
    </row>
    <row r="31" spans="1:6" x14ac:dyDescent="0.15">
      <c r="A31" s="3"/>
      <c r="B31" s="3"/>
      <c r="C31" s="96"/>
      <c r="D31" s="170"/>
      <c r="E31" s="3"/>
      <c r="F31" s="7"/>
    </row>
    <row r="32" spans="1:6" x14ac:dyDescent="0.15">
      <c r="A32" s="167" t="s">
        <v>22</v>
      </c>
      <c r="B32" s="168"/>
      <c r="C32" s="168"/>
      <c r="D32" s="174"/>
      <c r="E32" s="174"/>
      <c r="F32" s="7"/>
    </row>
    <row r="33" spans="1:6" ht="21" x14ac:dyDescent="0.15">
      <c r="A33" s="23" t="s">
        <v>5</v>
      </c>
      <c r="B33" s="23" t="s">
        <v>6</v>
      </c>
      <c r="C33" s="93" t="s">
        <v>11</v>
      </c>
      <c r="D33" s="164" t="s">
        <v>3922</v>
      </c>
      <c r="E33" s="164" t="s">
        <v>3923</v>
      </c>
      <c r="F33" s="7"/>
    </row>
    <row r="34" spans="1:6" x14ac:dyDescent="0.15">
      <c r="A34" s="94">
        <v>1</v>
      </c>
      <c r="B34" s="94">
        <f>SUM('Captura PrimerGrado'!B38:BI38)</f>
        <v>0</v>
      </c>
      <c r="C34" s="95" t="e">
        <f>(B34/SUM('Captura PrimerGrado'!$B$35:$BI$35))*100</f>
        <v>#DIV/0!</v>
      </c>
      <c r="D34" s="124" t="s">
        <v>3930</v>
      </c>
      <c r="E34" s="155" t="s">
        <v>3925</v>
      </c>
      <c r="F34" s="7"/>
    </row>
    <row r="35" spans="1:6" x14ac:dyDescent="0.15">
      <c r="A35" s="94">
        <v>2</v>
      </c>
      <c r="B35" s="94">
        <f>SUM('Captura PrimerGrado'!B39:BI39)</f>
        <v>0</v>
      </c>
      <c r="C35" s="95" t="e">
        <f>(B35/SUM('Captura PrimerGrado'!$B$35:$BI$35))*100</f>
        <v>#DIV/0!</v>
      </c>
      <c r="D35" s="124" t="s">
        <v>3930</v>
      </c>
      <c r="E35" s="155" t="s">
        <v>3925</v>
      </c>
      <c r="F35" s="7"/>
    </row>
    <row r="36" spans="1:6" x14ac:dyDescent="0.15">
      <c r="A36" s="94">
        <v>3</v>
      </c>
      <c r="B36" s="94">
        <f>SUM('Captura PrimerGrado'!B40:BI40)</f>
        <v>0</v>
      </c>
      <c r="C36" s="95" t="e">
        <f>(B36/SUM('Captura PrimerGrado'!$B$35:$BI$35))*100</f>
        <v>#DIV/0!</v>
      </c>
      <c r="D36" s="124" t="s">
        <v>3930</v>
      </c>
      <c r="E36" s="155" t="s">
        <v>3925</v>
      </c>
      <c r="F36" s="7"/>
    </row>
    <row r="37" spans="1:6" x14ac:dyDescent="0.15">
      <c r="A37" s="94">
        <v>4</v>
      </c>
      <c r="B37" s="94">
        <f>SUM('Captura PrimerGrado'!B41:BI41)</f>
        <v>0</v>
      </c>
      <c r="C37" s="95" t="e">
        <f>(B37/SUM('Captura PrimerGrado'!$B$35:$BI$35))*100</f>
        <v>#DIV/0!</v>
      </c>
      <c r="D37" s="124" t="s">
        <v>3931</v>
      </c>
      <c r="E37" s="155" t="s">
        <v>3925</v>
      </c>
      <c r="F37" s="7"/>
    </row>
    <row r="38" spans="1:6" x14ac:dyDescent="0.15">
      <c r="A38" s="94">
        <v>5</v>
      </c>
      <c r="B38" s="94">
        <f>SUM('Captura PrimerGrado'!B42:BI42)</f>
        <v>0</v>
      </c>
      <c r="C38" s="95" t="e">
        <f>(B38/SUM('Captura PrimerGrado'!$B$35:$BI$35))*100</f>
        <v>#DIV/0!</v>
      </c>
      <c r="D38" s="124" t="s">
        <v>3932</v>
      </c>
      <c r="E38" s="155" t="s">
        <v>3925</v>
      </c>
      <c r="F38" s="7"/>
    </row>
    <row r="39" spans="1:6" ht="21" x14ac:dyDescent="0.15">
      <c r="A39" s="94">
        <v>6</v>
      </c>
      <c r="B39" s="94">
        <f>SUM('Captura PrimerGrado'!B43:BI43)</f>
        <v>0</v>
      </c>
      <c r="C39" s="95" t="e">
        <f>(B39/SUM('Captura PrimerGrado'!$B$35:$BI$35))*100</f>
        <v>#DIV/0!</v>
      </c>
      <c r="D39" s="124" t="s">
        <v>3933</v>
      </c>
      <c r="E39" s="155" t="s">
        <v>3925</v>
      </c>
      <c r="F39" s="7"/>
    </row>
    <row r="40" spans="1:6" x14ac:dyDescent="0.15">
      <c r="A40" s="94">
        <v>7</v>
      </c>
      <c r="B40" s="94">
        <f>SUM('Captura PrimerGrado'!B44:BI44)</f>
        <v>0</v>
      </c>
      <c r="C40" s="95" t="e">
        <f>(B40/SUM('Captura PrimerGrado'!$B$35:$BI$35))*100</f>
        <v>#DIV/0!</v>
      </c>
      <c r="D40" s="124" t="s">
        <v>3934</v>
      </c>
      <c r="E40" s="155" t="s">
        <v>3925</v>
      </c>
      <c r="F40" s="7"/>
    </row>
    <row r="41" spans="1:6" x14ac:dyDescent="0.15">
      <c r="A41" s="94">
        <v>8</v>
      </c>
      <c r="B41" s="94">
        <f>SUM('Captura PrimerGrado'!B45:BI45)</f>
        <v>0</v>
      </c>
      <c r="C41" s="95" t="e">
        <f>(B41/SUM('Captura PrimerGrado'!$B$35:$BI$35))*100</f>
        <v>#DIV/0!</v>
      </c>
      <c r="D41" s="124" t="s">
        <v>3935</v>
      </c>
      <c r="E41" s="155" t="s">
        <v>3927</v>
      </c>
      <c r="F41" s="7"/>
    </row>
    <row r="42" spans="1:6" x14ac:dyDescent="0.15">
      <c r="A42" s="94">
        <v>9</v>
      </c>
      <c r="B42" s="94">
        <f>SUM('Captura PrimerGrado'!B46:BI46)</f>
        <v>0</v>
      </c>
      <c r="C42" s="95" t="e">
        <f>(B42/SUM('Captura PrimerGrado'!$B$35:$BI$35))*100</f>
        <v>#DIV/0!</v>
      </c>
      <c r="D42" s="124" t="s">
        <v>4029</v>
      </c>
      <c r="E42" s="155" t="s">
        <v>3927</v>
      </c>
      <c r="F42" s="7"/>
    </row>
    <row r="43" spans="1:6" x14ac:dyDescent="0.15">
      <c r="A43" s="94">
        <v>10</v>
      </c>
      <c r="B43" s="94">
        <f>SUM('Captura PrimerGrado'!B47:BI47)</f>
        <v>0</v>
      </c>
      <c r="C43" s="95" t="e">
        <f>(B43/SUM('Captura PrimerGrado'!$B$35:$BI$35))*100</f>
        <v>#DIV/0!</v>
      </c>
      <c r="D43" s="124" t="s">
        <v>4029</v>
      </c>
      <c r="E43" s="155" t="s">
        <v>3927</v>
      </c>
      <c r="F43" s="7"/>
    </row>
    <row r="44" spans="1:6" ht="21" x14ac:dyDescent="0.15">
      <c r="A44" s="94">
        <v>11</v>
      </c>
      <c r="B44" s="94">
        <f>SUM('Captura PrimerGrado'!B48:BI48)</f>
        <v>0</v>
      </c>
      <c r="C44" s="95" t="e">
        <f>(B44/SUM('Captura PrimerGrado'!$B$35:$BI$35))*100</f>
        <v>#DIV/0!</v>
      </c>
      <c r="D44" s="124" t="s">
        <v>4030</v>
      </c>
      <c r="E44" s="155" t="s">
        <v>3925</v>
      </c>
      <c r="F44" s="7"/>
    </row>
    <row r="45" spans="1:6" ht="21" x14ac:dyDescent="0.15">
      <c r="A45" s="94">
        <v>12</v>
      </c>
      <c r="B45" s="94">
        <f>SUM('Captura PrimerGrado'!B49:BI49)</f>
        <v>0</v>
      </c>
      <c r="C45" s="95" t="e">
        <f>(B45/SUM('Captura PrimerGrado'!$B$35:$BI$35))*100</f>
        <v>#DIV/0!</v>
      </c>
      <c r="D45" s="124" t="s">
        <v>4030</v>
      </c>
      <c r="E45" s="155" t="s">
        <v>3925</v>
      </c>
      <c r="F45" s="7"/>
    </row>
    <row r="46" spans="1:6" x14ac:dyDescent="0.15">
      <c r="A46" s="94">
        <v>13</v>
      </c>
      <c r="B46" s="94">
        <f>SUM('Captura PrimerGrado'!B50:BI50)</f>
        <v>0</v>
      </c>
      <c r="C46" s="95" t="e">
        <f>(B46/SUM('Captura PrimerGrado'!$B$35:$BI$35))*100</f>
        <v>#DIV/0!</v>
      </c>
      <c r="D46" s="124" t="s">
        <v>4031</v>
      </c>
      <c r="E46" s="155" t="s">
        <v>3925</v>
      </c>
      <c r="F46" s="7"/>
    </row>
    <row r="47" spans="1:6" x14ac:dyDescent="0.15">
      <c r="A47" s="94">
        <v>14</v>
      </c>
      <c r="B47" s="94">
        <f>SUM('Captura PrimerGrado'!B51:BI51)</f>
        <v>0</v>
      </c>
      <c r="C47" s="95" t="e">
        <f>(B47/SUM('Captura PrimerGrado'!$B$35:$BI$35))*100</f>
        <v>#DIV/0!</v>
      </c>
      <c r="D47" s="124" t="s">
        <v>4032</v>
      </c>
      <c r="E47" s="155" t="s">
        <v>3925</v>
      </c>
      <c r="F47" s="7"/>
    </row>
    <row r="48" spans="1:6" x14ac:dyDescent="0.15">
      <c r="A48" s="94">
        <v>15</v>
      </c>
      <c r="B48" s="94">
        <f>SUM('Captura PrimerGrado'!B52:BI52)</f>
        <v>0</v>
      </c>
      <c r="C48" s="95" t="e">
        <f>(B48/SUM('Captura PrimerGrado'!$B$35:$BI$35))*100</f>
        <v>#DIV/0!</v>
      </c>
      <c r="D48" s="124" t="s">
        <v>4032</v>
      </c>
      <c r="E48" s="155" t="s">
        <v>3925</v>
      </c>
      <c r="F48" s="7"/>
    </row>
    <row r="49" spans="1:6" x14ac:dyDescent="0.15">
      <c r="A49" s="94">
        <v>16</v>
      </c>
      <c r="B49" s="94">
        <f>SUM('Captura PrimerGrado'!B53:BI53)</f>
        <v>0</v>
      </c>
      <c r="C49" s="95" t="e">
        <f>(B49/SUM('Captura PrimerGrado'!$B$35:$BI$35))*100</f>
        <v>#DIV/0!</v>
      </c>
      <c r="D49" s="124" t="s">
        <v>4032</v>
      </c>
      <c r="E49" s="155" t="s">
        <v>3925</v>
      </c>
      <c r="F49" s="7"/>
    </row>
    <row r="50" spans="1:6" x14ac:dyDescent="0.15">
      <c r="A50" s="94">
        <v>17</v>
      </c>
      <c r="B50" s="94">
        <f>SUM('Captura PrimerGrado'!B54:BI54)</f>
        <v>0</v>
      </c>
      <c r="C50" s="95" t="e">
        <f>(B50/SUM('Captura PrimerGrado'!$B$35:$BI$35))*100</f>
        <v>#DIV/0!</v>
      </c>
      <c r="D50" s="124" t="s">
        <v>3936</v>
      </c>
      <c r="E50" s="155" t="s">
        <v>3925</v>
      </c>
      <c r="F50" s="7"/>
    </row>
    <row r="51" spans="1:6" ht="21" x14ac:dyDescent="0.15">
      <c r="A51" s="94">
        <v>18</v>
      </c>
      <c r="B51" s="94">
        <f>SUM('Captura PrimerGrado'!B55:BI55)</f>
        <v>0</v>
      </c>
      <c r="C51" s="95" t="e">
        <f>(B51/SUM('Captura PrimerGrado'!$B$35:$BI$35))*100</f>
        <v>#DIV/0!</v>
      </c>
      <c r="D51" s="124" t="s">
        <v>3937</v>
      </c>
      <c r="E51" s="155" t="s">
        <v>3925</v>
      </c>
      <c r="F51" s="7"/>
    </row>
    <row r="52" spans="1:6" ht="21" x14ac:dyDescent="0.15">
      <c r="A52" s="94">
        <v>19</v>
      </c>
      <c r="B52" s="94">
        <f>SUM('Captura PrimerGrado'!B56:BI56)</f>
        <v>0</v>
      </c>
      <c r="C52" s="95" t="e">
        <f>(B52/SUM('Captura PrimerGrado'!$B$35:$BI$35))*100</f>
        <v>#DIV/0!</v>
      </c>
      <c r="D52" s="124" t="s">
        <v>3938</v>
      </c>
      <c r="E52" s="155" t="s">
        <v>3925</v>
      </c>
      <c r="F52" s="7"/>
    </row>
    <row r="53" spans="1:6" x14ac:dyDescent="0.15">
      <c r="A53" s="94">
        <v>20</v>
      </c>
      <c r="B53" s="94">
        <f>SUM('Captura PrimerGrado'!B57:BI57)</f>
        <v>0</v>
      </c>
      <c r="C53" s="95" t="e">
        <f>(B53/SUM('Captura PrimerGrado'!$B$35:$BI$35))*100</f>
        <v>#DIV/0!</v>
      </c>
      <c r="D53" s="124" t="s">
        <v>3939</v>
      </c>
      <c r="E53" s="155" t="s">
        <v>3927</v>
      </c>
      <c r="F53" s="7"/>
    </row>
    <row r="54" spans="1:6" x14ac:dyDescent="0.15">
      <c r="A54" s="3"/>
      <c r="B54" s="3"/>
      <c r="C54" s="96"/>
      <c r="D54" s="170"/>
      <c r="E54" s="3"/>
      <c r="F54" s="7"/>
    </row>
    <row r="55" spans="1:6" x14ac:dyDescent="0.15">
      <c r="A55" s="167" t="s">
        <v>31</v>
      </c>
      <c r="B55" s="168"/>
      <c r="C55" s="168"/>
      <c r="D55" s="174"/>
      <c r="E55" s="174"/>
      <c r="F55" s="7"/>
    </row>
    <row r="56" spans="1:6" ht="21" x14ac:dyDescent="0.15">
      <c r="A56" s="23" t="s">
        <v>5</v>
      </c>
      <c r="B56" s="23" t="s">
        <v>6</v>
      </c>
      <c r="C56" s="93" t="s">
        <v>11</v>
      </c>
      <c r="D56" s="159" t="s">
        <v>3922</v>
      </c>
      <c r="E56" s="161" t="s">
        <v>3923</v>
      </c>
      <c r="F56" s="7"/>
    </row>
    <row r="57" spans="1:6" ht="21" x14ac:dyDescent="0.15">
      <c r="A57" s="94">
        <v>1</v>
      </c>
      <c r="B57" s="94">
        <f>SUM('Captura PrimerGrado'!B63:BI63)</f>
        <v>0</v>
      </c>
      <c r="C57" s="95" t="e">
        <f>(B57/SUM('Captura PrimerGrado'!$B$60:$BI$60))*100</f>
        <v>#DIV/0!</v>
      </c>
      <c r="D57" s="124" t="s">
        <v>3940</v>
      </c>
      <c r="E57" s="124" t="s">
        <v>3927</v>
      </c>
      <c r="F57" s="7"/>
    </row>
    <row r="58" spans="1:6" ht="21" x14ac:dyDescent="0.15">
      <c r="A58" s="94">
        <v>2</v>
      </c>
      <c r="B58" s="94">
        <f>SUM('Captura PrimerGrado'!B64:BI64)</f>
        <v>0</v>
      </c>
      <c r="C58" s="95" t="e">
        <f>(B58/SUM('Captura PrimerGrado'!$B$60:$BI$60))*100</f>
        <v>#DIV/0!</v>
      </c>
      <c r="D58" s="124" t="s">
        <v>3940</v>
      </c>
      <c r="E58" s="124" t="s">
        <v>3927</v>
      </c>
      <c r="F58" s="7"/>
    </row>
    <row r="59" spans="1:6" ht="21" x14ac:dyDescent="0.15">
      <c r="A59" s="94">
        <v>3</v>
      </c>
      <c r="B59" s="94">
        <f>SUM('Captura PrimerGrado'!B65:BI65)</f>
        <v>0</v>
      </c>
      <c r="C59" s="95" t="e">
        <f>(B59/SUM('Captura PrimerGrado'!$B$60:$BI$60))*100</f>
        <v>#DIV/0!</v>
      </c>
      <c r="D59" s="124" t="s">
        <v>3940</v>
      </c>
      <c r="E59" s="124" t="s">
        <v>3927</v>
      </c>
      <c r="F59" s="7"/>
    </row>
    <row r="60" spans="1:6" ht="21" x14ac:dyDescent="0.15">
      <c r="A60" s="94">
        <v>4</v>
      </c>
      <c r="B60" s="94">
        <f>SUM('Captura PrimerGrado'!B66:BI66)</f>
        <v>0</v>
      </c>
      <c r="C60" s="95" t="e">
        <f>(B60/SUM('Captura PrimerGrado'!$B$60:$BI$60))*100</f>
        <v>#DIV/0!</v>
      </c>
      <c r="D60" s="124" t="s">
        <v>3940</v>
      </c>
      <c r="E60" s="124" t="s">
        <v>3927</v>
      </c>
      <c r="F60" s="7"/>
    </row>
    <row r="61" spans="1:6" ht="31.5" x14ac:dyDescent="0.15">
      <c r="A61" s="94">
        <v>5</v>
      </c>
      <c r="B61" s="94">
        <f>SUM('Captura PrimerGrado'!B67:BI67)</f>
        <v>0</v>
      </c>
      <c r="C61" s="95" t="e">
        <f>(B61/SUM('Captura PrimerGrado'!$B$60:$BI$60))*100</f>
        <v>#DIV/0!</v>
      </c>
      <c r="D61" s="124" t="s">
        <v>3941</v>
      </c>
      <c r="E61" s="124" t="s">
        <v>3927</v>
      </c>
      <c r="F61" s="7"/>
    </row>
    <row r="62" spans="1:6" ht="31.5" x14ac:dyDescent="0.15">
      <c r="A62" s="94">
        <v>6</v>
      </c>
      <c r="B62" s="94">
        <f>SUM('Captura PrimerGrado'!B68:BI68)</f>
        <v>0</v>
      </c>
      <c r="C62" s="95" t="e">
        <f>(B62/SUM('Captura PrimerGrado'!$B$60:$BI$60))*100</f>
        <v>#DIV/0!</v>
      </c>
      <c r="D62" s="124" t="s">
        <v>3941</v>
      </c>
      <c r="E62" s="124" t="s">
        <v>3927</v>
      </c>
      <c r="F62" s="7"/>
    </row>
    <row r="63" spans="1:6" ht="31.5" x14ac:dyDescent="0.15">
      <c r="A63" s="94">
        <v>7</v>
      </c>
      <c r="B63" s="94">
        <f>SUM('Captura PrimerGrado'!B69:BI69)</f>
        <v>0</v>
      </c>
      <c r="C63" s="95" t="e">
        <f>(B63/SUM('Captura PrimerGrado'!$B$60:$BI$60))*100</f>
        <v>#DIV/0!</v>
      </c>
      <c r="D63" s="124" t="s">
        <v>3941</v>
      </c>
      <c r="E63" s="124" t="s">
        <v>3927</v>
      </c>
      <c r="F63" s="7"/>
    </row>
    <row r="64" spans="1:6" ht="31.5" x14ac:dyDescent="0.15">
      <c r="A64" s="94">
        <v>8</v>
      </c>
      <c r="B64" s="94">
        <f>SUM('Captura PrimerGrado'!B70:BI70)</f>
        <v>0</v>
      </c>
      <c r="C64" s="95" t="e">
        <f>(B64/SUM('Captura PrimerGrado'!$B$60:$BI$60))*100</f>
        <v>#DIV/0!</v>
      </c>
      <c r="D64" s="124" t="s">
        <v>3941</v>
      </c>
      <c r="E64" s="124" t="s">
        <v>3927</v>
      </c>
      <c r="F64" s="7"/>
    </row>
    <row r="65" spans="1:6" ht="21" x14ac:dyDescent="0.15">
      <c r="A65" s="94">
        <v>9</v>
      </c>
      <c r="B65" s="94">
        <f>SUM('Captura PrimerGrado'!B71:BI71)</f>
        <v>0</v>
      </c>
      <c r="C65" s="95" t="e">
        <f>(B65/SUM('Captura PrimerGrado'!$B$60:$BI$60))*100</f>
        <v>#DIV/0!</v>
      </c>
      <c r="D65" s="124" t="s">
        <v>3942</v>
      </c>
      <c r="E65" s="124" t="s">
        <v>3927</v>
      </c>
      <c r="F65" s="7"/>
    </row>
    <row r="66" spans="1:6" ht="21" x14ac:dyDescent="0.15">
      <c r="A66" s="94">
        <v>10</v>
      </c>
      <c r="B66" s="94">
        <f>SUM('Captura PrimerGrado'!B72:BI72)</f>
        <v>0</v>
      </c>
      <c r="C66" s="95" t="e">
        <f>(B66/SUM('Captura PrimerGrado'!$B$60:$BI$60))*100</f>
        <v>#DIV/0!</v>
      </c>
      <c r="D66" s="124" t="s">
        <v>3942</v>
      </c>
      <c r="E66" s="124" t="s">
        <v>3927</v>
      </c>
      <c r="F66" s="7"/>
    </row>
    <row r="67" spans="1:6" ht="21" x14ac:dyDescent="0.15">
      <c r="A67" s="94">
        <v>11</v>
      </c>
      <c r="B67" s="94">
        <f>SUM('Captura PrimerGrado'!B73:BI73)</f>
        <v>0</v>
      </c>
      <c r="C67" s="95" t="e">
        <f>(B67/SUM('Captura PrimerGrado'!$B$60:$BI$60))*100</f>
        <v>#DIV/0!</v>
      </c>
      <c r="D67" s="124" t="s">
        <v>3942</v>
      </c>
      <c r="E67" s="124" t="s">
        <v>3927</v>
      </c>
      <c r="F67" s="7"/>
    </row>
    <row r="68" spans="1:6" ht="21" x14ac:dyDescent="0.15">
      <c r="A68" s="94">
        <v>12</v>
      </c>
      <c r="B68" s="94">
        <f>SUM('Captura PrimerGrado'!B74:BI74)</f>
        <v>0</v>
      </c>
      <c r="C68" s="95" t="e">
        <f>(B68/SUM('Captura PrimerGrado'!$B$60:$BI$60))*100</f>
        <v>#DIV/0!</v>
      </c>
      <c r="D68" s="124" t="s">
        <v>3942</v>
      </c>
      <c r="E68" s="124" t="s">
        <v>3927</v>
      </c>
      <c r="F68" s="7"/>
    </row>
    <row r="69" spans="1:6" ht="21" x14ac:dyDescent="0.15">
      <c r="A69" s="94">
        <v>13</v>
      </c>
      <c r="B69" s="94">
        <f>SUM('Captura PrimerGrado'!B75:BI75)</f>
        <v>0</v>
      </c>
      <c r="C69" s="95" t="e">
        <f>(B69/SUM('Captura PrimerGrado'!$B$60:$BI$60))*100</f>
        <v>#DIV/0!</v>
      </c>
      <c r="D69" s="124" t="s">
        <v>3942</v>
      </c>
      <c r="E69" s="124" t="s">
        <v>3927</v>
      </c>
      <c r="F69" s="7"/>
    </row>
    <row r="70" spans="1:6" x14ac:dyDescent="0.15">
      <c r="A70" s="94">
        <v>14</v>
      </c>
      <c r="B70" s="94">
        <f>SUM('Captura PrimerGrado'!B76:BI76)</f>
        <v>0</v>
      </c>
      <c r="C70" s="95" t="e">
        <f>(B70/SUM('Captura PrimerGrado'!$B$60:$BI$60))*100</f>
        <v>#DIV/0!</v>
      </c>
      <c r="D70" s="124" t="s">
        <v>3943</v>
      </c>
      <c r="E70" s="124" t="s">
        <v>3927</v>
      </c>
      <c r="F70" s="7"/>
    </row>
    <row r="71" spans="1:6" x14ac:dyDescent="0.15">
      <c r="A71" s="94">
        <v>15</v>
      </c>
      <c r="B71" s="94">
        <f>SUM('Captura PrimerGrado'!B77:BI77)</f>
        <v>0</v>
      </c>
      <c r="C71" s="95" t="e">
        <f>(B71/SUM('Captura PrimerGrado'!$B$60:$BI$60))*100</f>
        <v>#DIV/0!</v>
      </c>
      <c r="D71" s="124" t="s">
        <v>3943</v>
      </c>
      <c r="E71" s="124" t="s">
        <v>3927</v>
      </c>
      <c r="F71" s="7"/>
    </row>
    <row r="72" spans="1:6" x14ac:dyDescent="0.15">
      <c r="A72" s="94">
        <v>16</v>
      </c>
      <c r="B72" s="94">
        <f>SUM('Captura PrimerGrado'!B78:BI78)</f>
        <v>0</v>
      </c>
      <c r="C72" s="95" t="e">
        <f>(B72/SUM('Captura PrimerGrado'!$B$60:$BI$60))*100</f>
        <v>#DIV/0!</v>
      </c>
      <c r="D72" s="124" t="s">
        <v>3943</v>
      </c>
      <c r="E72" s="124" t="s">
        <v>3927</v>
      </c>
      <c r="F72" s="7"/>
    </row>
    <row r="73" spans="1:6" x14ac:dyDescent="0.15">
      <c r="A73" s="94">
        <v>17</v>
      </c>
      <c r="B73" s="94">
        <f>SUM('Captura PrimerGrado'!B79:BI79)</f>
        <v>0</v>
      </c>
      <c r="C73" s="95" t="e">
        <f>(B73/SUM('Captura PrimerGrado'!$B$60:$BI$60))*100</f>
        <v>#DIV/0!</v>
      </c>
      <c r="D73" s="124" t="s">
        <v>3943</v>
      </c>
      <c r="E73" s="124" t="s">
        <v>3927</v>
      </c>
      <c r="F73" s="7"/>
    </row>
    <row r="74" spans="1:6" x14ac:dyDescent="0.15">
      <c r="A74" s="94">
        <v>18</v>
      </c>
      <c r="B74" s="94">
        <f>SUM('Captura PrimerGrado'!B80:BI80)</f>
        <v>0</v>
      </c>
      <c r="C74" s="95" t="e">
        <f>(B74/SUM('Captura PrimerGrado'!$B$60:$BI$60))*100</f>
        <v>#DIV/0!</v>
      </c>
      <c r="D74" s="124" t="s">
        <v>3944</v>
      </c>
      <c r="E74" s="124" t="s">
        <v>3927</v>
      </c>
      <c r="F74" s="7"/>
    </row>
    <row r="75" spans="1:6" x14ac:dyDescent="0.15">
      <c r="A75" s="94">
        <v>19</v>
      </c>
      <c r="B75" s="94">
        <f>SUM('Captura PrimerGrado'!B81:BI81)</f>
        <v>0</v>
      </c>
      <c r="C75" s="95" t="e">
        <f>(B75/SUM('Captura PrimerGrado'!$B$60:$BI$60))*100</f>
        <v>#DIV/0!</v>
      </c>
      <c r="D75" s="124" t="s">
        <v>3944</v>
      </c>
      <c r="E75" s="124" t="s">
        <v>3927</v>
      </c>
      <c r="F75" s="7"/>
    </row>
    <row r="76" spans="1:6" x14ac:dyDescent="0.15">
      <c r="A76" s="94">
        <v>20</v>
      </c>
      <c r="B76" s="94">
        <f>SUM('Captura PrimerGrado'!B82:BI82)</f>
        <v>0</v>
      </c>
      <c r="C76" s="95" t="e">
        <f>(B76/SUM('Captura PrimerGrado'!$B$60:$BI$60))*100</f>
        <v>#DIV/0!</v>
      </c>
      <c r="D76" s="124" t="s">
        <v>3944</v>
      </c>
      <c r="E76" s="124" t="s">
        <v>3927</v>
      </c>
      <c r="F76" s="7"/>
    </row>
    <row r="77" spans="1:6" x14ac:dyDescent="0.15">
      <c r="A77" s="3"/>
      <c r="B77" s="3"/>
      <c r="C77" s="96"/>
      <c r="D77" s="170"/>
      <c r="E77" s="170"/>
      <c r="F77" s="7"/>
    </row>
    <row r="78" spans="1:6" x14ac:dyDescent="0.15">
      <c r="A78" s="166" t="s">
        <v>64</v>
      </c>
      <c r="B78" s="169"/>
      <c r="C78" s="169"/>
      <c r="D78" s="174"/>
      <c r="E78" s="174"/>
      <c r="F78" s="7"/>
    </row>
    <row r="79" spans="1:6" ht="21" x14ac:dyDescent="0.15">
      <c r="A79" s="23" t="s">
        <v>5</v>
      </c>
      <c r="B79" s="23" t="s">
        <v>6</v>
      </c>
      <c r="C79" s="93" t="s">
        <v>11</v>
      </c>
      <c r="D79" s="179" t="s">
        <v>3922</v>
      </c>
      <c r="E79" s="180" t="s">
        <v>3923</v>
      </c>
      <c r="F79" s="7"/>
    </row>
    <row r="80" spans="1:6" ht="42" x14ac:dyDescent="0.15">
      <c r="A80" s="94">
        <v>1</v>
      </c>
      <c r="B80" s="94">
        <f>SUM('Captura PrimerGrado'!B88:BI88)</f>
        <v>0</v>
      </c>
      <c r="C80" s="95" t="e">
        <f>(B80/SUM('Captura PrimerGrado'!$B$85:$BI$85))*100</f>
        <v>#DIV/0!</v>
      </c>
      <c r="D80" s="124" t="s">
        <v>3945</v>
      </c>
      <c r="E80" s="124" t="s">
        <v>3927</v>
      </c>
      <c r="F80" s="7"/>
    </row>
    <row r="81" spans="1:6" ht="42" x14ac:dyDescent="0.15">
      <c r="A81" s="94">
        <v>2</v>
      </c>
      <c r="B81" s="94">
        <f>SUM('Captura PrimerGrado'!B89:BI89)</f>
        <v>0</v>
      </c>
      <c r="C81" s="95" t="e">
        <f>(B81/SUM('Captura PrimerGrado'!$B$85:$BI$85))*100</f>
        <v>#DIV/0!</v>
      </c>
      <c r="D81" s="124" t="s">
        <v>3945</v>
      </c>
      <c r="E81" s="124" t="s">
        <v>3927</v>
      </c>
      <c r="F81" s="7"/>
    </row>
    <row r="82" spans="1:6" ht="42" x14ac:dyDescent="0.15">
      <c r="A82" s="94">
        <v>3</v>
      </c>
      <c r="B82" s="94">
        <f>SUM('Captura PrimerGrado'!B90:BI90)</f>
        <v>0</v>
      </c>
      <c r="C82" s="95" t="e">
        <f>(B82/SUM('Captura PrimerGrado'!$B$85:$BI$85))*100</f>
        <v>#DIV/0!</v>
      </c>
      <c r="D82" s="124" t="s">
        <v>3945</v>
      </c>
      <c r="E82" s="124" t="s">
        <v>3927</v>
      </c>
      <c r="F82" s="7"/>
    </row>
    <row r="83" spans="1:6" ht="42" x14ac:dyDescent="0.15">
      <c r="A83" s="94">
        <v>4</v>
      </c>
      <c r="B83" s="94">
        <f>SUM('Captura PrimerGrado'!B91:BI91)</f>
        <v>0</v>
      </c>
      <c r="C83" s="95" t="e">
        <f>(B83/SUM('Captura PrimerGrado'!$B$85:$BI$85))*100</f>
        <v>#DIV/0!</v>
      </c>
      <c r="D83" s="124" t="s">
        <v>3945</v>
      </c>
      <c r="E83" s="124" t="s">
        <v>3927</v>
      </c>
      <c r="F83" s="7"/>
    </row>
    <row r="84" spans="1:6" ht="73.5" x14ac:dyDescent="0.15">
      <c r="A84" s="94">
        <v>5</v>
      </c>
      <c r="B84" s="94">
        <f>SUM('Captura PrimerGrado'!B92:BI92)</f>
        <v>0</v>
      </c>
      <c r="C84" s="95" t="e">
        <f>(B84/SUM('Captura PrimerGrado'!$B$85:$BI$85))*100</f>
        <v>#DIV/0!</v>
      </c>
      <c r="D84" s="124" t="s">
        <v>3946</v>
      </c>
      <c r="E84" s="124" t="s">
        <v>3927</v>
      </c>
      <c r="F84" s="7"/>
    </row>
    <row r="85" spans="1:6" ht="31.5" x14ac:dyDescent="0.15">
      <c r="A85" s="94">
        <v>6</v>
      </c>
      <c r="B85" s="94">
        <f>SUM('Captura PrimerGrado'!B93:BI93)</f>
        <v>0</v>
      </c>
      <c r="C85" s="95" t="e">
        <f>(B85/SUM('Captura PrimerGrado'!$B$85:$BI$85))*100</f>
        <v>#DIV/0!</v>
      </c>
      <c r="D85" s="124" t="s">
        <v>3947</v>
      </c>
      <c r="E85" s="124" t="s">
        <v>3927</v>
      </c>
      <c r="F85" s="7"/>
    </row>
    <row r="86" spans="1:6" ht="31.5" x14ac:dyDescent="0.15">
      <c r="A86" s="94">
        <v>7</v>
      </c>
      <c r="B86" s="94">
        <f>SUM('Captura PrimerGrado'!B94:BI94)</f>
        <v>0</v>
      </c>
      <c r="C86" s="95" t="e">
        <f>(B86/SUM('Captura PrimerGrado'!$B$85:$BI$85))*100</f>
        <v>#DIV/0!</v>
      </c>
      <c r="D86" s="124" t="s">
        <v>3947</v>
      </c>
      <c r="E86" s="124" t="s">
        <v>3927</v>
      </c>
      <c r="F86" s="7"/>
    </row>
    <row r="87" spans="1:6" ht="31.5" x14ac:dyDescent="0.15">
      <c r="A87" s="94">
        <v>8</v>
      </c>
      <c r="B87" s="94">
        <f>SUM('Captura PrimerGrado'!B95:BI95)</f>
        <v>0</v>
      </c>
      <c r="C87" s="95" t="e">
        <f>(B87/SUM('Captura PrimerGrado'!$B$85:$BI$85))*100</f>
        <v>#DIV/0!</v>
      </c>
      <c r="D87" s="124" t="s">
        <v>3948</v>
      </c>
      <c r="E87" s="124" t="s">
        <v>3927</v>
      </c>
      <c r="F87" s="7"/>
    </row>
    <row r="88" spans="1:6" ht="31.5" x14ac:dyDescent="0.15">
      <c r="A88" s="94">
        <v>9</v>
      </c>
      <c r="B88" s="94">
        <f>SUM('Captura PrimerGrado'!B96:BI96)</f>
        <v>0</v>
      </c>
      <c r="C88" s="95" t="e">
        <f>(B88/SUM('Captura PrimerGrado'!$B$85:$BI$85))*100</f>
        <v>#DIV/0!</v>
      </c>
      <c r="D88" s="124" t="s">
        <v>3948</v>
      </c>
      <c r="E88" s="124" t="s">
        <v>3927</v>
      </c>
      <c r="F88" s="7"/>
    </row>
    <row r="89" spans="1:6" ht="52.5" x14ac:dyDescent="0.15">
      <c r="A89" s="94">
        <v>10</v>
      </c>
      <c r="B89" s="94">
        <f>SUM('Captura PrimerGrado'!B97:BI97)</f>
        <v>0</v>
      </c>
      <c r="C89" s="95" t="e">
        <f>(B89/SUM('Captura PrimerGrado'!$B$85:$BI$85))*100</f>
        <v>#DIV/0!</v>
      </c>
      <c r="D89" s="124" t="s">
        <v>3949</v>
      </c>
      <c r="E89" s="124" t="s">
        <v>3927</v>
      </c>
      <c r="F89" s="7"/>
    </row>
    <row r="90" spans="1:6" ht="42" x14ac:dyDescent="0.15">
      <c r="A90" s="94">
        <v>11</v>
      </c>
      <c r="B90" s="94">
        <f>SUM('Captura PrimerGrado'!B98:BI98)</f>
        <v>0</v>
      </c>
      <c r="C90" s="95" t="e">
        <f>(B90/SUM('Captura PrimerGrado'!$B$85:$BI$85))*100</f>
        <v>#DIV/0!</v>
      </c>
      <c r="D90" s="124" t="s">
        <v>3945</v>
      </c>
      <c r="E90" s="124" t="s">
        <v>3927</v>
      </c>
      <c r="F90" s="7"/>
    </row>
    <row r="91" spans="1:6" ht="42" x14ac:dyDescent="0.15">
      <c r="A91" s="94">
        <v>12</v>
      </c>
      <c r="B91" s="94">
        <f>SUM('Captura PrimerGrado'!B99:BI99)</f>
        <v>0</v>
      </c>
      <c r="C91" s="95" t="e">
        <f>(B91/SUM('Captura PrimerGrado'!$B$85:$BI$85))*100</f>
        <v>#DIV/0!</v>
      </c>
      <c r="D91" s="124" t="s">
        <v>3945</v>
      </c>
      <c r="E91" s="124" t="s">
        <v>3927</v>
      </c>
      <c r="F91" s="7"/>
    </row>
    <row r="92" spans="1:6" ht="52.5" x14ac:dyDescent="0.15">
      <c r="A92" s="94">
        <v>13</v>
      </c>
      <c r="B92" s="94">
        <f>SUM('Captura PrimerGrado'!B100:BI100)</f>
        <v>0</v>
      </c>
      <c r="C92" s="95" t="e">
        <f>(B92/SUM('Captura PrimerGrado'!$B$85:$BI$85))*100</f>
        <v>#DIV/0!</v>
      </c>
      <c r="D92" s="124" t="s">
        <v>3950</v>
      </c>
      <c r="E92" s="124" t="s">
        <v>3927</v>
      </c>
      <c r="F92" s="7"/>
    </row>
    <row r="93" spans="1:6" ht="52.5" x14ac:dyDescent="0.15">
      <c r="A93" s="94">
        <v>14</v>
      </c>
      <c r="B93" s="94">
        <f>SUM('Captura PrimerGrado'!B101:BI101)</f>
        <v>0</v>
      </c>
      <c r="C93" s="95" t="e">
        <f>(B93/SUM('Captura PrimerGrado'!$B$85:$BI$85))*100</f>
        <v>#DIV/0!</v>
      </c>
      <c r="D93" s="124" t="s">
        <v>3950</v>
      </c>
      <c r="E93" s="124" t="s">
        <v>3927</v>
      </c>
      <c r="F93" s="7"/>
    </row>
    <row r="94" spans="1:6" ht="52.5" x14ac:dyDescent="0.15">
      <c r="A94" s="94">
        <v>15</v>
      </c>
      <c r="B94" s="94">
        <f>SUM('Captura PrimerGrado'!B102:BI102)</f>
        <v>0</v>
      </c>
      <c r="C94" s="95" t="e">
        <f>(B94/SUM('Captura PrimerGrado'!$B$85:$BI$85))*100</f>
        <v>#DIV/0!</v>
      </c>
      <c r="D94" s="124" t="s">
        <v>3950</v>
      </c>
      <c r="E94" s="124" t="s">
        <v>3927</v>
      </c>
      <c r="F94" s="7"/>
    </row>
    <row r="95" spans="1:6" x14ac:dyDescent="0.15">
      <c r="A95" s="3"/>
      <c r="B95" s="3"/>
      <c r="C95" s="96"/>
      <c r="D95" s="170"/>
      <c r="E95" s="3"/>
      <c r="F95" s="7"/>
    </row>
    <row r="96" spans="1:6" x14ac:dyDescent="0.15">
      <c r="A96" s="167" t="s">
        <v>30</v>
      </c>
      <c r="B96" s="168"/>
      <c r="C96" s="168"/>
      <c r="D96" s="174"/>
      <c r="E96" s="174"/>
      <c r="F96" s="7"/>
    </row>
    <row r="97" spans="1:6" ht="21" x14ac:dyDescent="0.15">
      <c r="A97" s="23" t="s">
        <v>5</v>
      </c>
      <c r="B97" s="23" t="s">
        <v>6</v>
      </c>
      <c r="C97" s="93" t="s">
        <v>11</v>
      </c>
      <c r="D97" s="181" t="s">
        <v>3922</v>
      </c>
      <c r="E97" s="182" t="s">
        <v>3923</v>
      </c>
      <c r="F97" s="7"/>
    </row>
    <row r="98" spans="1:6" x14ac:dyDescent="0.15">
      <c r="A98" s="94">
        <v>1</v>
      </c>
      <c r="B98" s="94">
        <f>SUM('Captura PrimerGrado'!B108:BI108)</f>
        <v>0</v>
      </c>
      <c r="C98" s="95" t="e">
        <f>(B98/SUM('Captura PrimerGrado'!$B$105:$BI$105))*100</f>
        <v>#DIV/0!</v>
      </c>
      <c r="D98" s="183" t="s">
        <v>3951</v>
      </c>
      <c r="E98" s="160" t="s">
        <v>3925</v>
      </c>
      <c r="F98" s="7"/>
    </row>
    <row r="99" spans="1:6" x14ac:dyDescent="0.15">
      <c r="A99" s="94">
        <v>2</v>
      </c>
      <c r="B99" s="94">
        <f>SUM('Captura PrimerGrado'!B109:BI109)</f>
        <v>0</v>
      </c>
      <c r="C99" s="95" t="e">
        <f>(B99/SUM('Captura PrimerGrado'!$B$105:$BI$105))*100</f>
        <v>#DIV/0!</v>
      </c>
      <c r="D99" s="183" t="s">
        <v>3951</v>
      </c>
      <c r="E99" s="160" t="s">
        <v>3925</v>
      </c>
      <c r="F99" s="7"/>
    </row>
    <row r="100" spans="1:6" x14ac:dyDescent="0.15">
      <c r="A100" s="94">
        <v>3</v>
      </c>
      <c r="B100" s="94">
        <f>SUM('Captura PrimerGrado'!B110:BI110)</f>
        <v>0</v>
      </c>
      <c r="C100" s="95" t="e">
        <f>(B100/SUM('Captura PrimerGrado'!$B$105:$BI$105))*100</f>
        <v>#DIV/0!</v>
      </c>
      <c r="D100" s="183" t="s">
        <v>3952</v>
      </c>
      <c r="E100" s="160" t="s">
        <v>3925</v>
      </c>
      <c r="F100" s="7"/>
    </row>
    <row r="101" spans="1:6" x14ac:dyDescent="0.15">
      <c r="A101" s="94">
        <v>4</v>
      </c>
      <c r="B101" s="94">
        <f>SUM('Captura PrimerGrado'!B111:BI111)</f>
        <v>0</v>
      </c>
      <c r="C101" s="95" t="e">
        <f>(B101/SUM('Captura PrimerGrado'!$B$105:$BI$105))*100</f>
        <v>#DIV/0!</v>
      </c>
      <c r="D101" s="183" t="s">
        <v>3952</v>
      </c>
      <c r="E101" s="160" t="s">
        <v>3925</v>
      </c>
      <c r="F101" s="7"/>
    </row>
    <row r="102" spans="1:6" x14ac:dyDescent="0.15">
      <c r="A102" s="94">
        <v>5</v>
      </c>
      <c r="B102" s="94">
        <f>SUM('Captura PrimerGrado'!B112:BI112)</f>
        <v>0</v>
      </c>
      <c r="C102" s="95" t="e">
        <f>(B102/SUM('Captura PrimerGrado'!$B$105:$BI$105))*100</f>
        <v>#DIV/0!</v>
      </c>
      <c r="D102" s="183" t="s">
        <v>3953</v>
      </c>
      <c r="E102" s="160" t="s">
        <v>3925</v>
      </c>
      <c r="F102" s="7"/>
    </row>
    <row r="103" spans="1:6" x14ac:dyDescent="0.15">
      <c r="A103" s="94">
        <v>6</v>
      </c>
      <c r="B103" s="94">
        <f>SUM('Captura PrimerGrado'!B113:BI113)</f>
        <v>0</v>
      </c>
      <c r="C103" s="95" t="e">
        <f>(B103/SUM('Captura PrimerGrado'!$B$105:$BI$105))*100</f>
        <v>#DIV/0!</v>
      </c>
      <c r="D103" s="183" t="s">
        <v>3954</v>
      </c>
      <c r="E103" s="160" t="s">
        <v>3925</v>
      </c>
      <c r="F103" s="7"/>
    </row>
    <row r="104" spans="1:6" x14ac:dyDescent="0.15">
      <c r="A104" s="94">
        <v>7</v>
      </c>
      <c r="B104" s="94">
        <f>SUM('Captura PrimerGrado'!B114:BI114)</f>
        <v>0</v>
      </c>
      <c r="C104" s="95" t="e">
        <f>(B104/SUM('Captura PrimerGrado'!$B$105:$BI$105))*100</f>
        <v>#DIV/0!</v>
      </c>
      <c r="D104" s="183" t="s">
        <v>3955</v>
      </c>
      <c r="E104" s="160" t="s">
        <v>3925</v>
      </c>
      <c r="F104" s="7"/>
    </row>
    <row r="105" spans="1:6" x14ac:dyDescent="0.15">
      <c r="A105" s="94">
        <v>8</v>
      </c>
      <c r="B105" s="94">
        <f>SUM('Captura PrimerGrado'!B115:BI115)</f>
        <v>0</v>
      </c>
      <c r="C105" s="95" t="e">
        <f>(B105/SUM('Captura PrimerGrado'!$B$105:$BI$105))*100</f>
        <v>#DIV/0!</v>
      </c>
      <c r="D105" s="183" t="s">
        <v>3956</v>
      </c>
      <c r="E105" s="160" t="s">
        <v>3925</v>
      </c>
      <c r="F105" s="7"/>
    </row>
    <row r="106" spans="1:6" x14ac:dyDescent="0.15">
      <c r="A106" s="94">
        <v>9</v>
      </c>
      <c r="B106" s="94">
        <f>SUM('Captura PrimerGrado'!B116:BI116)</f>
        <v>0</v>
      </c>
      <c r="C106" s="95" t="e">
        <f>(B106/SUM('Captura PrimerGrado'!$B$105:$BI$105))*100</f>
        <v>#DIV/0!</v>
      </c>
      <c r="D106" s="183" t="s">
        <v>3956</v>
      </c>
      <c r="E106" s="160" t="s">
        <v>3925</v>
      </c>
      <c r="F106" s="7"/>
    </row>
    <row r="107" spans="1:6" x14ac:dyDescent="0.15">
      <c r="A107" s="94">
        <v>10</v>
      </c>
      <c r="B107" s="94">
        <f>SUM('Captura PrimerGrado'!B117:BI117)</f>
        <v>0</v>
      </c>
      <c r="C107" s="95" t="e">
        <f>(B107/SUM('Captura PrimerGrado'!$B$105:$BI$105))*100</f>
        <v>#DIV/0!</v>
      </c>
      <c r="D107" s="183" t="s">
        <v>3957</v>
      </c>
      <c r="E107" s="160" t="s">
        <v>3925</v>
      </c>
      <c r="F107" s="7"/>
    </row>
    <row r="108" spans="1:6" x14ac:dyDescent="0.15">
      <c r="A108" s="3"/>
      <c r="B108" s="3"/>
      <c r="C108" s="96"/>
    </row>
    <row r="109" spans="1:6" x14ac:dyDescent="0.15">
      <c r="A109" s="3"/>
      <c r="B109" s="3"/>
      <c r="C109" s="96"/>
    </row>
  </sheetData>
  <mergeCells count="4">
    <mergeCell ref="A3:E3"/>
    <mergeCell ref="A4:E4"/>
    <mergeCell ref="A5:E5"/>
    <mergeCell ref="A6:E6"/>
  </mergeCells>
  <conditionalFormatting sqref="C98:C107 C11:C30 C34:C53 C57:C76 C80:C94">
    <cfRule type="cellIs" dxfId="20" priority="2" operator="greaterThan">
      <formula>59.99</formula>
    </cfRule>
    <cfRule type="cellIs" dxfId="19" priority="3" operator="between">
      <formula>40</formula>
      <formula>59.99</formula>
    </cfRule>
    <cfRule type="cellIs" dxfId="18" priority="4" operator="lessThan">
      <formula>40</formula>
    </cfRule>
  </conditionalFormatting>
  <pageMargins left="0.23622047244094491" right="0.23622047244094491" top="0.74803149606299213" bottom="0.74803149606299213" header="0.31496062992125984" footer="0.31496062992125984"/>
  <pageSetup orientation="portrait" verticalDpi="4" r:id="rId1"/>
  <headerFooter>
    <oddHeader>&amp;LSecretaría de Educación
Subsecretaría de Educación Básica
Dirección General de Educación Secundaria
Subdirección de Escuelas Telesecundarias&amp;R&amp;G</oddHeader>
  </headerFooter>
  <rowBreaks count="5" manualBreakCount="5">
    <brk id="31" max="16383" man="1"/>
    <brk id="54" max="16383" man="1"/>
    <brk id="77" max="16383" man="1"/>
    <brk id="86" max="6" man="1"/>
    <brk id="95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workbookViewId="0"/>
  </sheetViews>
  <sheetFormatPr baseColWidth="10" defaultRowHeight="10.5" x14ac:dyDescent="0.15"/>
  <cols>
    <col min="1" max="1" width="3.5703125" style="4" customWidth="1"/>
    <col min="2" max="2" width="7.85546875" style="4" customWidth="1"/>
    <col min="3" max="3" width="6.28515625" style="97" customWidth="1"/>
    <col min="4" max="4" width="60.28515625" style="1" customWidth="1"/>
    <col min="5" max="5" width="14.85546875" style="1" customWidth="1"/>
    <col min="6" max="16384" width="11.42578125" style="1"/>
  </cols>
  <sheetData>
    <row r="1" spans="1:5" s="156" customFormat="1" ht="12.75" x14ac:dyDescent="0.2">
      <c r="B1" s="156" t="s">
        <v>12</v>
      </c>
    </row>
    <row r="3" spans="1:5" ht="12.75" customHeight="1" x14ac:dyDescent="0.2">
      <c r="A3" s="243" t="s">
        <v>3915</v>
      </c>
      <c r="B3" s="243"/>
      <c r="C3" s="243"/>
      <c r="D3" s="243"/>
      <c r="E3" s="243"/>
    </row>
    <row r="4" spans="1:5" ht="12.75" customHeight="1" x14ac:dyDescent="0.15">
      <c r="A4" s="234" t="str">
        <f>'Datos Generales'!B4</f>
        <v>CICLO ESCOLAR 2012-2013</v>
      </c>
      <c r="B4" s="234"/>
      <c r="C4" s="234"/>
      <c r="D4" s="234"/>
      <c r="E4" s="234"/>
    </row>
    <row r="5" spans="1:5" ht="12.75" customHeight="1" x14ac:dyDescent="0.15">
      <c r="A5" s="234" t="s">
        <v>19</v>
      </c>
      <c r="B5" s="234"/>
      <c r="C5" s="234"/>
      <c r="D5" s="234"/>
      <c r="E5" s="234"/>
    </row>
    <row r="6" spans="1:5" ht="12.75" customHeight="1" x14ac:dyDescent="0.15">
      <c r="A6" s="234" t="str">
        <f>'Datos Generales'!B5</f>
        <v>BLOQUE IV</v>
      </c>
      <c r="B6" s="234"/>
      <c r="C6" s="234"/>
      <c r="D6" s="234"/>
      <c r="E6" s="234"/>
    </row>
    <row r="7" spans="1:5" ht="12.75" customHeight="1" x14ac:dyDescent="0.2">
      <c r="A7" s="14"/>
      <c r="B7" s="1"/>
      <c r="C7" s="47" t="s">
        <v>43</v>
      </c>
      <c r="D7" s="148" t="str">
        <f>'Datos Generales'!B11</f>
        <v/>
      </c>
      <c r="E7" s="2"/>
    </row>
    <row r="8" spans="1:5" ht="12.75" customHeight="1" x14ac:dyDescent="0.2">
      <c r="B8" s="1"/>
      <c r="C8" s="145" t="s">
        <v>44</v>
      </c>
      <c r="D8" s="148">
        <f>'Datos Generales'!B8</f>
        <v>0</v>
      </c>
    </row>
    <row r="9" spans="1:5" x14ac:dyDescent="0.15">
      <c r="C9" s="1"/>
    </row>
    <row r="10" spans="1:5" ht="10.5" customHeight="1" x14ac:dyDescent="0.15">
      <c r="A10" s="166" t="s">
        <v>14</v>
      </c>
      <c r="B10" s="169"/>
      <c r="C10" s="169"/>
      <c r="D10" s="168"/>
      <c r="E10" s="168"/>
    </row>
    <row r="11" spans="1:5" ht="21" x14ac:dyDescent="0.15">
      <c r="A11" s="154" t="s">
        <v>5</v>
      </c>
      <c r="B11" s="154" t="s">
        <v>6</v>
      </c>
      <c r="C11" s="93" t="s">
        <v>11</v>
      </c>
      <c r="D11" s="164" t="s">
        <v>3922</v>
      </c>
      <c r="E11" s="164" t="s">
        <v>3923</v>
      </c>
    </row>
    <row r="12" spans="1:5" ht="31.5" x14ac:dyDescent="0.15">
      <c r="A12" s="94">
        <v>1</v>
      </c>
      <c r="B12" s="94">
        <f>SUM('Captura SegundoGrado'!B13:BI13)</f>
        <v>0</v>
      </c>
      <c r="C12" s="95" t="e">
        <f>(B12/SUM('Captura SegundoGrado'!$B$10:$BI$10))*100</f>
        <v>#DIV/0!</v>
      </c>
      <c r="D12" s="21" t="s">
        <v>3958</v>
      </c>
      <c r="E12" s="184" t="s">
        <v>3925</v>
      </c>
    </row>
    <row r="13" spans="1:5" ht="31.5" x14ac:dyDescent="0.15">
      <c r="A13" s="94">
        <v>2</v>
      </c>
      <c r="B13" s="94">
        <f>SUM('Captura SegundoGrado'!B14:BI14)</f>
        <v>0</v>
      </c>
      <c r="C13" s="95" t="e">
        <f>(B13/SUM('Captura SegundoGrado'!$B$10:$BI$10))*100</f>
        <v>#DIV/0!</v>
      </c>
      <c r="D13" s="21" t="s">
        <v>3958</v>
      </c>
      <c r="E13" s="184" t="s">
        <v>3925</v>
      </c>
    </row>
    <row r="14" spans="1:5" ht="31.5" x14ac:dyDescent="0.15">
      <c r="A14" s="94">
        <v>3</v>
      </c>
      <c r="B14" s="94">
        <f>SUM('Captura SegundoGrado'!B15:BI15)</f>
        <v>0</v>
      </c>
      <c r="C14" s="95" t="e">
        <f>(B14/SUM('Captura SegundoGrado'!$B$10:$BI$10))*100</f>
        <v>#DIV/0!</v>
      </c>
      <c r="D14" s="21" t="s">
        <v>3958</v>
      </c>
      <c r="E14" s="184" t="s">
        <v>3925</v>
      </c>
    </row>
    <row r="15" spans="1:5" ht="31.5" x14ac:dyDescent="0.15">
      <c r="A15" s="94">
        <v>4</v>
      </c>
      <c r="B15" s="94">
        <f>SUM('Captura SegundoGrado'!B16:BI16)</f>
        <v>0</v>
      </c>
      <c r="C15" s="95" t="e">
        <f>(B15/SUM('Captura SegundoGrado'!$B$10:$BI$10))*100</f>
        <v>#DIV/0!</v>
      </c>
      <c r="D15" s="21" t="s">
        <v>3958</v>
      </c>
      <c r="E15" s="184" t="s">
        <v>3925</v>
      </c>
    </row>
    <row r="16" spans="1:5" ht="31.5" x14ac:dyDescent="0.15">
      <c r="A16" s="94">
        <v>5</v>
      </c>
      <c r="B16" s="94">
        <f>SUM('Captura SegundoGrado'!B17:BI17)</f>
        <v>0</v>
      </c>
      <c r="C16" s="95" t="e">
        <f>(B16/SUM('Captura SegundoGrado'!$B$10:$BI$10))*100</f>
        <v>#DIV/0!</v>
      </c>
      <c r="D16" s="21" t="s">
        <v>3958</v>
      </c>
      <c r="E16" s="184" t="s">
        <v>3925</v>
      </c>
    </row>
    <row r="17" spans="1:5" ht="31.5" x14ac:dyDescent="0.15">
      <c r="A17" s="94">
        <v>6</v>
      </c>
      <c r="B17" s="94">
        <f>SUM('Captura SegundoGrado'!B18:BI18)</f>
        <v>0</v>
      </c>
      <c r="C17" s="95" t="e">
        <f>(B17/SUM('Captura SegundoGrado'!$B$10:$BI$10))*100</f>
        <v>#DIV/0!</v>
      </c>
      <c r="D17" s="21" t="s">
        <v>3958</v>
      </c>
      <c r="E17" s="184" t="s">
        <v>3925</v>
      </c>
    </row>
    <row r="18" spans="1:5" ht="42" x14ac:dyDescent="0.15">
      <c r="A18" s="94">
        <v>7</v>
      </c>
      <c r="B18" s="94">
        <f>SUM('Captura SegundoGrado'!B19:BI19)</f>
        <v>0</v>
      </c>
      <c r="C18" s="95" t="e">
        <f>(B18/SUM('Captura SegundoGrado'!$B$10:$BI$10))*100</f>
        <v>#DIV/0!</v>
      </c>
      <c r="D18" s="21" t="s">
        <v>3959</v>
      </c>
      <c r="E18" s="184" t="s">
        <v>3925</v>
      </c>
    </row>
    <row r="19" spans="1:5" ht="42" x14ac:dyDescent="0.15">
      <c r="A19" s="94">
        <v>8</v>
      </c>
      <c r="B19" s="94">
        <f>SUM('Captura SegundoGrado'!B20:BI20)</f>
        <v>0</v>
      </c>
      <c r="C19" s="95" t="e">
        <f>(B19/SUM('Captura SegundoGrado'!$B$10:$BI$10))*100</f>
        <v>#DIV/0!</v>
      </c>
      <c r="D19" s="21" t="s">
        <v>3959</v>
      </c>
      <c r="E19" s="184" t="s">
        <v>3925</v>
      </c>
    </row>
    <row r="20" spans="1:5" ht="42" x14ac:dyDescent="0.15">
      <c r="A20" s="94">
        <v>9</v>
      </c>
      <c r="B20" s="94">
        <f>SUM('Captura SegundoGrado'!B21:BI21)</f>
        <v>0</v>
      </c>
      <c r="C20" s="95" t="e">
        <f>(B20/SUM('Captura SegundoGrado'!$B$10:$BI$10))*100</f>
        <v>#DIV/0!</v>
      </c>
      <c r="D20" s="21" t="s">
        <v>3959</v>
      </c>
      <c r="E20" s="184" t="s">
        <v>3925</v>
      </c>
    </row>
    <row r="21" spans="1:5" ht="42" x14ac:dyDescent="0.15">
      <c r="A21" s="94">
        <v>10</v>
      </c>
      <c r="B21" s="94">
        <f>SUM('Captura SegundoGrado'!B22:BI22)</f>
        <v>0</v>
      </c>
      <c r="C21" s="95" t="e">
        <f>(B21/SUM('Captura SegundoGrado'!$B$10:$BI$10))*100</f>
        <v>#DIV/0!</v>
      </c>
      <c r="D21" s="21" t="s">
        <v>3959</v>
      </c>
      <c r="E21" s="184" t="s">
        <v>3925</v>
      </c>
    </row>
    <row r="22" spans="1:5" ht="42" x14ac:dyDescent="0.15">
      <c r="A22" s="94">
        <v>11</v>
      </c>
      <c r="B22" s="94">
        <f>SUM('Captura SegundoGrado'!B23:BI23)</f>
        <v>0</v>
      </c>
      <c r="C22" s="95" t="e">
        <f>(B22/SUM('Captura SegundoGrado'!$B$10:$BI$10))*100</f>
        <v>#DIV/0!</v>
      </c>
      <c r="D22" s="21" t="s">
        <v>3959</v>
      </c>
      <c r="E22" s="184" t="s">
        <v>3925</v>
      </c>
    </row>
    <row r="23" spans="1:5" ht="42" x14ac:dyDescent="0.15">
      <c r="A23" s="94">
        <v>12</v>
      </c>
      <c r="B23" s="94">
        <f>SUM('Captura SegundoGrado'!B24:BI24)</f>
        <v>0</v>
      </c>
      <c r="C23" s="95" t="e">
        <f>(B23/SUM('Captura SegundoGrado'!$B$10:$BI$10))*100</f>
        <v>#DIV/0!</v>
      </c>
      <c r="D23" s="21" t="s">
        <v>3959</v>
      </c>
      <c r="E23" s="184" t="s">
        <v>3925</v>
      </c>
    </row>
    <row r="24" spans="1:5" ht="21" x14ac:dyDescent="0.15">
      <c r="A24" s="94">
        <v>13</v>
      </c>
      <c r="B24" s="94">
        <f>SUM('Captura SegundoGrado'!B25:BI25)</f>
        <v>0</v>
      </c>
      <c r="C24" s="95" t="e">
        <f>(B24/SUM('Captura SegundoGrado'!$B$10:$BI$10))*100</f>
        <v>#DIV/0!</v>
      </c>
      <c r="D24" s="21" t="s">
        <v>3960</v>
      </c>
      <c r="E24" s="184" t="s">
        <v>3925</v>
      </c>
    </row>
    <row r="25" spans="1:5" ht="21" x14ac:dyDescent="0.15">
      <c r="A25" s="94">
        <v>14</v>
      </c>
      <c r="B25" s="94">
        <f>SUM('Captura SegundoGrado'!B26:BI26)</f>
        <v>0</v>
      </c>
      <c r="C25" s="95" t="e">
        <f>(B25/SUM('Captura SegundoGrado'!$B$10:$BI$10))*100</f>
        <v>#DIV/0!</v>
      </c>
      <c r="D25" s="21" t="s">
        <v>3960</v>
      </c>
      <c r="E25" s="184" t="s">
        <v>3925</v>
      </c>
    </row>
    <row r="26" spans="1:5" ht="21" x14ac:dyDescent="0.15">
      <c r="A26" s="94">
        <v>15</v>
      </c>
      <c r="B26" s="94">
        <f>SUM('Captura SegundoGrado'!B27:BI27)</f>
        <v>0</v>
      </c>
      <c r="C26" s="95" t="e">
        <f>(B26/SUM('Captura SegundoGrado'!$B$10:$BI$10))*100</f>
        <v>#DIV/0!</v>
      </c>
      <c r="D26" s="21" t="s">
        <v>3960</v>
      </c>
      <c r="E26" s="184" t="s">
        <v>3925</v>
      </c>
    </row>
    <row r="27" spans="1:5" ht="21" x14ac:dyDescent="0.15">
      <c r="A27" s="94">
        <v>16</v>
      </c>
      <c r="B27" s="94">
        <f>SUM('Captura SegundoGrado'!B28:BI28)</f>
        <v>0</v>
      </c>
      <c r="C27" s="95" t="e">
        <f>(B27/SUM('Captura SegundoGrado'!$B$10:$BI$10))*100</f>
        <v>#DIV/0!</v>
      </c>
      <c r="D27" s="21" t="s">
        <v>3961</v>
      </c>
      <c r="E27" s="184" t="s">
        <v>3925</v>
      </c>
    </row>
    <row r="28" spans="1:5" ht="21" x14ac:dyDescent="0.15">
      <c r="A28" s="94">
        <v>17</v>
      </c>
      <c r="B28" s="94">
        <f>SUM('Captura SegundoGrado'!B29:BI29)</f>
        <v>0</v>
      </c>
      <c r="C28" s="95" t="e">
        <f>(B28/SUM('Captura SegundoGrado'!$B$10:$BI$10))*100</f>
        <v>#DIV/0!</v>
      </c>
      <c r="D28" s="21" t="s">
        <v>3961</v>
      </c>
      <c r="E28" s="184" t="s">
        <v>3925</v>
      </c>
    </row>
    <row r="29" spans="1:5" ht="21" x14ac:dyDescent="0.15">
      <c r="A29" s="94">
        <v>18</v>
      </c>
      <c r="B29" s="94">
        <f>SUM('Captura SegundoGrado'!B30:BI30)</f>
        <v>0</v>
      </c>
      <c r="C29" s="95" t="e">
        <f>(B29/SUM('Captura SegundoGrado'!$B$10:$BI$10))*100</f>
        <v>#DIV/0!</v>
      </c>
      <c r="D29" s="21" t="s">
        <v>3961</v>
      </c>
      <c r="E29" s="184" t="s">
        <v>3925</v>
      </c>
    </row>
    <row r="30" spans="1:5" x14ac:dyDescent="0.15">
      <c r="A30" s="94">
        <v>19</v>
      </c>
      <c r="B30" s="94">
        <f>SUM('Captura SegundoGrado'!B31:BI31)</f>
        <v>0</v>
      </c>
      <c r="C30" s="95" t="e">
        <f>(B30/SUM('Captura SegundoGrado'!$B$10:$BI$10))*100</f>
        <v>#DIV/0!</v>
      </c>
      <c r="D30" s="21" t="s">
        <v>3962</v>
      </c>
      <c r="E30" s="184" t="s">
        <v>3925</v>
      </c>
    </row>
    <row r="31" spans="1:5" x14ac:dyDescent="0.15">
      <c r="A31" s="94">
        <v>20</v>
      </c>
      <c r="B31" s="94">
        <f>SUM('Captura SegundoGrado'!B32:BI32)</f>
        <v>0</v>
      </c>
      <c r="C31" s="95" t="e">
        <f>(B31/SUM('Captura SegundoGrado'!$B$10:$BI$10))*100</f>
        <v>#DIV/0!</v>
      </c>
      <c r="D31" s="21" t="s">
        <v>3962</v>
      </c>
      <c r="E31" s="184" t="s">
        <v>3925</v>
      </c>
    </row>
    <row r="32" spans="1:5" x14ac:dyDescent="0.15">
      <c r="A32" s="3"/>
      <c r="B32" s="3"/>
      <c r="C32" s="96"/>
      <c r="D32" s="170"/>
      <c r="E32" s="3"/>
    </row>
    <row r="33" spans="1:5" ht="10.5" customHeight="1" x14ac:dyDescent="0.15">
      <c r="A33" s="167" t="s">
        <v>13</v>
      </c>
      <c r="B33" s="168"/>
      <c r="C33" s="168"/>
      <c r="D33" s="168"/>
      <c r="E33" s="168"/>
    </row>
    <row r="34" spans="1:5" ht="21" x14ac:dyDescent="0.15">
      <c r="A34" s="23"/>
      <c r="B34" s="23" t="s">
        <v>6</v>
      </c>
      <c r="C34" s="93" t="s">
        <v>11</v>
      </c>
      <c r="D34" s="159" t="s">
        <v>3922</v>
      </c>
      <c r="E34" s="161" t="s">
        <v>3923</v>
      </c>
    </row>
    <row r="35" spans="1:5" x14ac:dyDescent="0.15">
      <c r="A35" s="94">
        <v>1</v>
      </c>
      <c r="B35" s="94">
        <f>SUM('Captura SegundoGrado'!B38:BI38)</f>
        <v>0</v>
      </c>
      <c r="C35" s="95" t="e">
        <f>(B35/SUM('Captura SegundoGrado'!$B$35:$BI$35))*100</f>
        <v>#DIV/0!</v>
      </c>
      <c r="D35" s="124" t="s">
        <v>3963</v>
      </c>
      <c r="E35" s="124" t="s">
        <v>3927</v>
      </c>
    </row>
    <row r="36" spans="1:5" x14ac:dyDescent="0.15">
      <c r="A36" s="94">
        <v>2</v>
      </c>
      <c r="B36" s="94">
        <f>SUM('Captura SegundoGrado'!B39:BI39)</f>
        <v>0</v>
      </c>
      <c r="C36" s="95" t="e">
        <f>(B36/SUM('Captura SegundoGrado'!$B$35:$BI$35))*100</f>
        <v>#DIV/0!</v>
      </c>
      <c r="D36" s="124" t="s">
        <v>3964</v>
      </c>
      <c r="E36" s="124" t="s">
        <v>3925</v>
      </c>
    </row>
    <row r="37" spans="1:5" x14ac:dyDescent="0.15">
      <c r="A37" s="94">
        <v>3</v>
      </c>
      <c r="B37" s="94">
        <f>SUM('Captura SegundoGrado'!B40:BI40)</f>
        <v>0</v>
      </c>
      <c r="C37" s="95" t="e">
        <f>(B37/SUM('Captura SegundoGrado'!$B$35:$BI$35))*100</f>
        <v>#DIV/0!</v>
      </c>
      <c r="D37" s="124" t="s">
        <v>3965</v>
      </c>
      <c r="E37" s="124" t="s">
        <v>3925</v>
      </c>
    </row>
    <row r="38" spans="1:5" x14ac:dyDescent="0.15">
      <c r="A38" s="94">
        <v>4</v>
      </c>
      <c r="B38" s="94">
        <f>SUM('Captura SegundoGrado'!B41:BI41)</f>
        <v>0</v>
      </c>
      <c r="C38" s="95" t="e">
        <f>(B38/SUM('Captura SegundoGrado'!$B$35:$BI$35))*100</f>
        <v>#DIV/0!</v>
      </c>
      <c r="D38" s="124" t="s">
        <v>3966</v>
      </c>
      <c r="E38" s="124" t="s">
        <v>3927</v>
      </c>
    </row>
    <row r="39" spans="1:5" x14ac:dyDescent="0.15">
      <c r="A39" s="94">
        <v>5</v>
      </c>
      <c r="B39" s="94">
        <f>SUM('Captura SegundoGrado'!B42:BI42)</f>
        <v>0</v>
      </c>
      <c r="C39" s="95" t="e">
        <f>(B39/SUM('Captura SegundoGrado'!$B$35:$BI$35))*100</f>
        <v>#DIV/0!</v>
      </c>
      <c r="D39" s="124" t="s">
        <v>3966</v>
      </c>
      <c r="E39" s="124" t="s">
        <v>3925</v>
      </c>
    </row>
    <row r="40" spans="1:5" ht="21" x14ac:dyDescent="0.15">
      <c r="A40" s="94">
        <v>6</v>
      </c>
      <c r="B40" s="94">
        <f>SUM('Captura SegundoGrado'!B43:BI43)</f>
        <v>0</v>
      </c>
      <c r="C40" s="95" t="e">
        <f>(B40/SUM('Captura SegundoGrado'!$B$35:$BI$35))*100</f>
        <v>#DIV/0!</v>
      </c>
      <c r="D40" s="124" t="s">
        <v>3967</v>
      </c>
      <c r="E40" s="124" t="s">
        <v>3925</v>
      </c>
    </row>
    <row r="41" spans="1:5" ht="31.5" x14ac:dyDescent="0.15">
      <c r="A41" s="94">
        <v>7</v>
      </c>
      <c r="B41" s="94">
        <f>SUM('Captura SegundoGrado'!B44:BI44)</f>
        <v>0</v>
      </c>
      <c r="C41" s="95" t="e">
        <f>(B41/SUM('Captura SegundoGrado'!$B$35:$BI$35))*100</f>
        <v>#DIV/0!</v>
      </c>
      <c r="D41" s="124" t="s">
        <v>3968</v>
      </c>
      <c r="E41" s="124" t="s">
        <v>3925</v>
      </c>
    </row>
    <row r="42" spans="1:5" ht="31.5" x14ac:dyDescent="0.15">
      <c r="A42" s="94">
        <v>8</v>
      </c>
      <c r="B42" s="94">
        <f>SUM('Captura SegundoGrado'!B45:BI45)</f>
        <v>0</v>
      </c>
      <c r="C42" s="95" t="e">
        <f>(B42/SUM('Captura SegundoGrado'!$B$35:$BI$35))*100</f>
        <v>#DIV/0!</v>
      </c>
      <c r="D42" s="124" t="s">
        <v>3968</v>
      </c>
      <c r="E42" s="124" t="s">
        <v>3925</v>
      </c>
    </row>
    <row r="43" spans="1:5" ht="31.5" x14ac:dyDescent="0.15">
      <c r="A43" s="94">
        <v>9</v>
      </c>
      <c r="B43" s="94">
        <f>SUM('Captura SegundoGrado'!B46:BI46)</f>
        <v>0</v>
      </c>
      <c r="C43" s="95" t="e">
        <f>(B43/SUM('Captura SegundoGrado'!$B$35:$BI$35))*100</f>
        <v>#DIV/0!</v>
      </c>
      <c r="D43" s="124" t="s">
        <v>3969</v>
      </c>
      <c r="E43" s="124" t="s">
        <v>3927</v>
      </c>
    </row>
    <row r="44" spans="1:5" ht="31.5" x14ac:dyDescent="0.15">
      <c r="A44" s="94">
        <v>10</v>
      </c>
      <c r="B44" s="94">
        <f>SUM('Captura SegundoGrado'!B47:BI47)</f>
        <v>0</v>
      </c>
      <c r="C44" s="95" t="e">
        <f>(B44/SUM('Captura SegundoGrado'!$B$35:$BI$35))*100</f>
        <v>#DIV/0!</v>
      </c>
      <c r="D44" s="124" t="s">
        <v>3969</v>
      </c>
      <c r="E44" s="124" t="s">
        <v>3925</v>
      </c>
    </row>
    <row r="45" spans="1:5" ht="31.5" x14ac:dyDescent="0.15">
      <c r="A45" s="94">
        <v>11</v>
      </c>
      <c r="B45" s="94">
        <f>SUM('Captura SegundoGrado'!B48:BI48)</f>
        <v>0</v>
      </c>
      <c r="C45" s="95" t="e">
        <f>(B45/SUM('Captura SegundoGrado'!$B$35:$BI$35))*100</f>
        <v>#DIV/0!</v>
      </c>
      <c r="D45" s="124" t="s">
        <v>3969</v>
      </c>
      <c r="E45" s="124" t="s">
        <v>3925</v>
      </c>
    </row>
    <row r="46" spans="1:5" ht="31.5" x14ac:dyDescent="0.15">
      <c r="A46" s="94">
        <v>12</v>
      </c>
      <c r="B46" s="94">
        <f>SUM('Captura SegundoGrado'!B49:BI49)</f>
        <v>0</v>
      </c>
      <c r="C46" s="95" t="e">
        <f>(B46/SUM('Captura SegundoGrado'!$B$35:$BI$35))*100</f>
        <v>#DIV/0!</v>
      </c>
      <c r="D46" s="124" t="s">
        <v>3969</v>
      </c>
      <c r="E46" s="124" t="s">
        <v>3925</v>
      </c>
    </row>
    <row r="47" spans="1:5" ht="31.5" x14ac:dyDescent="0.15">
      <c r="A47" s="94">
        <v>13</v>
      </c>
      <c r="B47" s="94">
        <f>SUM('Captura SegundoGrado'!B50:BI50)</f>
        <v>0</v>
      </c>
      <c r="C47" s="95" t="e">
        <f>(B47/SUM('Captura SegundoGrado'!$B$35:$BI$35))*100</f>
        <v>#DIV/0!</v>
      </c>
      <c r="D47" s="124" t="s">
        <v>3969</v>
      </c>
      <c r="E47" s="124" t="s">
        <v>3925</v>
      </c>
    </row>
    <row r="48" spans="1:5" ht="31.5" x14ac:dyDescent="0.15">
      <c r="A48" s="94">
        <v>14</v>
      </c>
      <c r="B48" s="94">
        <f>SUM('Captura SegundoGrado'!B51:BI51)</f>
        <v>0</v>
      </c>
      <c r="C48" s="95" t="e">
        <f>(B48/SUM('Captura SegundoGrado'!$B$35:$BI$35))*100</f>
        <v>#DIV/0!</v>
      </c>
      <c r="D48" s="124" t="s">
        <v>3969</v>
      </c>
      <c r="E48" s="124" t="s">
        <v>3925</v>
      </c>
    </row>
    <row r="49" spans="1:5" ht="31.5" x14ac:dyDescent="0.15">
      <c r="A49" s="94">
        <v>15</v>
      </c>
      <c r="B49" s="94">
        <f>SUM('Captura SegundoGrado'!B52:BI52)</f>
        <v>0</v>
      </c>
      <c r="C49" s="95" t="e">
        <f>(B49/SUM('Captura SegundoGrado'!$B$35:$BI$35))*100</f>
        <v>#DIV/0!</v>
      </c>
      <c r="D49" s="124" t="s">
        <v>3969</v>
      </c>
      <c r="E49" s="124" t="s">
        <v>3925</v>
      </c>
    </row>
    <row r="50" spans="1:5" ht="31.5" x14ac:dyDescent="0.15">
      <c r="A50" s="94">
        <v>16</v>
      </c>
      <c r="B50" s="94">
        <f>SUM('Captura SegundoGrado'!B53:BI53)</f>
        <v>0</v>
      </c>
      <c r="C50" s="95" t="e">
        <f>(B50/SUM('Captura SegundoGrado'!$B$35:$BI$35))*100</f>
        <v>#DIV/0!</v>
      </c>
      <c r="D50" s="124" t="s">
        <v>3969</v>
      </c>
      <c r="E50" s="124" t="s">
        <v>3925</v>
      </c>
    </row>
    <row r="51" spans="1:5" ht="21" x14ac:dyDescent="0.15">
      <c r="A51" s="94">
        <v>17</v>
      </c>
      <c r="B51" s="94">
        <f>SUM('Captura SegundoGrado'!B54:BI54)</f>
        <v>0</v>
      </c>
      <c r="C51" s="95" t="e">
        <f>(B51/SUM('Captura SegundoGrado'!$B$35:$BI$35))*100</f>
        <v>#DIV/0!</v>
      </c>
      <c r="D51" s="124" t="s">
        <v>3970</v>
      </c>
      <c r="E51" s="124" t="s">
        <v>3927</v>
      </c>
    </row>
    <row r="52" spans="1:5" ht="21" x14ac:dyDescent="0.15">
      <c r="A52" s="94">
        <v>18</v>
      </c>
      <c r="B52" s="94">
        <f>SUM('Captura SegundoGrado'!B55:BI55)</f>
        <v>0</v>
      </c>
      <c r="C52" s="95" t="e">
        <f>(B52/SUM('Captura SegundoGrado'!$B$35:$BI$35))*100</f>
        <v>#DIV/0!</v>
      </c>
      <c r="D52" s="124" t="s">
        <v>3971</v>
      </c>
      <c r="E52" s="124" t="s">
        <v>3927</v>
      </c>
    </row>
    <row r="53" spans="1:5" x14ac:dyDescent="0.15">
      <c r="A53" s="94">
        <v>19</v>
      </c>
      <c r="B53" s="94">
        <f>SUM('Captura SegundoGrado'!B56:BI56)</f>
        <v>0</v>
      </c>
      <c r="C53" s="95" t="e">
        <f>(B53/SUM('Captura SegundoGrado'!$B$35:$BI$35))*100</f>
        <v>#DIV/0!</v>
      </c>
      <c r="D53" s="124" t="s">
        <v>3972</v>
      </c>
      <c r="E53" s="124" t="s">
        <v>3927</v>
      </c>
    </row>
    <row r="54" spans="1:5" x14ac:dyDescent="0.15">
      <c r="A54" s="94">
        <v>20</v>
      </c>
      <c r="B54" s="94">
        <f>SUM('Captura SegundoGrado'!B57:BI57)</f>
        <v>0</v>
      </c>
      <c r="C54" s="95" t="e">
        <f>(B54/SUM('Captura SegundoGrado'!$B$35:$BI$35))*100</f>
        <v>#DIV/0!</v>
      </c>
      <c r="D54" s="124" t="s">
        <v>3973</v>
      </c>
      <c r="E54" s="124" t="s">
        <v>3925</v>
      </c>
    </row>
    <row r="55" spans="1:5" x14ac:dyDescent="0.15">
      <c r="A55" s="3"/>
      <c r="B55" s="3"/>
      <c r="C55" s="96"/>
      <c r="D55" s="170"/>
      <c r="E55" s="3"/>
    </row>
    <row r="56" spans="1:5" ht="10.5" customHeight="1" x14ac:dyDescent="0.15">
      <c r="A56" s="167" t="s">
        <v>15</v>
      </c>
      <c r="B56" s="168"/>
      <c r="C56" s="168"/>
      <c r="D56" s="168"/>
      <c r="E56" s="168"/>
    </row>
    <row r="57" spans="1:5" ht="21" x14ac:dyDescent="0.15">
      <c r="A57" s="23" t="s">
        <v>5</v>
      </c>
      <c r="B57" s="23" t="s">
        <v>6</v>
      </c>
      <c r="C57" s="93" t="s">
        <v>11</v>
      </c>
      <c r="D57" s="159" t="s">
        <v>3922</v>
      </c>
      <c r="E57" s="161" t="s">
        <v>3923</v>
      </c>
    </row>
    <row r="58" spans="1:5" ht="21" x14ac:dyDescent="0.15">
      <c r="A58" s="94">
        <v>1</v>
      </c>
      <c r="B58" s="94">
        <f>SUM('Captura SegundoGrado'!B63:BI63)</f>
        <v>0</v>
      </c>
      <c r="C58" s="95" t="e">
        <f>(B58/SUM('Captura SegundoGrado'!$B$60:$BI$60))*100</f>
        <v>#DIV/0!</v>
      </c>
      <c r="D58" s="124" t="s">
        <v>3974</v>
      </c>
      <c r="E58" s="124" t="s">
        <v>3927</v>
      </c>
    </row>
    <row r="59" spans="1:5" ht="21" x14ac:dyDescent="0.15">
      <c r="A59" s="94">
        <v>2</v>
      </c>
      <c r="B59" s="94">
        <f>SUM('Captura SegundoGrado'!B64:BI64)</f>
        <v>0</v>
      </c>
      <c r="C59" s="95" t="e">
        <f>(B59/SUM('Captura SegundoGrado'!$B$60:$BI$60))*100</f>
        <v>#DIV/0!</v>
      </c>
      <c r="D59" s="124" t="s">
        <v>3974</v>
      </c>
      <c r="E59" s="124" t="s">
        <v>3927</v>
      </c>
    </row>
    <row r="60" spans="1:5" ht="31.5" x14ac:dyDescent="0.15">
      <c r="A60" s="94">
        <v>3</v>
      </c>
      <c r="B60" s="94">
        <f>SUM('Captura SegundoGrado'!B65:BI65)</f>
        <v>0</v>
      </c>
      <c r="C60" s="95" t="e">
        <f>(B60/SUM('Captura SegundoGrado'!$B$60:$BI$60))*100</f>
        <v>#DIV/0!</v>
      </c>
      <c r="D60" s="124" t="s">
        <v>3975</v>
      </c>
      <c r="E60" s="124" t="s">
        <v>3927</v>
      </c>
    </row>
    <row r="61" spans="1:5" ht="31.5" x14ac:dyDescent="0.15">
      <c r="A61" s="94">
        <v>4</v>
      </c>
      <c r="B61" s="94">
        <f>SUM('Captura SegundoGrado'!B66:BI66)</f>
        <v>0</v>
      </c>
      <c r="C61" s="95" t="e">
        <f>(B61/SUM('Captura SegundoGrado'!$B$60:$BI$60))*100</f>
        <v>#DIV/0!</v>
      </c>
      <c r="D61" s="124" t="s">
        <v>3975</v>
      </c>
      <c r="E61" s="124" t="s">
        <v>3927</v>
      </c>
    </row>
    <row r="62" spans="1:5" ht="31.5" x14ac:dyDescent="0.15">
      <c r="A62" s="94">
        <v>5</v>
      </c>
      <c r="B62" s="94">
        <f>SUM('Captura SegundoGrado'!B67:BI67)</f>
        <v>0</v>
      </c>
      <c r="C62" s="95" t="e">
        <f>(B62/SUM('Captura SegundoGrado'!$B$60:$BI$60))*100</f>
        <v>#DIV/0!</v>
      </c>
      <c r="D62" s="124" t="s">
        <v>3975</v>
      </c>
      <c r="E62" s="124" t="s">
        <v>3927</v>
      </c>
    </row>
    <row r="63" spans="1:5" x14ac:dyDescent="0.15">
      <c r="A63" s="94">
        <v>6</v>
      </c>
      <c r="B63" s="94">
        <f>SUM('Captura SegundoGrado'!B68:BI68)</f>
        <v>0</v>
      </c>
      <c r="C63" s="95" t="e">
        <f>(B63/SUM('Captura SegundoGrado'!$B$60:$BI$60))*100</f>
        <v>#DIV/0!</v>
      </c>
      <c r="D63" s="124" t="s">
        <v>3976</v>
      </c>
      <c r="E63" s="124" t="s">
        <v>3927</v>
      </c>
    </row>
    <row r="64" spans="1:5" x14ac:dyDescent="0.15">
      <c r="A64" s="94">
        <v>7</v>
      </c>
      <c r="B64" s="94">
        <f>SUM('Captura SegundoGrado'!B69:BI69)</f>
        <v>0</v>
      </c>
      <c r="C64" s="95" t="e">
        <f>(B64/SUM('Captura SegundoGrado'!$B$60:$BI$60))*100</f>
        <v>#DIV/0!</v>
      </c>
      <c r="D64" s="124" t="s">
        <v>3976</v>
      </c>
      <c r="E64" s="124" t="s">
        <v>3927</v>
      </c>
    </row>
    <row r="65" spans="1:5" x14ac:dyDescent="0.15">
      <c r="A65" s="94">
        <v>8</v>
      </c>
      <c r="B65" s="94">
        <f>SUM('Captura SegundoGrado'!B70:BI70)</f>
        <v>0</v>
      </c>
      <c r="C65" s="95" t="e">
        <f>(B65/SUM('Captura SegundoGrado'!$B$60:$BI$60))*100</f>
        <v>#DIV/0!</v>
      </c>
      <c r="D65" s="124" t="s">
        <v>3976</v>
      </c>
      <c r="E65" s="124" t="s">
        <v>3925</v>
      </c>
    </row>
    <row r="66" spans="1:5" x14ac:dyDescent="0.15">
      <c r="A66" s="94">
        <v>9</v>
      </c>
      <c r="B66" s="94">
        <f>SUM('Captura SegundoGrado'!B71:BI71)</f>
        <v>0</v>
      </c>
      <c r="C66" s="95" t="e">
        <f>(B66/SUM('Captura SegundoGrado'!$B$60:$BI$60))*100</f>
        <v>#DIV/0!</v>
      </c>
      <c r="D66" s="124" t="s">
        <v>3976</v>
      </c>
      <c r="E66" s="124" t="s">
        <v>3925</v>
      </c>
    </row>
    <row r="67" spans="1:5" x14ac:dyDescent="0.15">
      <c r="A67" s="94">
        <v>10</v>
      </c>
      <c r="B67" s="94">
        <f>SUM('Captura SegundoGrado'!B72:BI72)</f>
        <v>0</v>
      </c>
      <c r="C67" s="95" t="e">
        <f>(B67/SUM('Captura SegundoGrado'!$B$60:$BI$60))*100</f>
        <v>#DIV/0!</v>
      </c>
      <c r="D67" s="124" t="s">
        <v>3976</v>
      </c>
      <c r="E67" s="124" t="s">
        <v>3927</v>
      </c>
    </row>
    <row r="68" spans="1:5" ht="21" x14ac:dyDescent="0.15">
      <c r="A68" s="94">
        <v>11</v>
      </c>
      <c r="B68" s="94">
        <f>SUM('Captura SegundoGrado'!B73:BI73)</f>
        <v>0</v>
      </c>
      <c r="C68" s="95" t="e">
        <f>(B68/SUM('Captura SegundoGrado'!$B$60:$BI$60))*100</f>
        <v>#DIV/0!</v>
      </c>
      <c r="D68" s="124" t="s">
        <v>3977</v>
      </c>
      <c r="E68" s="124" t="s">
        <v>3927</v>
      </c>
    </row>
    <row r="69" spans="1:5" ht="21" x14ac:dyDescent="0.15">
      <c r="A69" s="94">
        <v>12</v>
      </c>
      <c r="B69" s="94">
        <f>SUM('Captura SegundoGrado'!B74:BI74)</f>
        <v>0</v>
      </c>
      <c r="C69" s="95" t="e">
        <f>(B69/SUM('Captura SegundoGrado'!$B$60:$BI$60))*100</f>
        <v>#DIV/0!</v>
      </c>
      <c r="D69" s="124" t="s">
        <v>3977</v>
      </c>
      <c r="E69" s="124" t="s">
        <v>3927</v>
      </c>
    </row>
    <row r="70" spans="1:5" x14ac:dyDescent="0.15">
      <c r="A70" s="94">
        <v>13</v>
      </c>
      <c r="B70" s="94">
        <f>SUM('Captura SegundoGrado'!B75:BI75)</f>
        <v>0</v>
      </c>
      <c r="C70" s="95" t="e">
        <f>(B70/SUM('Captura SegundoGrado'!$B$60:$BI$60))*100</f>
        <v>#DIV/0!</v>
      </c>
      <c r="D70" s="124" t="s">
        <v>3978</v>
      </c>
      <c r="E70" s="124" t="s">
        <v>3927</v>
      </c>
    </row>
    <row r="71" spans="1:5" x14ac:dyDescent="0.15">
      <c r="A71" s="94">
        <v>14</v>
      </c>
      <c r="B71" s="94">
        <f>SUM('Captura SegundoGrado'!B76:BI76)</f>
        <v>0</v>
      </c>
      <c r="C71" s="95" t="e">
        <f>(B71/SUM('Captura SegundoGrado'!$B$60:$BI$60))*100</f>
        <v>#DIV/0!</v>
      </c>
      <c r="D71" s="124" t="s">
        <v>3978</v>
      </c>
      <c r="E71" s="124" t="s">
        <v>3927</v>
      </c>
    </row>
    <row r="72" spans="1:5" x14ac:dyDescent="0.15">
      <c r="A72" s="94">
        <v>15</v>
      </c>
      <c r="B72" s="94">
        <f>SUM('Captura SegundoGrado'!B77:BI77)</f>
        <v>0</v>
      </c>
      <c r="C72" s="95" t="e">
        <f>(B72/SUM('Captura SegundoGrado'!$B$60:$BI$60))*100</f>
        <v>#DIV/0!</v>
      </c>
      <c r="D72" s="124" t="s">
        <v>3978</v>
      </c>
      <c r="E72" s="124" t="s">
        <v>3927</v>
      </c>
    </row>
    <row r="73" spans="1:5" ht="31.5" x14ac:dyDescent="0.15">
      <c r="A73" s="94">
        <v>16</v>
      </c>
      <c r="B73" s="94">
        <f>SUM('Captura SegundoGrado'!B78:BI78)</f>
        <v>0</v>
      </c>
      <c r="C73" s="95" t="e">
        <f>(B73/SUM('Captura SegundoGrado'!$B$60:$BI$60))*100</f>
        <v>#DIV/0!</v>
      </c>
      <c r="D73" s="124" t="s">
        <v>3979</v>
      </c>
      <c r="E73" s="124" t="s">
        <v>3927</v>
      </c>
    </row>
    <row r="74" spans="1:5" x14ac:dyDescent="0.15">
      <c r="A74" s="94">
        <v>17</v>
      </c>
      <c r="B74" s="94">
        <f>SUM('Captura SegundoGrado'!B79:BI79)</f>
        <v>0</v>
      </c>
      <c r="C74" s="95" t="e">
        <f>(B74/SUM('Captura SegundoGrado'!$B$60:$BI$60))*100</f>
        <v>#DIV/0!</v>
      </c>
      <c r="D74" s="124" t="s">
        <v>3980</v>
      </c>
      <c r="E74" s="124" t="s">
        <v>3927</v>
      </c>
    </row>
    <row r="75" spans="1:5" x14ac:dyDescent="0.15">
      <c r="A75" s="94">
        <v>18</v>
      </c>
      <c r="B75" s="94">
        <f>SUM('Captura SegundoGrado'!B80:BI80)</f>
        <v>0</v>
      </c>
      <c r="C75" s="95" t="e">
        <f>(B75/SUM('Captura SegundoGrado'!$B$60:$BI$60))*100</f>
        <v>#DIV/0!</v>
      </c>
      <c r="D75" s="124" t="s">
        <v>3981</v>
      </c>
      <c r="E75" s="124" t="s">
        <v>3927</v>
      </c>
    </row>
    <row r="76" spans="1:5" ht="21" x14ac:dyDescent="0.15">
      <c r="A76" s="94">
        <v>19</v>
      </c>
      <c r="B76" s="94">
        <f>SUM('Captura SegundoGrado'!B81:BI81)</f>
        <v>0</v>
      </c>
      <c r="C76" s="95" t="e">
        <f>(B76/SUM('Captura SegundoGrado'!$B$60:$BI$60))*100</f>
        <v>#DIV/0!</v>
      </c>
      <c r="D76" s="124" t="s">
        <v>3982</v>
      </c>
      <c r="E76" s="124" t="s">
        <v>3927</v>
      </c>
    </row>
    <row r="77" spans="1:5" ht="21" x14ac:dyDescent="0.15">
      <c r="A77" s="94">
        <v>20</v>
      </c>
      <c r="B77" s="94">
        <f>SUM('Captura SegundoGrado'!B82:BI82)</f>
        <v>0</v>
      </c>
      <c r="C77" s="95" t="e">
        <f>(B77/SUM('Captura SegundoGrado'!$B$60:$BI$60))*100</f>
        <v>#DIV/0!</v>
      </c>
      <c r="D77" s="124" t="s">
        <v>3982</v>
      </c>
      <c r="E77" s="124" t="s">
        <v>3927</v>
      </c>
    </row>
    <row r="78" spans="1:5" x14ac:dyDescent="0.15">
      <c r="A78" s="3"/>
      <c r="B78" s="3"/>
      <c r="C78" s="96"/>
      <c r="D78" s="170"/>
      <c r="E78" s="3"/>
    </row>
    <row r="79" spans="1:5" x14ac:dyDescent="0.15">
      <c r="A79" s="166" t="s">
        <v>16</v>
      </c>
      <c r="B79" s="169"/>
      <c r="C79" s="169"/>
      <c r="D79" s="168"/>
      <c r="E79" s="168"/>
    </row>
    <row r="80" spans="1:5" ht="21" x14ac:dyDescent="0.15">
      <c r="A80" s="23" t="s">
        <v>5</v>
      </c>
      <c r="B80" s="23" t="s">
        <v>6</v>
      </c>
      <c r="C80" s="93" t="s">
        <v>11</v>
      </c>
      <c r="D80" s="159" t="s">
        <v>3922</v>
      </c>
      <c r="E80" s="161" t="s">
        <v>3923</v>
      </c>
    </row>
    <row r="81" spans="1:5" ht="31.5" x14ac:dyDescent="0.15">
      <c r="A81" s="94">
        <v>1</v>
      </c>
      <c r="B81" s="94">
        <f>SUM('Captura SegundoGrado'!B88:BI88)</f>
        <v>0</v>
      </c>
      <c r="C81" s="95" t="e">
        <f>(B81/SUM('Captura SegundoGrado'!$B$85:$BI$85))*100</f>
        <v>#DIV/0!</v>
      </c>
      <c r="D81" s="124" t="s">
        <v>3983</v>
      </c>
      <c r="E81" s="124" t="s">
        <v>3925</v>
      </c>
    </row>
    <row r="82" spans="1:5" ht="31.5" x14ac:dyDescent="0.15">
      <c r="A82" s="94">
        <v>2</v>
      </c>
      <c r="B82" s="94">
        <f>SUM('Captura SegundoGrado'!B89:BI89)</f>
        <v>0</v>
      </c>
      <c r="C82" s="95" t="e">
        <f>(B82/SUM('Captura SegundoGrado'!$B$85:$BI$85))*100</f>
        <v>#DIV/0!</v>
      </c>
      <c r="D82" s="124" t="s">
        <v>3983</v>
      </c>
      <c r="E82" s="124" t="s">
        <v>3925</v>
      </c>
    </row>
    <row r="83" spans="1:5" ht="31.5" x14ac:dyDescent="0.15">
      <c r="A83" s="94">
        <v>3</v>
      </c>
      <c r="B83" s="94">
        <f>SUM('Captura SegundoGrado'!B90:BI90)</f>
        <v>0</v>
      </c>
      <c r="C83" s="95" t="e">
        <f>(B83/SUM('Captura SegundoGrado'!$B$85:$BI$85))*100</f>
        <v>#DIV/0!</v>
      </c>
      <c r="D83" s="124" t="s">
        <v>3983</v>
      </c>
      <c r="E83" s="124" t="s">
        <v>3925</v>
      </c>
    </row>
    <row r="84" spans="1:5" ht="42" x14ac:dyDescent="0.15">
      <c r="A84" s="94">
        <v>4</v>
      </c>
      <c r="B84" s="94">
        <f>SUM('Captura SegundoGrado'!B91:BI91)</f>
        <v>0</v>
      </c>
      <c r="C84" s="95" t="e">
        <f>(B84/SUM('Captura SegundoGrado'!$B$85:$BI$85))*100</f>
        <v>#DIV/0!</v>
      </c>
      <c r="D84" s="124" t="s">
        <v>3984</v>
      </c>
      <c r="E84" s="124" t="s">
        <v>3927</v>
      </c>
    </row>
    <row r="85" spans="1:5" ht="42" x14ac:dyDescent="0.15">
      <c r="A85" s="94">
        <v>5</v>
      </c>
      <c r="B85" s="94">
        <f>SUM('Captura SegundoGrado'!B92:BI92)</f>
        <v>0</v>
      </c>
      <c r="C85" s="95" t="e">
        <f>(B85/SUM('Captura SegundoGrado'!$B$85:$BI$85))*100</f>
        <v>#DIV/0!</v>
      </c>
      <c r="D85" s="124" t="s">
        <v>3985</v>
      </c>
      <c r="E85" s="124" t="s">
        <v>3927</v>
      </c>
    </row>
    <row r="86" spans="1:5" ht="31.5" x14ac:dyDescent="0.15">
      <c r="A86" s="94">
        <v>6</v>
      </c>
      <c r="B86" s="94">
        <f>SUM('Captura SegundoGrado'!B93:BI93)</f>
        <v>0</v>
      </c>
      <c r="C86" s="95" t="e">
        <f>(B86/SUM('Captura SegundoGrado'!$B$85:$BI$85))*100</f>
        <v>#DIV/0!</v>
      </c>
      <c r="D86" s="124" t="s">
        <v>3986</v>
      </c>
      <c r="E86" s="124" t="s">
        <v>3925</v>
      </c>
    </row>
    <row r="87" spans="1:5" ht="31.5" x14ac:dyDescent="0.15">
      <c r="A87" s="94">
        <v>7</v>
      </c>
      <c r="B87" s="94">
        <f>SUM('Captura SegundoGrado'!B94:BI94)</f>
        <v>0</v>
      </c>
      <c r="C87" s="95" t="e">
        <f>(B87/SUM('Captura SegundoGrado'!$B$85:$BI$85))*100</f>
        <v>#DIV/0!</v>
      </c>
      <c r="D87" s="124" t="s">
        <v>3987</v>
      </c>
      <c r="E87" s="124" t="s">
        <v>3927</v>
      </c>
    </row>
    <row r="88" spans="1:5" ht="31.5" x14ac:dyDescent="0.15">
      <c r="A88" s="94">
        <v>8</v>
      </c>
      <c r="B88" s="94">
        <f>SUM('Captura SegundoGrado'!B95:BI95)</f>
        <v>0</v>
      </c>
      <c r="C88" s="95" t="e">
        <f>(B88/SUM('Captura SegundoGrado'!$B$85:$BI$85))*100</f>
        <v>#DIV/0!</v>
      </c>
      <c r="D88" s="124" t="s">
        <v>3988</v>
      </c>
      <c r="E88" s="124" t="s">
        <v>3927</v>
      </c>
    </row>
    <row r="89" spans="1:5" ht="52.5" x14ac:dyDescent="0.15">
      <c r="A89" s="94">
        <v>9</v>
      </c>
      <c r="B89" s="94">
        <f>SUM('Captura SegundoGrado'!B96:BI96)</f>
        <v>0</v>
      </c>
      <c r="C89" s="95" t="e">
        <f>(B89/SUM('Captura SegundoGrado'!$B$85:$BI$85))*100</f>
        <v>#DIV/0!</v>
      </c>
      <c r="D89" s="124" t="s">
        <v>3989</v>
      </c>
      <c r="E89" s="124" t="s">
        <v>3925</v>
      </c>
    </row>
    <row r="90" spans="1:5" ht="52.5" x14ac:dyDescent="0.15">
      <c r="A90" s="94">
        <v>10</v>
      </c>
      <c r="B90" s="94">
        <f>SUM('Captura SegundoGrado'!B97:BI97)</f>
        <v>0</v>
      </c>
      <c r="C90" s="95" t="e">
        <f>(B90/SUM('Captura SegundoGrado'!$B$85:$BI$85))*100</f>
        <v>#DIV/0!</v>
      </c>
      <c r="D90" s="124" t="s">
        <v>3989</v>
      </c>
      <c r="E90" s="124" t="s">
        <v>3927</v>
      </c>
    </row>
    <row r="91" spans="1:5" x14ac:dyDescent="0.15">
      <c r="A91" s="3"/>
      <c r="B91" s="3"/>
      <c r="C91" s="96"/>
      <c r="D91" s="171"/>
      <c r="E91" s="172"/>
    </row>
    <row r="92" spans="1:5" x14ac:dyDescent="0.15">
      <c r="A92" s="167" t="s">
        <v>17</v>
      </c>
      <c r="B92" s="168"/>
      <c r="C92" s="168"/>
      <c r="D92" s="168"/>
      <c r="E92" s="168"/>
    </row>
    <row r="93" spans="1:5" ht="21" x14ac:dyDescent="0.15">
      <c r="A93" s="23" t="s">
        <v>5</v>
      </c>
      <c r="B93" s="23" t="s">
        <v>6</v>
      </c>
      <c r="C93" s="93" t="s">
        <v>11</v>
      </c>
      <c r="D93" s="181" t="s">
        <v>3922</v>
      </c>
      <c r="E93" s="185" t="s">
        <v>3923</v>
      </c>
    </row>
    <row r="94" spans="1:5" x14ac:dyDescent="0.15">
      <c r="A94" s="94">
        <v>1</v>
      </c>
      <c r="B94" s="94">
        <f>SUM('Captura SegundoGrado'!B103:BI103)</f>
        <v>0</v>
      </c>
      <c r="C94" s="95" t="e">
        <f>(B94/SUM('Captura SegundoGrado'!$B$100:$BI$100))*100</f>
        <v>#DIV/0!</v>
      </c>
      <c r="D94" s="124" t="s">
        <v>3990</v>
      </c>
      <c r="E94" s="186" t="s">
        <v>3925</v>
      </c>
    </row>
    <row r="95" spans="1:5" x14ac:dyDescent="0.15">
      <c r="A95" s="94">
        <v>2</v>
      </c>
      <c r="B95" s="94">
        <f>SUM('Captura SegundoGrado'!B104:BI104)</f>
        <v>0</v>
      </c>
      <c r="C95" s="95" t="e">
        <f>(B95/SUM('Captura SegundoGrado'!$B$100:$BI$100))*100</f>
        <v>#DIV/0!</v>
      </c>
      <c r="D95" s="124" t="s">
        <v>3991</v>
      </c>
      <c r="E95" s="186" t="s">
        <v>3925</v>
      </c>
    </row>
    <row r="96" spans="1:5" x14ac:dyDescent="0.15">
      <c r="A96" s="94">
        <v>3</v>
      </c>
      <c r="B96" s="94">
        <f>SUM('Captura SegundoGrado'!B105:BI105)</f>
        <v>0</v>
      </c>
      <c r="C96" s="95" t="e">
        <f>(B96/SUM('Captura SegundoGrado'!$B$100:$BI$100))*100</f>
        <v>#DIV/0!</v>
      </c>
      <c r="D96" s="124" t="s">
        <v>3992</v>
      </c>
      <c r="E96" s="186" t="s">
        <v>3925</v>
      </c>
    </row>
    <row r="97" spans="1:5" x14ac:dyDescent="0.15">
      <c r="A97" s="94">
        <v>4</v>
      </c>
      <c r="B97" s="94">
        <f>SUM('Captura SegundoGrado'!B106:BI106)</f>
        <v>0</v>
      </c>
      <c r="C97" s="95" t="e">
        <f>(B97/SUM('Captura SegundoGrado'!$B$100:$BI$100))*100</f>
        <v>#DIV/0!</v>
      </c>
      <c r="D97" s="124" t="s">
        <v>3993</v>
      </c>
      <c r="E97" s="186" t="s">
        <v>3925</v>
      </c>
    </row>
    <row r="98" spans="1:5" x14ac:dyDescent="0.15">
      <c r="A98" s="94">
        <v>5</v>
      </c>
      <c r="B98" s="94">
        <f>SUM('Captura SegundoGrado'!B107:BI107)</f>
        <v>0</v>
      </c>
      <c r="C98" s="95" t="e">
        <f>(B98/SUM('Captura SegundoGrado'!$B$100:$BI$100))*100</f>
        <v>#DIV/0!</v>
      </c>
      <c r="D98" s="124" t="s">
        <v>3994</v>
      </c>
      <c r="E98" s="186" t="s">
        <v>3925</v>
      </c>
    </row>
    <row r="99" spans="1:5" x14ac:dyDescent="0.15">
      <c r="A99" s="94">
        <v>6</v>
      </c>
      <c r="B99" s="94">
        <f>SUM('Captura SegundoGrado'!B108:BI108)</f>
        <v>0</v>
      </c>
      <c r="C99" s="95" t="e">
        <f>(B99/SUM('Captura SegundoGrado'!$B$100:$BI$100))*100</f>
        <v>#DIV/0!</v>
      </c>
      <c r="D99" s="124" t="s">
        <v>3994</v>
      </c>
      <c r="E99" s="186" t="s">
        <v>3925</v>
      </c>
    </row>
    <row r="100" spans="1:5" x14ac:dyDescent="0.15">
      <c r="A100" s="94">
        <v>7</v>
      </c>
      <c r="B100" s="94">
        <f>SUM('Captura SegundoGrado'!B109:BI109)</f>
        <v>0</v>
      </c>
      <c r="C100" s="95" t="e">
        <f>(B100/SUM('Captura SegundoGrado'!$B$100:$BI$100))*100</f>
        <v>#DIV/0!</v>
      </c>
      <c r="D100" s="124" t="s">
        <v>3994</v>
      </c>
      <c r="E100" s="186" t="s">
        <v>3925</v>
      </c>
    </row>
    <row r="101" spans="1:5" x14ac:dyDescent="0.15">
      <c r="A101" s="94">
        <v>8</v>
      </c>
      <c r="B101" s="94">
        <f>SUM('Captura SegundoGrado'!B110:BI110)</f>
        <v>0</v>
      </c>
      <c r="C101" s="95" t="e">
        <f>(B101/SUM('Captura SegundoGrado'!$B$100:$BI$100))*100</f>
        <v>#DIV/0!</v>
      </c>
      <c r="D101" s="124" t="s">
        <v>3994</v>
      </c>
      <c r="E101" s="186" t="s">
        <v>3925</v>
      </c>
    </row>
    <row r="102" spans="1:5" x14ac:dyDescent="0.15">
      <c r="A102" s="94">
        <v>9</v>
      </c>
      <c r="B102" s="94">
        <f>SUM('Captura SegundoGrado'!B111:BI111)</f>
        <v>0</v>
      </c>
      <c r="C102" s="95" t="e">
        <f>(B102/SUM('Captura SegundoGrado'!$B$100:$BI$100))*100</f>
        <v>#DIV/0!</v>
      </c>
      <c r="D102" s="124" t="s">
        <v>3995</v>
      </c>
      <c r="E102" s="186" t="s">
        <v>3925</v>
      </c>
    </row>
    <row r="103" spans="1:5" x14ac:dyDescent="0.15">
      <c r="A103" s="94">
        <v>10</v>
      </c>
      <c r="B103" s="94">
        <f>SUM('Captura SegundoGrado'!B112:BI112)</f>
        <v>0</v>
      </c>
      <c r="C103" s="95" t="e">
        <f>(B103/SUM('Captura SegundoGrado'!$B$100:$BI$100))*100</f>
        <v>#DIV/0!</v>
      </c>
      <c r="D103" s="124" t="s">
        <v>3996</v>
      </c>
      <c r="E103" s="186" t="s">
        <v>3925</v>
      </c>
    </row>
    <row r="104" spans="1:5" x14ac:dyDescent="0.15">
      <c r="E104" s="4"/>
    </row>
    <row r="105" spans="1:5" x14ac:dyDescent="0.15">
      <c r="E105" s="4"/>
    </row>
    <row r="106" spans="1:5" x14ac:dyDescent="0.15">
      <c r="E106" s="4"/>
    </row>
    <row r="107" spans="1:5" x14ac:dyDescent="0.15">
      <c r="E107" s="4"/>
    </row>
    <row r="108" spans="1:5" x14ac:dyDescent="0.15">
      <c r="E108" s="4"/>
    </row>
    <row r="109" spans="1:5" x14ac:dyDescent="0.15">
      <c r="E109" s="4"/>
    </row>
  </sheetData>
  <mergeCells count="4">
    <mergeCell ref="A3:E3"/>
    <mergeCell ref="A4:E4"/>
    <mergeCell ref="A5:E5"/>
    <mergeCell ref="A6:E6"/>
  </mergeCells>
  <conditionalFormatting sqref="C94:C103 C12:C31 C35:C54 C58:C77 C81:C90">
    <cfRule type="cellIs" dxfId="17" priority="5" operator="greaterThan">
      <formula>59.99</formula>
    </cfRule>
    <cfRule type="cellIs" dxfId="16" priority="6" operator="between">
      <formula>40</formula>
      <formula>59.99</formula>
    </cfRule>
    <cfRule type="cellIs" dxfId="15" priority="7" operator="lessThan">
      <formula>40</formula>
    </cfRule>
  </conditionalFormatting>
  <pageMargins left="0.23622047244094491" right="0.23622047244094491" top="0.74803149606299213" bottom="0.74803149606299213" header="0.31496062992125984" footer="0.31496062992125984"/>
  <pageSetup paperSize="119" orientation="portrait" verticalDpi="4" r:id="rId1"/>
  <headerFooter>
    <oddHeader>&amp;LSecretaría de Educación
Subsecretaría de Educación Básica
Dirección General de Educación Secundaria
Subdirección de Escuelas Telesecundarias&amp;R&amp;G</oddHeader>
  </headerFooter>
  <rowBreaks count="4" manualBreakCount="4">
    <brk id="32" max="16383" man="1"/>
    <brk id="55" max="16383" man="1"/>
    <brk id="78" max="16383" man="1"/>
    <brk id="91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workbookViewId="0">
      <selection activeCell="D9" sqref="D9"/>
    </sheetView>
  </sheetViews>
  <sheetFormatPr baseColWidth="10" defaultRowHeight="10.5" x14ac:dyDescent="0.15"/>
  <cols>
    <col min="1" max="1" width="3.5703125" style="4" customWidth="1"/>
    <col min="2" max="2" width="7.85546875" style="4" customWidth="1"/>
    <col min="3" max="3" width="8.140625" style="97" customWidth="1"/>
    <col min="4" max="4" width="61.7109375" style="1" customWidth="1"/>
    <col min="5" max="5" width="16.140625" style="1" customWidth="1"/>
    <col min="6" max="16384" width="11.42578125" style="1"/>
  </cols>
  <sheetData>
    <row r="1" spans="1:17" s="156" customFormat="1" ht="12" customHeight="1" x14ac:dyDescent="0.2">
      <c r="E1" s="173"/>
    </row>
    <row r="3" spans="1:17" ht="12.75" customHeight="1" x14ac:dyDescent="0.2">
      <c r="A3" s="243" t="s">
        <v>3915</v>
      </c>
      <c r="B3" s="243"/>
      <c r="C3" s="243"/>
      <c r="D3" s="243"/>
      <c r="E3" s="243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 customHeight="1" x14ac:dyDescent="0.15">
      <c r="A4" s="234" t="str">
        <f>'Datos Generales'!B4</f>
        <v>CICLO ESCOLAR 2012-2013</v>
      </c>
      <c r="B4" s="234"/>
      <c r="C4" s="234"/>
      <c r="D4" s="234"/>
      <c r="E4" s="234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12.75" customHeight="1" x14ac:dyDescent="0.15">
      <c r="A5" s="234" t="s">
        <v>20</v>
      </c>
      <c r="B5" s="234"/>
      <c r="C5" s="234"/>
      <c r="D5" s="234"/>
      <c r="E5" s="234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7" ht="12.75" customHeight="1" x14ac:dyDescent="0.15">
      <c r="A6" s="234" t="str">
        <f>'Datos Generales'!B5</f>
        <v>BLOQUE IV</v>
      </c>
      <c r="B6" s="234"/>
      <c r="C6" s="234"/>
      <c r="D6" s="234"/>
      <c r="E6" s="234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1:17" ht="12.75" customHeight="1" x14ac:dyDescent="0.2">
      <c r="A7" s="14"/>
      <c r="B7" s="1"/>
      <c r="C7" s="47" t="s">
        <v>43</v>
      </c>
      <c r="D7" s="148" t="str">
        <f>'Datos Generales'!B11</f>
        <v/>
      </c>
      <c r="E7" s="2"/>
      <c r="F7" s="2"/>
      <c r="H7" s="2"/>
      <c r="M7" s="2"/>
      <c r="N7" s="2"/>
    </row>
    <row r="8" spans="1:17" ht="12.75" x14ac:dyDescent="0.2">
      <c r="B8" s="1"/>
      <c r="C8" s="145" t="s">
        <v>44</v>
      </c>
      <c r="D8" s="148">
        <f>'Datos Generales'!B8</f>
        <v>0</v>
      </c>
    </row>
    <row r="9" spans="1:17" ht="10.5" customHeight="1" x14ac:dyDescent="0.15">
      <c r="A9" s="166" t="s">
        <v>24</v>
      </c>
      <c r="B9" s="169"/>
      <c r="C9" s="169"/>
      <c r="D9" s="168"/>
      <c r="E9" s="174"/>
    </row>
    <row r="10" spans="1:17" ht="21" x14ac:dyDescent="0.15">
      <c r="A10" s="23" t="s">
        <v>5</v>
      </c>
      <c r="B10" s="23" t="s">
        <v>6</v>
      </c>
      <c r="C10" s="93" t="s">
        <v>11</v>
      </c>
      <c r="D10" s="164" t="s">
        <v>3922</v>
      </c>
      <c r="E10" s="22" t="s">
        <v>3923</v>
      </c>
      <c r="F10" s="7"/>
    </row>
    <row r="11" spans="1:17" ht="21" x14ac:dyDescent="0.15">
      <c r="A11" s="94">
        <v>1</v>
      </c>
      <c r="B11" s="94">
        <f>SUM('Captura TercerGrado'!B13:BI13)</f>
        <v>0</v>
      </c>
      <c r="C11" s="95" t="e">
        <f>(B11/SUM('Captura TercerGrado'!$B$10:$BI$10))*100</f>
        <v>#DIV/0!</v>
      </c>
      <c r="D11" s="21" t="s">
        <v>3997</v>
      </c>
      <c r="E11" s="160" t="s">
        <v>3925</v>
      </c>
      <c r="F11" s="7"/>
    </row>
    <row r="12" spans="1:17" ht="21" x14ac:dyDescent="0.15">
      <c r="A12" s="94">
        <v>2</v>
      </c>
      <c r="B12" s="94">
        <f>SUM('Captura TercerGrado'!B14:BI14)</f>
        <v>0</v>
      </c>
      <c r="C12" s="95" t="e">
        <f>(B12/SUM('Captura TercerGrado'!$B$10:$BI$10))*100</f>
        <v>#DIV/0!</v>
      </c>
      <c r="D12" s="21" t="s">
        <v>3997</v>
      </c>
      <c r="E12" s="160" t="s">
        <v>3925</v>
      </c>
      <c r="F12" s="7"/>
    </row>
    <row r="13" spans="1:17" ht="21" x14ac:dyDescent="0.15">
      <c r="A13" s="94">
        <v>3</v>
      </c>
      <c r="B13" s="94">
        <f>SUM('Captura TercerGrado'!B15:BI15)</f>
        <v>0</v>
      </c>
      <c r="C13" s="95" t="e">
        <f>(B13/SUM('Captura TercerGrado'!$B$10:$BI$10))*100</f>
        <v>#DIV/0!</v>
      </c>
      <c r="D13" s="21" t="s">
        <v>3997</v>
      </c>
      <c r="E13" s="160" t="s">
        <v>3925</v>
      </c>
      <c r="F13" s="7"/>
    </row>
    <row r="14" spans="1:17" ht="21" x14ac:dyDescent="0.15">
      <c r="A14" s="94">
        <v>4</v>
      </c>
      <c r="B14" s="94">
        <f>SUM('Captura TercerGrado'!B16:BI16)</f>
        <v>0</v>
      </c>
      <c r="C14" s="95" t="e">
        <f>(B14/SUM('Captura TercerGrado'!$B$10:$BI$10))*100</f>
        <v>#DIV/0!</v>
      </c>
      <c r="D14" s="21" t="s">
        <v>3997</v>
      </c>
      <c r="E14" s="160" t="s">
        <v>3925</v>
      </c>
      <c r="F14" s="7"/>
    </row>
    <row r="15" spans="1:17" ht="21" x14ac:dyDescent="0.15">
      <c r="A15" s="94">
        <v>5</v>
      </c>
      <c r="B15" s="94">
        <f>SUM('Captura TercerGrado'!B17:BI17)</f>
        <v>0</v>
      </c>
      <c r="C15" s="95" t="e">
        <f>(B15/SUM('Captura TercerGrado'!$B$10:$BI$10))*100</f>
        <v>#DIV/0!</v>
      </c>
      <c r="D15" s="21" t="s">
        <v>3997</v>
      </c>
      <c r="E15" s="160" t="s">
        <v>3925</v>
      </c>
      <c r="F15" s="7"/>
    </row>
    <row r="16" spans="1:17" x14ac:dyDescent="0.15">
      <c r="A16" s="94">
        <v>6</v>
      </c>
      <c r="B16" s="94">
        <f>SUM('Captura TercerGrado'!B18:BI18)</f>
        <v>0</v>
      </c>
      <c r="C16" s="95" t="e">
        <f>(B16/SUM('Captura TercerGrado'!$B$10:$BI$10))*100</f>
        <v>#DIV/0!</v>
      </c>
      <c r="D16" s="21" t="s">
        <v>3998</v>
      </c>
      <c r="E16" s="160" t="s">
        <v>3927</v>
      </c>
      <c r="F16" s="7"/>
    </row>
    <row r="17" spans="1:6" x14ac:dyDescent="0.15">
      <c r="A17" s="94">
        <v>7</v>
      </c>
      <c r="B17" s="94">
        <f>SUM('Captura TercerGrado'!B19:BI19)</f>
        <v>0</v>
      </c>
      <c r="C17" s="95" t="e">
        <f>(B17/SUM('Captura TercerGrado'!$B$10:$BI$10))*100</f>
        <v>#DIV/0!</v>
      </c>
      <c r="D17" s="21" t="s">
        <v>3998</v>
      </c>
      <c r="E17" s="160" t="s">
        <v>3927</v>
      </c>
      <c r="F17" s="7"/>
    </row>
    <row r="18" spans="1:6" ht="31.5" x14ac:dyDescent="0.15">
      <c r="A18" s="94">
        <v>8</v>
      </c>
      <c r="B18" s="94">
        <f>SUM('Captura TercerGrado'!B20:BI20)</f>
        <v>0</v>
      </c>
      <c r="C18" s="95" t="e">
        <f>(B18/SUM('Captura TercerGrado'!$B$10:$BI$10))*100</f>
        <v>#DIV/0!</v>
      </c>
      <c r="D18" s="21" t="s">
        <v>3999</v>
      </c>
      <c r="E18" s="160" t="s">
        <v>3925</v>
      </c>
      <c r="F18" s="7"/>
    </row>
    <row r="19" spans="1:6" ht="31.5" x14ac:dyDescent="0.15">
      <c r="A19" s="94">
        <v>9</v>
      </c>
      <c r="B19" s="94">
        <f>SUM('Captura TercerGrado'!B21:BI21)</f>
        <v>0</v>
      </c>
      <c r="C19" s="95" t="e">
        <f>(B19/SUM('Captura TercerGrado'!$B$10:$BI$10))*100</f>
        <v>#DIV/0!</v>
      </c>
      <c r="D19" s="21" t="s">
        <v>3999</v>
      </c>
      <c r="E19" s="160" t="s">
        <v>3925</v>
      </c>
      <c r="F19" s="7"/>
    </row>
    <row r="20" spans="1:6" ht="21" x14ac:dyDescent="0.15">
      <c r="A20" s="94">
        <v>10</v>
      </c>
      <c r="B20" s="94">
        <f>SUM('Captura TercerGrado'!B22:BI22)</f>
        <v>0</v>
      </c>
      <c r="C20" s="95" t="e">
        <f>(B20/SUM('Captura TercerGrado'!$B$10:$BI$10))*100</f>
        <v>#DIV/0!</v>
      </c>
      <c r="D20" s="21" t="s">
        <v>4000</v>
      </c>
      <c r="E20" s="160" t="s">
        <v>3925</v>
      </c>
      <c r="F20" s="7"/>
    </row>
    <row r="21" spans="1:6" ht="21" x14ac:dyDescent="0.15">
      <c r="A21" s="94">
        <v>11</v>
      </c>
      <c r="B21" s="94">
        <f>SUM('Captura TercerGrado'!B23:BI23)</f>
        <v>0</v>
      </c>
      <c r="C21" s="95" t="e">
        <f>(B21/SUM('Captura TercerGrado'!$B$10:$BI$10))*100</f>
        <v>#DIV/0!</v>
      </c>
      <c r="D21" s="21" t="s">
        <v>4000</v>
      </c>
      <c r="E21" s="160" t="s">
        <v>3925</v>
      </c>
      <c r="F21" s="7"/>
    </row>
    <row r="22" spans="1:6" ht="21" x14ac:dyDescent="0.15">
      <c r="A22" s="94">
        <v>12</v>
      </c>
      <c r="B22" s="94">
        <f>SUM('Captura TercerGrado'!B24:BI24)</f>
        <v>0</v>
      </c>
      <c r="C22" s="95" t="e">
        <f>(B22/SUM('Captura TercerGrado'!$B$10:$BI$10))*100</f>
        <v>#DIV/0!</v>
      </c>
      <c r="D22" s="21" t="s">
        <v>4000</v>
      </c>
      <c r="E22" s="160" t="s">
        <v>3925</v>
      </c>
      <c r="F22" s="7"/>
    </row>
    <row r="23" spans="1:6" ht="42" x14ac:dyDescent="0.15">
      <c r="A23" s="94">
        <v>13</v>
      </c>
      <c r="B23" s="94">
        <f>SUM('Captura TercerGrado'!B25:BI25)</f>
        <v>0</v>
      </c>
      <c r="C23" s="95" t="e">
        <f>(B23/SUM('Captura TercerGrado'!$B$10:$BI$10))*100</f>
        <v>#DIV/0!</v>
      </c>
      <c r="D23" s="21" t="s">
        <v>4001</v>
      </c>
      <c r="E23" s="160" t="s">
        <v>3925</v>
      </c>
      <c r="F23" s="7"/>
    </row>
    <row r="24" spans="1:6" ht="42" x14ac:dyDescent="0.15">
      <c r="A24" s="94">
        <v>14</v>
      </c>
      <c r="B24" s="94">
        <f>SUM('Captura TercerGrado'!B26:BI26)</f>
        <v>0</v>
      </c>
      <c r="C24" s="95" t="e">
        <f>(B24/SUM('Captura TercerGrado'!$B$10:$BI$10))*100</f>
        <v>#DIV/0!</v>
      </c>
      <c r="D24" s="21" t="s">
        <v>4001</v>
      </c>
      <c r="E24" s="160" t="s">
        <v>3925</v>
      </c>
      <c r="F24" s="7"/>
    </row>
    <row r="25" spans="1:6" ht="42" x14ac:dyDescent="0.15">
      <c r="A25" s="94">
        <v>15</v>
      </c>
      <c r="B25" s="94">
        <f>SUM('Captura TercerGrado'!B27:BI27)</f>
        <v>0</v>
      </c>
      <c r="C25" s="95" t="e">
        <f>(B25/SUM('Captura TercerGrado'!$B$10:$BI$10))*100</f>
        <v>#DIV/0!</v>
      </c>
      <c r="D25" s="21" t="s">
        <v>4001</v>
      </c>
      <c r="E25" s="160" t="s">
        <v>3925</v>
      </c>
      <c r="F25" s="7"/>
    </row>
    <row r="26" spans="1:6" ht="42" x14ac:dyDescent="0.15">
      <c r="A26" s="94">
        <v>16</v>
      </c>
      <c r="B26" s="94">
        <f>SUM('Captura TercerGrado'!B28:BI28)</f>
        <v>0</v>
      </c>
      <c r="C26" s="95" t="e">
        <f>(B26/SUM('Captura TercerGrado'!$B$10:$BI$10))*100</f>
        <v>#DIV/0!</v>
      </c>
      <c r="D26" s="21" t="s">
        <v>4001</v>
      </c>
      <c r="E26" s="160" t="s">
        <v>3925</v>
      </c>
      <c r="F26" s="7"/>
    </row>
    <row r="27" spans="1:6" ht="42" x14ac:dyDescent="0.15">
      <c r="A27" s="94">
        <v>17</v>
      </c>
      <c r="B27" s="94">
        <f>SUM('Captura TercerGrado'!B29:BI29)</f>
        <v>0</v>
      </c>
      <c r="C27" s="95" t="e">
        <f>(B27/SUM('Captura TercerGrado'!$B$10:$BI$10))*100</f>
        <v>#DIV/0!</v>
      </c>
      <c r="D27" s="21" t="s">
        <v>4001</v>
      </c>
      <c r="E27" s="160" t="s">
        <v>3925</v>
      </c>
      <c r="F27" s="7"/>
    </row>
    <row r="28" spans="1:6" ht="21" x14ac:dyDescent="0.15">
      <c r="A28" s="94">
        <v>18</v>
      </c>
      <c r="B28" s="94">
        <f>SUM('Captura TercerGrado'!B30:BI30)</f>
        <v>0</v>
      </c>
      <c r="C28" s="95" t="e">
        <f>(B28/SUM('Captura TercerGrado'!$B$10:$BI$10))*100</f>
        <v>#DIV/0!</v>
      </c>
      <c r="D28" s="21" t="s">
        <v>4002</v>
      </c>
      <c r="E28" s="160" t="s">
        <v>3925</v>
      </c>
      <c r="F28" s="7"/>
    </row>
    <row r="29" spans="1:6" ht="21" x14ac:dyDescent="0.15">
      <c r="A29" s="94">
        <v>19</v>
      </c>
      <c r="B29" s="94">
        <f>SUM('Captura TercerGrado'!B31:BI31)</f>
        <v>0</v>
      </c>
      <c r="C29" s="95" t="e">
        <f>(B29/SUM('Captura TercerGrado'!$B$10:$BI$10))*100</f>
        <v>#DIV/0!</v>
      </c>
      <c r="D29" s="21" t="s">
        <v>4002</v>
      </c>
      <c r="E29" s="160" t="s">
        <v>3925</v>
      </c>
      <c r="F29" s="7"/>
    </row>
    <row r="30" spans="1:6" ht="21" x14ac:dyDescent="0.15">
      <c r="A30" s="94">
        <v>20</v>
      </c>
      <c r="B30" s="94">
        <f>SUM('Captura TercerGrado'!B32:BI32)</f>
        <v>0</v>
      </c>
      <c r="C30" s="95" t="e">
        <f>(B30/SUM('Captura TercerGrado'!$B$10:$BI$10))*100</f>
        <v>#DIV/0!</v>
      </c>
      <c r="D30" s="21" t="s">
        <v>4002</v>
      </c>
      <c r="E30" s="160" t="s">
        <v>3925</v>
      </c>
      <c r="F30" s="7"/>
    </row>
    <row r="31" spans="1:6" x14ac:dyDescent="0.15">
      <c r="A31" s="3"/>
      <c r="B31" s="3"/>
      <c r="C31" s="96"/>
      <c r="D31" s="170"/>
      <c r="E31" s="170"/>
      <c r="F31" s="7"/>
    </row>
    <row r="32" spans="1:6" x14ac:dyDescent="0.15">
      <c r="A32" s="167" t="s">
        <v>25</v>
      </c>
      <c r="B32" s="168"/>
      <c r="C32" s="168"/>
      <c r="D32" s="168"/>
      <c r="E32" s="174"/>
      <c r="F32" s="7"/>
    </row>
    <row r="33" spans="1:6" ht="21" x14ac:dyDescent="0.15">
      <c r="A33" s="23" t="s">
        <v>5</v>
      </c>
      <c r="B33" s="23" t="s">
        <v>6</v>
      </c>
      <c r="C33" s="93" t="s">
        <v>11</v>
      </c>
      <c r="D33" s="159" t="s">
        <v>3922</v>
      </c>
      <c r="E33" s="161" t="s">
        <v>3923</v>
      </c>
      <c r="F33" s="7"/>
    </row>
    <row r="34" spans="1:6" x14ac:dyDescent="0.15">
      <c r="A34" s="94">
        <v>1</v>
      </c>
      <c r="B34" s="94">
        <f>SUM('Captura TercerGrado'!B38:BI38)</f>
        <v>0</v>
      </c>
      <c r="C34" s="95" t="e">
        <f>(B34/SUM('Captura TercerGrado'!$B$35:$BI$35))*100</f>
        <v>#DIV/0!</v>
      </c>
      <c r="D34" s="124" t="s">
        <v>4003</v>
      </c>
      <c r="E34" s="155" t="s">
        <v>3927</v>
      </c>
      <c r="F34" s="7"/>
    </row>
    <row r="35" spans="1:6" x14ac:dyDescent="0.15">
      <c r="A35" s="94">
        <v>2</v>
      </c>
      <c r="B35" s="94">
        <f>SUM('Captura TercerGrado'!B39:BI39)</f>
        <v>0</v>
      </c>
      <c r="C35" s="95" t="e">
        <f>(B35/SUM('Captura TercerGrado'!$B$35:$BI$35))*100</f>
        <v>#DIV/0!</v>
      </c>
      <c r="D35" s="124" t="s">
        <v>4004</v>
      </c>
      <c r="E35" s="155" t="s">
        <v>3925</v>
      </c>
      <c r="F35" s="7"/>
    </row>
    <row r="36" spans="1:6" x14ac:dyDescent="0.15">
      <c r="A36" s="94">
        <v>3</v>
      </c>
      <c r="B36" s="94">
        <f>SUM('Captura TercerGrado'!B40:BI40)</f>
        <v>0</v>
      </c>
      <c r="C36" s="95" t="e">
        <f>(B36/SUM('Captura TercerGrado'!$B$35:$BI$35))*100</f>
        <v>#DIV/0!</v>
      </c>
      <c r="D36" s="124" t="s">
        <v>4004</v>
      </c>
      <c r="E36" s="155" t="s">
        <v>3925</v>
      </c>
      <c r="F36" s="7"/>
    </row>
    <row r="37" spans="1:6" x14ac:dyDescent="0.15">
      <c r="A37" s="94">
        <v>4</v>
      </c>
      <c r="B37" s="94">
        <f>SUM('Captura TercerGrado'!B41:BI41)</f>
        <v>0</v>
      </c>
      <c r="C37" s="95" t="e">
        <f>(B37/SUM('Captura TercerGrado'!$B$35:$BI$35))*100</f>
        <v>#DIV/0!</v>
      </c>
      <c r="D37" s="124" t="s">
        <v>4004</v>
      </c>
      <c r="E37" s="155" t="s">
        <v>3925</v>
      </c>
      <c r="F37" s="7"/>
    </row>
    <row r="38" spans="1:6" x14ac:dyDescent="0.15">
      <c r="A38" s="94">
        <v>5</v>
      </c>
      <c r="B38" s="94">
        <f>SUM('Captura TercerGrado'!B42:BI42)</f>
        <v>0</v>
      </c>
      <c r="C38" s="95" t="e">
        <f>(B38/SUM('Captura TercerGrado'!$B$35:$BI$35))*100</f>
        <v>#DIV/0!</v>
      </c>
      <c r="D38" s="124" t="s">
        <v>4005</v>
      </c>
      <c r="E38" s="155" t="s">
        <v>3925</v>
      </c>
      <c r="F38" s="7"/>
    </row>
    <row r="39" spans="1:6" x14ac:dyDescent="0.15">
      <c r="A39" s="94">
        <v>6</v>
      </c>
      <c r="B39" s="94">
        <f>SUM('Captura TercerGrado'!B43:BI43)</f>
        <v>0</v>
      </c>
      <c r="C39" s="95" t="e">
        <f>(B39/SUM('Captura TercerGrado'!$B$35:$BI$35))*100</f>
        <v>#DIV/0!</v>
      </c>
      <c r="D39" s="124" t="s">
        <v>4006</v>
      </c>
      <c r="E39" s="155" t="s">
        <v>3925</v>
      </c>
      <c r="F39" s="7"/>
    </row>
    <row r="40" spans="1:6" x14ac:dyDescent="0.15">
      <c r="A40" s="94">
        <v>7</v>
      </c>
      <c r="B40" s="94">
        <f>SUM('Captura TercerGrado'!B44:BI44)</f>
        <v>0</v>
      </c>
      <c r="C40" s="95" t="e">
        <f>(B40/SUM('Captura TercerGrado'!$B$35:$BI$35))*100</f>
        <v>#DIV/0!</v>
      </c>
      <c r="D40" s="124" t="s">
        <v>4007</v>
      </c>
      <c r="E40" s="155" t="s">
        <v>3925</v>
      </c>
      <c r="F40" s="7"/>
    </row>
    <row r="41" spans="1:6" x14ac:dyDescent="0.15">
      <c r="A41" s="94">
        <v>8</v>
      </c>
      <c r="B41" s="94">
        <f>SUM('Captura TercerGrado'!B45:BI45)</f>
        <v>0</v>
      </c>
      <c r="C41" s="95" t="e">
        <f>(B41/SUM('Captura TercerGrado'!$B$35:$BI$35))*100</f>
        <v>#DIV/0!</v>
      </c>
      <c r="D41" s="124" t="s">
        <v>4007</v>
      </c>
      <c r="E41" s="155" t="s">
        <v>3925</v>
      </c>
      <c r="F41" s="7"/>
    </row>
    <row r="42" spans="1:6" x14ac:dyDescent="0.15">
      <c r="A42" s="94">
        <v>9</v>
      </c>
      <c r="B42" s="94">
        <f>SUM('Captura TercerGrado'!B46:BI46)</f>
        <v>0</v>
      </c>
      <c r="C42" s="95" t="e">
        <f>(B42/SUM('Captura TercerGrado'!$B$35:$BI$35))*100</f>
        <v>#DIV/0!</v>
      </c>
      <c r="D42" s="124" t="s">
        <v>4007</v>
      </c>
      <c r="E42" s="155" t="s">
        <v>3925</v>
      </c>
      <c r="F42" s="7"/>
    </row>
    <row r="43" spans="1:6" x14ac:dyDescent="0.15">
      <c r="A43" s="94">
        <v>10</v>
      </c>
      <c r="B43" s="94">
        <f>SUM('Captura TercerGrado'!B47:BI47)</f>
        <v>0</v>
      </c>
      <c r="C43" s="95" t="e">
        <f>(B43/SUM('Captura TercerGrado'!$B$35:$BI$35))*100</f>
        <v>#DIV/0!</v>
      </c>
      <c r="D43" s="124" t="s">
        <v>4007</v>
      </c>
      <c r="E43" s="155" t="s">
        <v>3925</v>
      </c>
      <c r="F43" s="7"/>
    </row>
    <row r="44" spans="1:6" x14ac:dyDescent="0.15">
      <c r="A44" s="94">
        <v>11</v>
      </c>
      <c r="B44" s="94">
        <f>SUM('Captura TercerGrado'!B48:BI48)</f>
        <v>0</v>
      </c>
      <c r="C44" s="95" t="e">
        <f>(B44/SUM('Captura TercerGrado'!$B$35:$BI$35))*100</f>
        <v>#DIV/0!</v>
      </c>
      <c r="D44" s="124" t="s">
        <v>4008</v>
      </c>
      <c r="E44" s="155" t="s">
        <v>3927</v>
      </c>
      <c r="F44" s="7"/>
    </row>
    <row r="45" spans="1:6" x14ac:dyDescent="0.15">
      <c r="A45" s="94">
        <v>12</v>
      </c>
      <c r="B45" s="94">
        <f>SUM('Captura TercerGrado'!B49:BI49)</f>
        <v>0</v>
      </c>
      <c r="C45" s="95" t="e">
        <f>(B45/SUM('Captura TercerGrado'!$B$35:$BI$35))*100</f>
        <v>#DIV/0!</v>
      </c>
      <c r="D45" s="124" t="s">
        <v>4008</v>
      </c>
      <c r="E45" s="155" t="s">
        <v>3927</v>
      </c>
      <c r="F45" s="7"/>
    </row>
    <row r="46" spans="1:6" x14ac:dyDescent="0.15">
      <c r="A46" s="94">
        <v>13</v>
      </c>
      <c r="B46" s="94">
        <f>SUM('Captura TercerGrado'!B50:BI50)</f>
        <v>0</v>
      </c>
      <c r="C46" s="95" t="e">
        <f>(B46/SUM('Captura TercerGrado'!$B$35:$BI$35))*100</f>
        <v>#DIV/0!</v>
      </c>
      <c r="D46" s="124" t="s">
        <v>4008</v>
      </c>
      <c r="E46" s="155" t="s">
        <v>3927</v>
      </c>
      <c r="F46" s="7"/>
    </row>
    <row r="47" spans="1:6" x14ac:dyDescent="0.15">
      <c r="A47" s="94">
        <v>14</v>
      </c>
      <c r="B47" s="94">
        <f>SUM('Captura TercerGrado'!B51:BI51)</f>
        <v>0</v>
      </c>
      <c r="C47" s="95" t="e">
        <f>(B47/SUM('Captura TercerGrado'!$B$35:$BI$35))*100</f>
        <v>#DIV/0!</v>
      </c>
      <c r="D47" s="124" t="s">
        <v>4008</v>
      </c>
      <c r="E47" s="155" t="s">
        <v>3927</v>
      </c>
      <c r="F47" s="7"/>
    </row>
    <row r="48" spans="1:6" x14ac:dyDescent="0.15">
      <c r="A48" s="94">
        <v>15</v>
      </c>
      <c r="B48" s="94">
        <f>SUM('Captura TercerGrado'!B52:BI52)</f>
        <v>0</v>
      </c>
      <c r="C48" s="95" t="e">
        <f>(B48/SUM('Captura TercerGrado'!$B$35:$BI$35))*100</f>
        <v>#DIV/0!</v>
      </c>
      <c r="D48" s="124" t="s">
        <v>4009</v>
      </c>
      <c r="E48" s="155" t="s">
        <v>3925</v>
      </c>
      <c r="F48" s="7"/>
    </row>
    <row r="49" spans="1:6" ht="21" x14ac:dyDescent="0.15">
      <c r="A49" s="94">
        <v>16</v>
      </c>
      <c r="B49" s="94">
        <f>SUM('Captura TercerGrado'!B53:BI53)</f>
        <v>0</v>
      </c>
      <c r="C49" s="95" t="e">
        <f>(B49/SUM('Captura TercerGrado'!$B$35:$BI$35))*100</f>
        <v>#DIV/0!</v>
      </c>
      <c r="D49" s="124" t="s">
        <v>4010</v>
      </c>
      <c r="E49" s="155" t="s">
        <v>3927</v>
      </c>
      <c r="F49" s="7"/>
    </row>
    <row r="50" spans="1:6" ht="21" x14ac:dyDescent="0.15">
      <c r="A50" s="94">
        <v>17</v>
      </c>
      <c r="B50" s="94">
        <f>SUM('Captura TercerGrado'!B54:BI54)</f>
        <v>0</v>
      </c>
      <c r="C50" s="95" t="e">
        <f>(B50/SUM('Captura TercerGrado'!$B$35:$BI$35))*100</f>
        <v>#DIV/0!</v>
      </c>
      <c r="D50" s="124" t="s">
        <v>4010</v>
      </c>
      <c r="E50" s="155" t="s">
        <v>3927</v>
      </c>
      <c r="F50" s="7"/>
    </row>
    <row r="51" spans="1:6" ht="21" x14ac:dyDescent="0.15">
      <c r="A51" s="94">
        <v>18</v>
      </c>
      <c r="B51" s="94">
        <f>SUM('Captura TercerGrado'!B55:BI55)</f>
        <v>0</v>
      </c>
      <c r="C51" s="95" t="e">
        <f>(B51/SUM('Captura TercerGrado'!$B$35:$BI$35))*100</f>
        <v>#DIV/0!</v>
      </c>
      <c r="D51" s="124" t="s">
        <v>4010</v>
      </c>
      <c r="E51" s="155" t="s">
        <v>3927</v>
      </c>
      <c r="F51" s="7"/>
    </row>
    <row r="52" spans="1:6" ht="21" x14ac:dyDescent="0.15">
      <c r="A52" s="94">
        <v>19</v>
      </c>
      <c r="B52" s="94">
        <f>SUM('Captura TercerGrado'!B56:BI56)</f>
        <v>0</v>
      </c>
      <c r="C52" s="95" t="e">
        <f>(B52/SUM('Captura TercerGrado'!$B$35:$BI$35))*100</f>
        <v>#DIV/0!</v>
      </c>
      <c r="D52" s="124" t="s">
        <v>4010</v>
      </c>
      <c r="E52" s="155" t="s">
        <v>3927</v>
      </c>
      <c r="F52" s="7"/>
    </row>
    <row r="53" spans="1:6" ht="21" x14ac:dyDescent="0.15">
      <c r="A53" s="94">
        <v>20</v>
      </c>
      <c r="B53" s="94">
        <f>SUM('Captura TercerGrado'!B57:BI57)</f>
        <v>0</v>
      </c>
      <c r="C53" s="95" t="e">
        <f>(B53/SUM('Captura TercerGrado'!$B$35:$BI$35))*100</f>
        <v>#DIV/0!</v>
      </c>
      <c r="D53" s="124" t="s">
        <v>4010</v>
      </c>
      <c r="E53" s="155" t="s">
        <v>3925</v>
      </c>
      <c r="F53" s="7"/>
    </row>
    <row r="54" spans="1:6" x14ac:dyDescent="0.15">
      <c r="A54" s="3"/>
      <c r="B54" s="3"/>
      <c r="C54" s="96"/>
      <c r="D54" s="170"/>
      <c r="E54" s="170"/>
      <c r="F54" s="7"/>
    </row>
    <row r="55" spans="1:6" x14ac:dyDescent="0.15">
      <c r="A55" s="167" t="s">
        <v>27</v>
      </c>
      <c r="B55" s="168"/>
      <c r="C55" s="168"/>
      <c r="D55" s="168"/>
      <c r="E55" s="174"/>
      <c r="F55" s="7"/>
    </row>
    <row r="56" spans="1:6" ht="21" x14ac:dyDescent="0.15">
      <c r="A56" s="23" t="s">
        <v>5</v>
      </c>
      <c r="B56" s="23" t="s">
        <v>6</v>
      </c>
      <c r="C56" s="93" t="s">
        <v>11</v>
      </c>
      <c r="D56" s="159" t="s">
        <v>3922</v>
      </c>
      <c r="E56" s="161" t="s">
        <v>3923</v>
      </c>
      <c r="F56" s="7"/>
    </row>
    <row r="57" spans="1:6" ht="21" x14ac:dyDescent="0.15">
      <c r="A57" s="94">
        <v>1</v>
      </c>
      <c r="B57" s="94">
        <f>SUM('Captura TercerGrado'!B63:BI63)</f>
        <v>0</v>
      </c>
      <c r="C57" s="95" t="e">
        <f>(B57/SUM('Captura TercerGrado'!$B$60:$BI$60))*100</f>
        <v>#DIV/0!</v>
      </c>
      <c r="D57" s="124" t="s">
        <v>4011</v>
      </c>
      <c r="E57" s="155" t="s">
        <v>3925</v>
      </c>
      <c r="F57" s="7"/>
    </row>
    <row r="58" spans="1:6" ht="21" x14ac:dyDescent="0.15">
      <c r="A58" s="94">
        <v>2</v>
      </c>
      <c r="B58" s="94">
        <f>SUM('Captura TercerGrado'!B64:BI64)</f>
        <v>0</v>
      </c>
      <c r="C58" s="95" t="e">
        <f>(B58/SUM('Captura TercerGrado'!$B$60:$BI$60))*100</f>
        <v>#DIV/0!</v>
      </c>
      <c r="D58" s="124" t="s">
        <v>4011</v>
      </c>
      <c r="E58" s="155" t="s">
        <v>3925</v>
      </c>
      <c r="F58" s="7"/>
    </row>
    <row r="59" spans="1:6" ht="21" x14ac:dyDescent="0.15">
      <c r="A59" s="94">
        <v>3</v>
      </c>
      <c r="B59" s="94">
        <f>SUM('Captura TercerGrado'!B65:BI65)</f>
        <v>0</v>
      </c>
      <c r="C59" s="95" t="e">
        <f>(B59/SUM('Captura TercerGrado'!$B$60:$BI$60))*100</f>
        <v>#DIV/0!</v>
      </c>
      <c r="D59" s="124" t="s">
        <v>4011</v>
      </c>
      <c r="E59" s="155" t="s">
        <v>3927</v>
      </c>
      <c r="F59" s="7"/>
    </row>
    <row r="60" spans="1:6" ht="21" x14ac:dyDescent="0.15">
      <c r="A60" s="94">
        <v>4</v>
      </c>
      <c r="B60" s="94">
        <f>SUM('Captura TercerGrado'!B66:BI66)</f>
        <v>0</v>
      </c>
      <c r="C60" s="95" t="e">
        <f>(B60/SUM('Captura TercerGrado'!$B$60:$BI$60))*100</f>
        <v>#DIV/0!</v>
      </c>
      <c r="D60" s="124" t="s">
        <v>4011</v>
      </c>
      <c r="E60" s="155" t="s">
        <v>3925</v>
      </c>
      <c r="F60" s="7"/>
    </row>
    <row r="61" spans="1:6" ht="21" x14ac:dyDescent="0.15">
      <c r="A61" s="94">
        <v>5</v>
      </c>
      <c r="B61" s="94">
        <f>SUM('Captura TercerGrado'!B67:BI67)</f>
        <v>0</v>
      </c>
      <c r="C61" s="95" t="e">
        <f>(B61/SUM('Captura TercerGrado'!$B$60:$BI$60))*100</f>
        <v>#DIV/0!</v>
      </c>
      <c r="D61" s="124" t="s">
        <v>4011</v>
      </c>
      <c r="E61" s="155" t="s">
        <v>3927</v>
      </c>
      <c r="F61" s="7"/>
    </row>
    <row r="62" spans="1:6" ht="21" x14ac:dyDescent="0.15">
      <c r="A62" s="94">
        <v>6</v>
      </c>
      <c r="B62" s="94">
        <f>SUM('Captura TercerGrado'!B68:BI68)</f>
        <v>0</v>
      </c>
      <c r="C62" s="95" t="e">
        <f>(B62/SUM('Captura TercerGrado'!$B$60:$BI$60))*100</f>
        <v>#DIV/0!</v>
      </c>
      <c r="D62" s="124" t="s">
        <v>4011</v>
      </c>
      <c r="E62" s="155" t="s">
        <v>3925</v>
      </c>
      <c r="F62" s="7"/>
    </row>
    <row r="63" spans="1:6" ht="21" x14ac:dyDescent="0.15">
      <c r="A63" s="94">
        <v>7</v>
      </c>
      <c r="B63" s="94">
        <f>SUM('Captura TercerGrado'!B69:BI69)</f>
        <v>0</v>
      </c>
      <c r="C63" s="95" t="e">
        <f>(B63/SUM('Captura TercerGrado'!$B$60:$BI$60))*100</f>
        <v>#DIV/0!</v>
      </c>
      <c r="D63" s="124" t="s">
        <v>4012</v>
      </c>
      <c r="E63" s="155" t="s">
        <v>3925</v>
      </c>
      <c r="F63" s="7"/>
    </row>
    <row r="64" spans="1:6" ht="21" x14ac:dyDescent="0.15">
      <c r="A64" s="94">
        <v>8</v>
      </c>
      <c r="B64" s="94">
        <f>SUM('Captura TercerGrado'!B70:BI70)</f>
        <v>0</v>
      </c>
      <c r="C64" s="95" t="e">
        <f>(B64/SUM('Captura TercerGrado'!$B$60:$BI$60))*100</f>
        <v>#DIV/0!</v>
      </c>
      <c r="D64" s="124" t="s">
        <v>4012</v>
      </c>
      <c r="E64" s="155" t="s">
        <v>3925</v>
      </c>
      <c r="F64" s="7"/>
    </row>
    <row r="65" spans="1:6" ht="21" x14ac:dyDescent="0.15">
      <c r="A65" s="94">
        <v>9</v>
      </c>
      <c r="B65" s="94">
        <f>SUM('Captura TercerGrado'!B71:BI71)</f>
        <v>0</v>
      </c>
      <c r="C65" s="95" t="e">
        <f>(B65/SUM('Captura TercerGrado'!$B$60:$BI$60))*100</f>
        <v>#DIV/0!</v>
      </c>
      <c r="D65" s="124" t="s">
        <v>4013</v>
      </c>
      <c r="E65" s="155" t="s">
        <v>3925</v>
      </c>
      <c r="F65" s="7"/>
    </row>
    <row r="66" spans="1:6" ht="21" x14ac:dyDescent="0.15">
      <c r="A66" s="94">
        <v>10</v>
      </c>
      <c r="B66" s="94">
        <f>SUM('Captura TercerGrado'!B72:BI72)</f>
        <v>0</v>
      </c>
      <c r="C66" s="95" t="e">
        <f>(B66/SUM('Captura TercerGrado'!$B$60:$BI$60))*100</f>
        <v>#DIV/0!</v>
      </c>
      <c r="D66" s="124" t="s">
        <v>4013</v>
      </c>
      <c r="E66" s="155" t="s">
        <v>3925</v>
      </c>
      <c r="F66" s="7"/>
    </row>
    <row r="67" spans="1:6" ht="21" x14ac:dyDescent="0.15">
      <c r="A67" s="94">
        <v>11</v>
      </c>
      <c r="B67" s="94">
        <f>SUM('Captura TercerGrado'!B73:BI73)</f>
        <v>0</v>
      </c>
      <c r="C67" s="95" t="e">
        <f>(B67/SUM('Captura TercerGrado'!$B$60:$BI$60))*100</f>
        <v>#DIV/0!</v>
      </c>
      <c r="D67" s="124" t="s">
        <v>4013</v>
      </c>
      <c r="E67" s="155" t="s">
        <v>3925</v>
      </c>
      <c r="F67" s="7"/>
    </row>
    <row r="68" spans="1:6" ht="21" x14ac:dyDescent="0.15">
      <c r="A68" s="94">
        <v>12</v>
      </c>
      <c r="B68" s="94">
        <f>SUM('Captura TercerGrado'!B74:BI74)</f>
        <v>0</v>
      </c>
      <c r="C68" s="95" t="e">
        <f>(B68/SUM('Captura TercerGrado'!$B$60:$BI$60))*100</f>
        <v>#DIV/0!</v>
      </c>
      <c r="D68" s="124" t="s">
        <v>4013</v>
      </c>
      <c r="E68" s="155" t="s">
        <v>3927</v>
      </c>
      <c r="F68" s="7"/>
    </row>
    <row r="69" spans="1:6" ht="21" x14ac:dyDescent="0.15">
      <c r="A69" s="94">
        <v>13</v>
      </c>
      <c r="B69" s="94">
        <f>SUM('Captura TercerGrado'!B75:BI75)</f>
        <v>0</v>
      </c>
      <c r="C69" s="95" t="e">
        <f>(B69/SUM('Captura TercerGrado'!$B$60:$BI$60))*100</f>
        <v>#DIV/0!</v>
      </c>
      <c r="D69" s="124" t="s">
        <v>4013</v>
      </c>
      <c r="E69" s="155" t="s">
        <v>3927</v>
      </c>
      <c r="F69" s="7"/>
    </row>
    <row r="70" spans="1:6" ht="21" x14ac:dyDescent="0.15">
      <c r="A70" s="94">
        <v>14</v>
      </c>
      <c r="B70" s="94">
        <f>SUM('Captura TercerGrado'!B76:BI76)</f>
        <v>0</v>
      </c>
      <c r="C70" s="95" t="e">
        <f>(B70/SUM('Captura TercerGrado'!$B$60:$BI$60))*100</f>
        <v>#DIV/0!</v>
      </c>
      <c r="D70" s="124" t="s">
        <v>4013</v>
      </c>
      <c r="E70" s="155" t="s">
        <v>3925</v>
      </c>
      <c r="F70" s="7"/>
    </row>
    <row r="71" spans="1:6" ht="21" x14ac:dyDescent="0.15">
      <c r="A71" s="94">
        <v>15</v>
      </c>
      <c r="B71" s="94">
        <f>SUM('Captura TercerGrado'!B77:BI77)</f>
        <v>0</v>
      </c>
      <c r="C71" s="95" t="e">
        <f>(B71/SUM('Captura TercerGrado'!$B$60:$BI$60))*100</f>
        <v>#DIV/0!</v>
      </c>
      <c r="D71" s="124" t="s">
        <v>4013</v>
      </c>
      <c r="E71" s="155" t="s">
        <v>3925</v>
      </c>
      <c r="F71" s="7"/>
    </row>
    <row r="72" spans="1:6" ht="21" x14ac:dyDescent="0.15">
      <c r="A72" s="94">
        <v>16</v>
      </c>
      <c r="B72" s="94">
        <f>SUM('Captura TercerGrado'!B78:BI78)</f>
        <v>0</v>
      </c>
      <c r="C72" s="95" t="e">
        <f>(B72/SUM('Captura TercerGrado'!$B$60:$BI$60))*100</f>
        <v>#DIV/0!</v>
      </c>
      <c r="D72" s="124" t="s">
        <v>4013</v>
      </c>
      <c r="E72" s="155" t="s">
        <v>3925</v>
      </c>
      <c r="F72" s="7"/>
    </row>
    <row r="73" spans="1:6" ht="21" x14ac:dyDescent="0.15">
      <c r="A73" s="94">
        <v>17</v>
      </c>
      <c r="B73" s="94">
        <f>SUM('Captura TercerGrado'!B79:BI79)</f>
        <v>0</v>
      </c>
      <c r="C73" s="95" t="e">
        <f>(B73/SUM('Captura TercerGrado'!$B$60:$BI$60))*100</f>
        <v>#DIV/0!</v>
      </c>
      <c r="D73" s="124" t="s">
        <v>4013</v>
      </c>
      <c r="E73" s="155" t="s">
        <v>3925</v>
      </c>
      <c r="F73" s="7"/>
    </row>
    <row r="74" spans="1:6" ht="21" x14ac:dyDescent="0.15">
      <c r="A74" s="94">
        <v>18</v>
      </c>
      <c r="B74" s="94">
        <f>SUM('Captura TercerGrado'!B80:BI80)</f>
        <v>0</v>
      </c>
      <c r="C74" s="95" t="e">
        <f>(B74/SUM('Captura TercerGrado'!$B$60:$BI$60))*100</f>
        <v>#DIV/0!</v>
      </c>
      <c r="D74" s="124" t="s">
        <v>4013</v>
      </c>
      <c r="E74" s="155" t="s">
        <v>3925</v>
      </c>
      <c r="F74" s="7"/>
    </row>
    <row r="75" spans="1:6" ht="21" x14ac:dyDescent="0.15">
      <c r="A75" s="94">
        <v>19</v>
      </c>
      <c r="B75" s="94">
        <f>SUM('Captura TercerGrado'!B81:BI81)</f>
        <v>0</v>
      </c>
      <c r="C75" s="95" t="e">
        <f>(B75/SUM('Captura TercerGrado'!$B$60:$BI$60))*100</f>
        <v>#DIV/0!</v>
      </c>
      <c r="D75" s="124" t="s">
        <v>4013</v>
      </c>
      <c r="E75" s="155" t="s">
        <v>3925</v>
      </c>
      <c r="F75" s="7"/>
    </row>
    <row r="76" spans="1:6" ht="21" x14ac:dyDescent="0.15">
      <c r="A76" s="94">
        <v>20</v>
      </c>
      <c r="B76" s="94">
        <f>SUM('Captura TercerGrado'!B82:BI82)</f>
        <v>0</v>
      </c>
      <c r="C76" s="95" t="e">
        <f>(B76/SUM('Captura TercerGrado'!$B$60:$BI$60))*100</f>
        <v>#DIV/0!</v>
      </c>
      <c r="D76" s="124" t="s">
        <v>4013</v>
      </c>
      <c r="E76" s="155" t="s">
        <v>3925</v>
      </c>
      <c r="F76" s="7"/>
    </row>
    <row r="77" spans="1:6" x14ac:dyDescent="0.15">
      <c r="A77" s="3"/>
      <c r="B77" s="3"/>
      <c r="C77" s="96"/>
      <c r="D77" s="170"/>
      <c r="E77" s="170"/>
      <c r="F77" s="7"/>
    </row>
    <row r="78" spans="1:6" x14ac:dyDescent="0.15">
      <c r="A78" s="166" t="s">
        <v>28</v>
      </c>
      <c r="B78" s="169"/>
      <c r="C78" s="169"/>
      <c r="D78" s="168"/>
      <c r="E78" s="174"/>
      <c r="F78" s="7"/>
    </row>
    <row r="79" spans="1:6" ht="21" x14ac:dyDescent="0.15">
      <c r="A79" s="23" t="s">
        <v>5</v>
      </c>
      <c r="B79" s="23" t="s">
        <v>6</v>
      </c>
      <c r="C79" s="93" t="s">
        <v>11</v>
      </c>
      <c r="D79" s="159" t="s">
        <v>3922</v>
      </c>
      <c r="E79" s="161" t="s">
        <v>3923</v>
      </c>
      <c r="F79" s="7"/>
    </row>
    <row r="80" spans="1:6" ht="42" x14ac:dyDescent="0.15">
      <c r="A80" s="94">
        <v>1</v>
      </c>
      <c r="B80" s="94">
        <f>SUM('Captura TercerGrado'!B88:BI88)</f>
        <v>0</v>
      </c>
      <c r="C80" s="95" t="e">
        <f>(B80/SUM('Captura TercerGrado'!$B$85:$BI$85))*100</f>
        <v>#DIV/0!</v>
      </c>
      <c r="D80" s="124" t="s">
        <v>4014</v>
      </c>
      <c r="E80" s="195" t="s">
        <v>3925</v>
      </c>
      <c r="F80" s="7"/>
    </row>
    <row r="81" spans="1:6" ht="73.5" x14ac:dyDescent="0.15">
      <c r="A81" s="94">
        <v>2</v>
      </c>
      <c r="B81" s="94">
        <f>SUM('Captura TercerGrado'!B89:BI89)</f>
        <v>0</v>
      </c>
      <c r="C81" s="95" t="e">
        <f>(B81/SUM('Captura TercerGrado'!$B$85:$BI$85))*100</f>
        <v>#DIV/0!</v>
      </c>
      <c r="D81" s="124" t="s">
        <v>4015</v>
      </c>
      <c r="E81" s="195" t="s">
        <v>3927</v>
      </c>
      <c r="F81" s="7"/>
    </row>
    <row r="82" spans="1:6" ht="73.5" x14ac:dyDescent="0.15">
      <c r="A82" s="94">
        <v>3</v>
      </c>
      <c r="B82" s="94">
        <f>SUM('Captura TercerGrado'!B90:BI90)</f>
        <v>0</v>
      </c>
      <c r="C82" s="95" t="e">
        <f>(B82/SUM('Captura TercerGrado'!$B$85:$BI$85))*100</f>
        <v>#DIV/0!</v>
      </c>
      <c r="D82" s="124" t="s">
        <v>4015</v>
      </c>
      <c r="E82" s="195" t="s">
        <v>3927</v>
      </c>
      <c r="F82" s="7"/>
    </row>
    <row r="83" spans="1:6" ht="42" x14ac:dyDescent="0.15">
      <c r="A83" s="94">
        <v>4</v>
      </c>
      <c r="B83" s="94">
        <f>SUM('Captura TercerGrado'!B91:BI91)</f>
        <v>0</v>
      </c>
      <c r="C83" s="95" t="e">
        <f>(B83/SUM('Captura TercerGrado'!$B$85:$BI$85))*100</f>
        <v>#DIV/0!</v>
      </c>
      <c r="D83" s="124" t="s">
        <v>4016</v>
      </c>
      <c r="E83" s="195" t="s">
        <v>3927</v>
      </c>
      <c r="F83" s="7"/>
    </row>
    <row r="84" spans="1:6" ht="42" x14ac:dyDescent="0.15">
      <c r="A84" s="94">
        <v>5</v>
      </c>
      <c r="B84" s="94">
        <f>SUM('Captura TercerGrado'!B92:BI92)</f>
        <v>0</v>
      </c>
      <c r="C84" s="95" t="e">
        <f>(B84/SUM('Captura TercerGrado'!$B$85:$BI$85))*100</f>
        <v>#DIV/0!</v>
      </c>
      <c r="D84" s="124" t="s">
        <v>4017</v>
      </c>
      <c r="E84" s="195" t="s">
        <v>3927</v>
      </c>
      <c r="F84" s="7"/>
    </row>
    <row r="85" spans="1:6" ht="42" x14ac:dyDescent="0.15">
      <c r="A85" s="94">
        <v>6</v>
      </c>
      <c r="B85" s="94">
        <f>SUM('Captura TercerGrado'!B93:BI93)</f>
        <v>0</v>
      </c>
      <c r="C85" s="95" t="e">
        <f>(B85/SUM('Captura TercerGrado'!$B$85:$BI$85))*100</f>
        <v>#DIV/0!</v>
      </c>
      <c r="D85" s="124" t="s">
        <v>4018</v>
      </c>
      <c r="E85" s="195" t="s">
        <v>3927</v>
      </c>
      <c r="F85" s="7"/>
    </row>
    <row r="86" spans="1:6" ht="63" x14ac:dyDescent="0.15">
      <c r="A86" s="94">
        <v>7</v>
      </c>
      <c r="B86" s="94">
        <f>SUM('Captura TercerGrado'!B94:BI94)</f>
        <v>0</v>
      </c>
      <c r="C86" s="95" t="e">
        <f>(B86/SUM('Captura TercerGrado'!$B$85:$BI$85))*100</f>
        <v>#DIV/0!</v>
      </c>
      <c r="D86" s="124" t="s">
        <v>4019</v>
      </c>
      <c r="E86" s="195" t="s">
        <v>3927</v>
      </c>
      <c r="F86" s="7"/>
    </row>
    <row r="87" spans="1:6" ht="63" x14ac:dyDescent="0.15">
      <c r="A87" s="94">
        <v>8</v>
      </c>
      <c r="B87" s="94">
        <f>SUM('Captura TercerGrado'!B95:BI95)</f>
        <v>0</v>
      </c>
      <c r="C87" s="95" t="e">
        <f>(B87/SUM('Captura TercerGrado'!$B$85:$BI$85))*100</f>
        <v>#DIV/0!</v>
      </c>
      <c r="D87" s="124" t="s">
        <v>4019</v>
      </c>
      <c r="E87" s="195" t="s">
        <v>3927</v>
      </c>
      <c r="F87" s="7"/>
    </row>
    <row r="88" spans="1:6" ht="63" x14ac:dyDescent="0.15">
      <c r="A88" s="94">
        <v>9</v>
      </c>
      <c r="B88" s="94">
        <f>SUM('Captura TercerGrado'!B96:BI96)</f>
        <v>0</v>
      </c>
      <c r="C88" s="95" t="e">
        <f>(B88/SUM('Captura TercerGrado'!$B$85:$BI$85))*100</f>
        <v>#DIV/0!</v>
      </c>
      <c r="D88" s="124" t="s">
        <v>4020</v>
      </c>
      <c r="E88" s="195" t="s">
        <v>3927</v>
      </c>
      <c r="F88" s="7"/>
    </row>
    <row r="89" spans="1:6" ht="42" x14ac:dyDescent="0.15">
      <c r="A89" s="94">
        <v>10</v>
      </c>
      <c r="B89" s="94">
        <f>SUM('Captura TercerGrado'!B97:BI97)</f>
        <v>0</v>
      </c>
      <c r="C89" s="95" t="e">
        <f>(B89/SUM('Captura TercerGrado'!$B$85:$BI$85))*100</f>
        <v>#DIV/0!</v>
      </c>
      <c r="D89" s="124" t="s">
        <v>4021</v>
      </c>
      <c r="E89" s="195" t="s">
        <v>3927</v>
      </c>
      <c r="F89" s="7"/>
    </row>
    <row r="90" spans="1:6" x14ac:dyDescent="0.15">
      <c r="A90" s="3"/>
      <c r="B90" s="3"/>
      <c r="C90" s="96"/>
      <c r="D90" s="171"/>
      <c r="E90" s="171"/>
      <c r="F90" s="7"/>
    </row>
    <row r="91" spans="1:6" x14ac:dyDescent="0.15">
      <c r="A91" s="167" t="s">
        <v>26</v>
      </c>
      <c r="B91" s="168"/>
      <c r="C91" s="168"/>
      <c r="D91" s="187"/>
      <c r="E91" s="188"/>
      <c r="F91" s="7"/>
    </row>
    <row r="92" spans="1:6" ht="21" x14ac:dyDescent="0.15">
      <c r="A92" s="23" t="s">
        <v>5</v>
      </c>
      <c r="B92" s="23" t="s">
        <v>6</v>
      </c>
      <c r="C92" s="93" t="s">
        <v>11</v>
      </c>
      <c r="D92" s="164" t="s">
        <v>3922</v>
      </c>
      <c r="E92" s="189" t="s">
        <v>3923</v>
      </c>
      <c r="F92" s="7"/>
    </row>
    <row r="93" spans="1:6" x14ac:dyDescent="0.15">
      <c r="A93" s="94">
        <v>1</v>
      </c>
      <c r="B93" s="94">
        <f>SUM('Captura TercerGrado'!B103:BI103)</f>
        <v>0</v>
      </c>
      <c r="C93" s="95" t="e">
        <f>(B93/SUM('Captura TercerGrado'!$B$100:$BI$100))*100</f>
        <v>#DIV/0!</v>
      </c>
      <c r="D93" s="124" t="s">
        <v>4022</v>
      </c>
      <c r="E93" s="124" t="s">
        <v>3925</v>
      </c>
      <c r="F93" s="7"/>
    </row>
    <row r="94" spans="1:6" x14ac:dyDescent="0.15">
      <c r="A94" s="94">
        <v>2</v>
      </c>
      <c r="B94" s="94">
        <f>SUM('Captura TercerGrado'!B104:BI104)</f>
        <v>0</v>
      </c>
      <c r="C94" s="95" t="e">
        <f>(B94/SUM('Captura TercerGrado'!$B$100:$BI$100))*100</f>
        <v>#DIV/0!</v>
      </c>
      <c r="D94" s="124" t="s">
        <v>4023</v>
      </c>
      <c r="E94" s="124" t="s">
        <v>3925</v>
      </c>
      <c r="F94" s="7"/>
    </row>
    <row r="95" spans="1:6" x14ac:dyDescent="0.15">
      <c r="A95" s="94">
        <v>3</v>
      </c>
      <c r="B95" s="94">
        <f>SUM('Captura TercerGrado'!B105:BI105)</f>
        <v>0</v>
      </c>
      <c r="C95" s="95" t="e">
        <f>(B95/SUM('Captura TercerGrado'!$B$100:$BI$100))*100</f>
        <v>#DIV/0!</v>
      </c>
      <c r="D95" s="124" t="s">
        <v>4024</v>
      </c>
      <c r="E95" s="124" t="s">
        <v>3925</v>
      </c>
      <c r="F95" s="7"/>
    </row>
    <row r="96" spans="1:6" x14ac:dyDescent="0.15">
      <c r="A96" s="94">
        <v>4</v>
      </c>
      <c r="B96" s="94">
        <f>SUM('Captura TercerGrado'!B106:BI106)</f>
        <v>0</v>
      </c>
      <c r="C96" s="95" t="e">
        <f>(B96/SUM('Captura TercerGrado'!$B$100:$BI$100))*100</f>
        <v>#DIV/0!</v>
      </c>
      <c r="D96" s="124" t="s">
        <v>4025</v>
      </c>
      <c r="E96" s="124" t="s">
        <v>3925</v>
      </c>
      <c r="F96" s="7"/>
    </row>
    <row r="97" spans="1:6" x14ac:dyDescent="0.15">
      <c r="A97" s="94">
        <v>5</v>
      </c>
      <c r="B97" s="94">
        <f>SUM('Captura TercerGrado'!B107:BI107)</f>
        <v>0</v>
      </c>
      <c r="C97" s="95" t="e">
        <f>(B97/SUM('Captura TercerGrado'!$B$100:$BI$100))*100</f>
        <v>#DIV/0!</v>
      </c>
      <c r="D97" s="124" t="s">
        <v>4026</v>
      </c>
      <c r="E97" s="124" t="s">
        <v>3925</v>
      </c>
      <c r="F97" s="7"/>
    </row>
    <row r="98" spans="1:6" x14ac:dyDescent="0.15">
      <c r="A98" s="94">
        <v>6</v>
      </c>
      <c r="B98" s="94">
        <f>SUM('Captura TercerGrado'!B108:BI108)</f>
        <v>0</v>
      </c>
      <c r="C98" s="95" t="e">
        <f>(B98/SUM('Captura TercerGrado'!$B$100:$BI$100))*100</f>
        <v>#DIV/0!</v>
      </c>
      <c r="D98" s="124" t="s">
        <v>4027</v>
      </c>
      <c r="E98" s="124" t="s">
        <v>3925</v>
      </c>
      <c r="F98" s="7"/>
    </row>
    <row r="99" spans="1:6" x14ac:dyDescent="0.15">
      <c r="A99" s="94">
        <v>7</v>
      </c>
      <c r="B99" s="94">
        <f>SUM('Captura TercerGrado'!B109:BI109)</f>
        <v>0</v>
      </c>
      <c r="C99" s="95" t="e">
        <f>(B99/SUM('Captura TercerGrado'!$B$100:$BI$100))*100</f>
        <v>#DIV/0!</v>
      </c>
      <c r="D99" s="124" t="s">
        <v>4027</v>
      </c>
      <c r="E99" s="124" t="s">
        <v>3925</v>
      </c>
      <c r="F99" s="7"/>
    </row>
    <row r="100" spans="1:6" x14ac:dyDescent="0.15">
      <c r="A100" s="94">
        <v>8</v>
      </c>
      <c r="B100" s="94">
        <f>SUM('Captura TercerGrado'!B110:BI110)</f>
        <v>0</v>
      </c>
      <c r="C100" s="95" t="e">
        <f>(B100/SUM('Captura TercerGrado'!$B$100:$BI$100))*100</f>
        <v>#DIV/0!</v>
      </c>
      <c r="D100" s="124" t="s">
        <v>4027</v>
      </c>
      <c r="E100" s="124" t="s">
        <v>3925</v>
      </c>
      <c r="F100" s="7"/>
    </row>
    <row r="101" spans="1:6" x14ac:dyDescent="0.15">
      <c r="A101" s="94">
        <v>9</v>
      </c>
      <c r="B101" s="94">
        <f>SUM('Captura TercerGrado'!B111:BI111)</f>
        <v>0</v>
      </c>
      <c r="C101" s="95" t="e">
        <f>(B101/SUM('Captura TercerGrado'!$B$100:$BI$100))*100</f>
        <v>#DIV/0!</v>
      </c>
      <c r="D101" s="124" t="s">
        <v>4028</v>
      </c>
      <c r="E101" s="124" t="s">
        <v>3925</v>
      </c>
      <c r="F101" s="7"/>
    </row>
    <row r="102" spans="1:6" x14ac:dyDescent="0.15">
      <c r="A102" s="94">
        <v>10</v>
      </c>
      <c r="B102" s="94">
        <f>SUM('Captura TercerGrado'!B112:BI112)</f>
        <v>0</v>
      </c>
      <c r="C102" s="95" t="e">
        <f>(B102/SUM('Captura TercerGrado'!$B$100:$BI$100))*100</f>
        <v>#DIV/0!</v>
      </c>
      <c r="D102" s="124" t="s">
        <v>4028</v>
      </c>
      <c r="E102" s="124" t="s">
        <v>3925</v>
      </c>
      <c r="F102" s="7"/>
    </row>
    <row r="103" spans="1:6" x14ac:dyDescent="0.15">
      <c r="A103" s="3"/>
      <c r="B103" s="3"/>
      <c r="C103" s="96"/>
      <c r="F103" s="7"/>
    </row>
    <row r="104" spans="1:6" x14ac:dyDescent="0.15">
      <c r="A104" s="3"/>
      <c r="B104" s="3"/>
      <c r="C104" s="96"/>
      <c r="E104" s="4"/>
      <c r="F104" s="7"/>
    </row>
    <row r="105" spans="1:6" x14ac:dyDescent="0.15">
      <c r="E105" s="4"/>
      <c r="F105" s="7"/>
    </row>
    <row r="106" spans="1:6" x14ac:dyDescent="0.15">
      <c r="E106" s="4"/>
      <c r="F106" s="7"/>
    </row>
    <row r="107" spans="1:6" x14ac:dyDescent="0.15">
      <c r="E107" s="4"/>
      <c r="F107" s="7"/>
    </row>
    <row r="108" spans="1:6" x14ac:dyDescent="0.15">
      <c r="E108" s="4"/>
      <c r="F108" s="7"/>
    </row>
    <row r="109" spans="1:6" x14ac:dyDescent="0.15">
      <c r="E109" s="4"/>
      <c r="F109" s="7"/>
    </row>
    <row r="110" spans="1:6" x14ac:dyDescent="0.15">
      <c r="E110" s="4"/>
      <c r="F110" s="7"/>
    </row>
    <row r="111" spans="1:6" x14ac:dyDescent="0.15">
      <c r="E111" s="4"/>
      <c r="F111" s="7"/>
    </row>
    <row r="112" spans="1:6" x14ac:dyDescent="0.15">
      <c r="E112" s="4"/>
      <c r="F112" s="7"/>
    </row>
    <row r="113" spans="5:5" x14ac:dyDescent="0.15">
      <c r="E113" s="4"/>
    </row>
    <row r="114" spans="5:5" x14ac:dyDescent="0.15">
      <c r="E114" s="4"/>
    </row>
    <row r="115" spans="5:5" x14ac:dyDescent="0.15">
      <c r="E115" s="4"/>
    </row>
    <row r="116" spans="5:5" x14ac:dyDescent="0.15">
      <c r="E116" s="4"/>
    </row>
    <row r="117" spans="5:5" x14ac:dyDescent="0.15">
      <c r="E117" s="4"/>
    </row>
    <row r="118" spans="5:5" x14ac:dyDescent="0.15">
      <c r="E118" s="4"/>
    </row>
    <row r="119" spans="5:5" x14ac:dyDescent="0.15">
      <c r="E119" s="4"/>
    </row>
    <row r="120" spans="5:5" x14ac:dyDescent="0.15">
      <c r="E120" s="4"/>
    </row>
    <row r="121" spans="5:5" x14ac:dyDescent="0.15">
      <c r="E121" s="4"/>
    </row>
  </sheetData>
  <mergeCells count="4">
    <mergeCell ref="A3:E3"/>
    <mergeCell ref="A4:E4"/>
    <mergeCell ref="A5:E5"/>
    <mergeCell ref="A6:E6"/>
  </mergeCells>
  <conditionalFormatting sqref="C93:C102 C11:C30 C57:C76 C34:C53 C80:C89">
    <cfRule type="cellIs" dxfId="14" priority="11" operator="greaterThan">
      <formula>59.99</formula>
    </cfRule>
    <cfRule type="cellIs" dxfId="13" priority="12" operator="between">
      <formula>40</formula>
      <formula>59.99</formula>
    </cfRule>
    <cfRule type="cellIs" dxfId="12" priority="13" operator="lessThan">
      <formula>40</formula>
    </cfRule>
  </conditionalFormatting>
  <pageMargins left="0.23622047244094491" right="0.23622047244094491" top="0.74803149606299213" bottom="0.74803149606299213" header="0.31496062992125984" footer="0.31496062992125984"/>
  <pageSetup paperSize="119" orientation="portrait" verticalDpi="4" r:id="rId1"/>
  <headerFooter>
    <oddHeader>&amp;LSecretaría de Educación
Subsecretaría de Educación Básica
Dirección General de Educación Secundaria
Subdirección de Escuelas Telesecundarias&amp;R&amp;G</oddHeader>
  </headerFooter>
  <rowBreaks count="4" manualBreakCount="4">
    <brk id="31" max="16383" man="1"/>
    <brk id="54" max="16383" man="1"/>
    <brk id="77" max="16383" man="1"/>
    <brk id="9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15</vt:i4>
      </vt:variant>
    </vt:vector>
  </HeadingPairs>
  <TitlesOfParts>
    <vt:vector size="28" baseType="lpstr">
      <vt:lpstr>Hoja1</vt:lpstr>
      <vt:lpstr>Datos Generales</vt:lpstr>
      <vt:lpstr>Captura de Escuelas</vt:lpstr>
      <vt:lpstr>Captura PrimerGrado</vt:lpstr>
      <vt:lpstr>Captura SegundoGrado</vt:lpstr>
      <vt:lpstr>Captura TercerGrado</vt:lpstr>
      <vt:lpstr>ResultadosZona1o</vt:lpstr>
      <vt:lpstr>ResultadosZona2o</vt:lpstr>
      <vt:lpstr>ResultadosZona3o</vt:lpstr>
      <vt:lpstr>Información Escuela</vt:lpstr>
      <vt:lpstr>Informacion Zona</vt:lpstr>
      <vt:lpstr>Reporte Zona</vt:lpstr>
      <vt:lpstr>teles_fed</vt:lpstr>
      <vt:lpstr>'Captura de Escuelas'!Área_de_impresión</vt:lpstr>
      <vt:lpstr>'Captura PrimerGrado'!Área_de_impresión</vt:lpstr>
      <vt:lpstr>'Captura SegundoGrado'!Área_de_impresión</vt:lpstr>
      <vt:lpstr>'Captura TercerGrado'!Área_de_impresión</vt:lpstr>
      <vt:lpstr>ResultadosZona2o!Área_de_impresión</vt:lpstr>
      <vt:lpstr>ResultadosZona3o!Área_de_impresión</vt:lpstr>
      <vt:lpstr>BaseDeDatos</vt:lpstr>
      <vt:lpstr>'Captura de Escuelas'!Títulos_a_imprimir</vt:lpstr>
      <vt:lpstr>'Captura PrimerGrado'!Títulos_a_imprimir</vt:lpstr>
      <vt:lpstr>'Captura SegundoGrado'!Títulos_a_imprimir</vt:lpstr>
      <vt:lpstr>'Captura TercerGrado'!Títulos_a_imprimir</vt:lpstr>
      <vt:lpstr>'Informacion Zona'!Títulos_a_imprimir</vt:lpstr>
      <vt:lpstr>ResultadosZona1o!Títulos_a_imprimir</vt:lpstr>
      <vt:lpstr>ResultadosZona2o!Títulos_a_imprimir</vt:lpstr>
      <vt:lpstr>ResultadosZona3o!Títulos_a_imprimir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pedromar</dc:creator>
  <cp:lastModifiedBy>David de la Cruz López</cp:lastModifiedBy>
  <cp:lastPrinted>2013-02-06T18:39:30Z</cp:lastPrinted>
  <dcterms:created xsi:type="dcterms:W3CDTF">2010-03-19T19:09:40Z</dcterms:created>
  <dcterms:modified xsi:type="dcterms:W3CDTF">2013-04-15T14:52:40Z</dcterms:modified>
</cp:coreProperties>
</file>