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Form" sheetId="1" r:id="rId1"/>
  </sheets>
  <externalReferences>
    <externalReference r:id="rId2"/>
  </externalReferences>
  <definedNames>
    <definedName name="AddedArmor">Form!$F$2</definedName>
    <definedName name="AddedArmorTable">#REF!</definedName>
    <definedName name="ARM">Form!$V$3</definedName>
    <definedName name="ArmorTL">#REF!</definedName>
    <definedName name="Bots">Form!$I$26</definedName>
    <definedName name="ClosedLSTable">#REF!</definedName>
    <definedName name="ComfortTable">#REF!</definedName>
    <definedName name="ComputerTable">#REF!</definedName>
    <definedName name="CrewArea">Form!$H$6</definedName>
    <definedName name="DAB">Form!$W$3</definedName>
    <definedName name="Dens">Form!$H$54</definedName>
    <definedName name="DensUnl">Form!$I$54</definedName>
    <definedName name="DockingGear">Form!$W$8</definedName>
    <definedName name="DockType">Form!$D$6</definedName>
    <definedName name="dTon">Form!$A$1</definedName>
    <definedName name="EP" comment="How many MW is a HG EP">Form!$C$1</definedName>
    <definedName name="FissionPowerTable">#REF!</definedName>
    <definedName name="FissionThrustTable">#REF!</definedName>
    <definedName name="FloaterThrustTable">#REF!</definedName>
    <definedName name="FloorfieldTable">#REF!</definedName>
    <definedName name="FrameG">Form!$F$3</definedName>
    <definedName name="FrameModGs">Form!$H$3</definedName>
    <definedName name="FrameUnlGs">Form!$I$3</definedName>
    <definedName name="FreezerTable">#REF!</definedName>
    <definedName name="FullLSTable">#REF!</definedName>
    <definedName name="FullStationTable">#REF!</definedName>
    <definedName name="FusionPowerTable">#REF!</definedName>
    <definedName name="FusionThrustTable">#REF!</definedName>
    <definedName name="GearType">Form!$B$6</definedName>
    <definedName name="GravName">Form!$H$18</definedName>
    <definedName name="GravPower">Form!$H$19</definedName>
    <definedName name="GravPowerUnl">Form!$I$19</definedName>
    <definedName name="GThrustGs">Form!$F$10</definedName>
    <definedName name="GThrustModGs">Form!$H$10</definedName>
    <definedName name="GThrustUnlGs">Form!$I$10</definedName>
    <definedName name="GThrustVol">Form!$L$10</definedName>
    <definedName name="HullTable">#REF!</definedName>
    <definedName name="HullTL">Form!$D$2</definedName>
    <definedName name="ImpulseThrustTable">#REF!</definedName>
    <definedName name="IRMask">#REF!</definedName>
    <definedName name="Jn">Form!$F$11</definedName>
    <definedName name="JPrepMul">Form!$W$13</definedName>
    <definedName name="JPrepString">Form!$X$13</definedName>
    <definedName name="JumpdriveTable">#REF!</definedName>
    <definedName name="LandingGear" comment="The name of the landing gear option chosen">Form!$V$8</definedName>
    <definedName name="LargeLaserTable">#REF!</definedName>
    <definedName name="LargeMissileTable">#REF!</definedName>
    <definedName name="LimitedLSTable">#REF!</definedName>
    <definedName name="LimitedStationTable">#REF!</definedName>
    <definedName name="LimitedTankTable">#REF!</definedName>
    <definedName name="Load">Form!$H$7</definedName>
    <definedName name="LoadRatio">Form!$I$9</definedName>
    <definedName name="LSType">Form!$B$27</definedName>
    <definedName name="MainThrustType">Form!$V$4</definedName>
    <definedName name="Mass">Form!$N$54</definedName>
    <definedName name="MassMask">#REF!</definedName>
    <definedName name="MassMul">Form!$H$12</definedName>
    <definedName name="MassTable">#REF!</definedName>
    <definedName name="MaterialTable">#REF!</definedName>
    <definedName name="MaterialType">Form!$D$3</definedName>
    <definedName name="MediumLaserTable">#REF!</definedName>
    <definedName name="MediumMissileTable">#REF!</definedName>
    <definedName name="MissileType" comment="A numerical missile type:">Form!$B$22</definedName>
    <definedName name="MissileTypeName">Form!$H$22</definedName>
    <definedName name="MountTable">#REF!</definedName>
    <definedName name="MtrlMass" comment="Multiplier to mass for Mtrl type.">Form!$I$14</definedName>
    <definedName name="MtrlPrice" comment="Multiplier to price for Mtrl type.">Form!$I$15</definedName>
    <definedName name="Mul">Form!#REF!</definedName>
    <definedName name="NeuMask">#REF!</definedName>
    <definedName name="NeutrinoTable">#REF!</definedName>
    <definedName name="Power">Form!$H$5</definedName>
    <definedName name="PowerJump">Form!$V$13</definedName>
    <definedName name="PowerOut">Form!$V$11</definedName>
    <definedName name="PowerShip">Form!$W$11</definedName>
    <definedName name="PowerTable">#REF!</definedName>
    <definedName name="PowerThrust">Form!$X$11</definedName>
    <definedName name="PowerVol">Form!$L$18</definedName>
    <definedName name="PowerWeapons">Form!$Y$11</definedName>
    <definedName name="PowMul">Form!$H$13</definedName>
    <definedName name="_xlnm.Print_Area" localSheetId="0">Form!$G$1:$R$55,Form!$T$1:$AB$62</definedName>
    <definedName name="RadarTable">#REF!</definedName>
    <definedName name="Radiator">Form!$Y$7</definedName>
    <definedName name="RadMask">#REF!</definedName>
    <definedName name="ReactionMassTable">#REF!</definedName>
    <definedName name="RocketEqu">Form!$H$9</definedName>
    <definedName name="SandcasterTable">#REF!</definedName>
    <definedName name="Scale">Form!$A$1</definedName>
    <definedName name="ScoopsTL">Form!$F$6</definedName>
    <definedName name="Size">Form!$H$2</definedName>
    <definedName name="SmallLaserTable">#REF!</definedName>
    <definedName name="SmallMissileTable">#REF!</definedName>
    <definedName name="StationType">Form!$H$29</definedName>
    <definedName name="Streamlining">Form!$B$3</definedName>
    <definedName name="StreamliningTable">#REF!</definedName>
    <definedName name="Sun" comment="Factor from Sun, default is 6">Form!$U$2</definedName>
    <definedName name="Techs">Form!$H$26</definedName>
    <definedName name="ThrustGs">Form!$F$8</definedName>
    <definedName name="ThrustModGs">Form!$H$8</definedName>
    <definedName name="ThrustTable">#REF!</definedName>
    <definedName name="ThrustUnlGs">Form!$I$8</definedName>
    <definedName name="ThrustVol">Form!$L$8</definedName>
    <definedName name="VisMask">#REF!</definedName>
    <definedName name="VisTable">#REF!</definedName>
    <definedName name="VolMul">Form!$H$11</definedName>
    <definedName name="Volume">Form!$H$4</definedName>
    <definedName name="VolUnit">Form!$H$14</definedName>
    <definedName name="Wings">Form!$F$7</definedName>
  </definedNames>
  <calcPr calcId="125725" refMode="R1C1"/>
</workbook>
</file>

<file path=xl/calcChain.xml><?xml version="1.0" encoding="utf-8"?>
<calcChain xmlns="http://schemas.openxmlformats.org/spreadsheetml/2006/main">
  <c r="G1" i="1"/>
  <c r="I32"/>
  <c r="I33"/>
  <c r="H4" l="1"/>
  <c r="H2" s="1"/>
  <c r="Y23" s="1"/>
  <c r="R21"/>
  <c r="E21"/>
  <c r="L21"/>
  <c r="L17" l="1"/>
  <c r="R17" s="1"/>
  <c r="L14"/>
  <c r="E16"/>
  <c r="G17" l="1"/>
  <c r="N17"/>
  <c r="L16" l="1"/>
  <c r="R16" s="1"/>
  <c r="N16" l="1"/>
  <c r="R33"/>
  <c r="R53"/>
  <c r="G53" s="1"/>
  <c r="P53"/>
  <c r="L53"/>
  <c r="N53" s="1"/>
  <c r="K53"/>
  <c r="R52"/>
  <c r="G52" s="1"/>
  <c r="P52"/>
  <c r="L52"/>
  <c r="N52" s="1"/>
  <c r="K52"/>
  <c r="R51"/>
  <c r="G51" s="1"/>
  <c r="P51"/>
  <c r="L51"/>
  <c r="N51" s="1"/>
  <c r="K51"/>
  <c r="R50"/>
  <c r="G50" s="1"/>
  <c r="P50"/>
  <c r="L50"/>
  <c r="N50" s="1"/>
  <c r="K50"/>
  <c r="R49"/>
  <c r="G49" s="1"/>
  <c r="P49"/>
  <c r="L49"/>
  <c r="N49" s="1"/>
  <c r="K49"/>
  <c r="R48"/>
  <c r="G48" s="1"/>
  <c r="P48"/>
  <c r="L48"/>
  <c r="N48" s="1"/>
  <c r="K48"/>
  <c r="L47"/>
  <c r="N47" s="1"/>
  <c r="K47"/>
  <c r="I47"/>
  <c r="L46"/>
  <c r="N46" s="1"/>
  <c r="K46"/>
  <c r="I46"/>
  <c r="L45"/>
  <c r="N45" s="1"/>
  <c r="K45"/>
  <c r="I45"/>
  <c r="P44"/>
  <c r="L44"/>
  <c r="N44" s="1"/>
  <c r="K44"/>
  <c r="P43"/>
  <c r="L43"/>
  <c r="N43" s="1"/>
  <c r="K43"/>
  <c r="P42"/>
  <c r="L42"/>
  <c r="N42" s="1"/>
  <c r="K42"/>
  <c r="P41"/>
  <c r="L41"/>
  <c r="N41" s="1"/>
  <c r="K41"/>
  <c r="P40"/>
  <c r="L40"/>
  <c r="N40" s="1"/>
  <c r="K40"/>
  <c r="L39"/>
  <c r="N39" s="1"/>
  <c r="K39"/>
  <c r="L38"/>
  <c r="N38" s="1"/>
  <c r="K38"/>
  <c r="L37"/>
  <c r="N37" s="1"/>
  <c r="K37"/>
  <c r="L36"/>
  <c r="N36" s="1"/>
  <c r="K36"/>
  <c r="L35"/>
  <c r="N35" s="1"/>
  <c r="K35"/>
  <c r="L34"/>
  <c r="N34" s="1"/>
  <c r="K34"/>
  <c r="L33"/>
  <c r="K33"/>
  <c r="H33"/>
  <c r="W26" s="1"/>
  <c r="V26" s="1"/>
  <c r="L32"/>
  <c r="N32" s="1"/>
  <c r="K32"/>
  <c r="H32"/>
  <c r="W25" s="1"/>
  <c r="V25" s="1"/>
  <c r="R47"/>
  <c r="H47" s="1"/>
  <c r="R46"/>
  <c r="R45"/>
  <c r="G45" s="1"/>
  <c r="R44"/>
  <c r="G44" s="1"/>
  <c r="R43"/>
  <c r="G43" s="1"/>
  <c r="R42"/>
  <c r="G42" s="1"/>
  <c r="R41"/>
  <c r="G41" s="1"/>
  <c r="R40"/>
  <c r="G40" s="1"/>
  <c r="R39"/>
  <c r="G39" s="1"/>
  <c r="R38"/>
  <c r="R37"/>
  <c r="R36"/>
  <c r="R35"/>
  <c r="R34"/>
  <c r="R32"/>
  <c r="R29"/>
  <c r="G29" s="1"/>
  <c r="R28"/>
  <c r="J28" s="1"/>
  <c r="R27"/>
  <c r="G27" s="1"/>
  <c r="R26"/>
  <c r="R25"/>
  <c r="R24"/>
  <c r="K25"/>
  <c r="K24"/>
  <c r="H25"/>
  <c r="W28" s="1"/>
  <c r="V28" s="1"/>
  <c r="H24"/>
  <c r="W27" s="1"/>
  <c r="V27" s="1"/>
  <c r="N29"/>
  <c r="L29"/>
  <c r="L28"/>
  <c r="N28" s="1"/>
  <c r="N27"/>
  <c r="L27"/>
  <c r="N26"/>
  <c r="L26"/>
  <c r="L25"/>
  <c r="N25" s="1"/>
  <c r="L24"/>
  <c r="P24" s="1"/>
  <c r="L23"/>
  <c r="N23" s="1"/>
  <c r="I15"/>
  <c r="I14"/>
  <c r="U7"/>
  <c r="U6"/>
  <c r="L10"/>
  <c r="G7"/>
  <c r="G5"/>
  <c r="G4"/>
  <c r="G3"/>
  <c r="T7"/>
  <c r="T6"/>
  <c r="J5"/>
  <c r="J4"/>
  <c r="J3"/>
  <c r="I25"/>
  <c r="I24"/>
  <c r="E19"/>
  <c r="X19"/>
  <c r="Y21"/>
  <c r="X21"/>
  <c r="Y24"/>
  <c r="X24"/>
  <c r="P14"/>
  <c r="T3"/>
  <c r="U31"/>
  <c r="U30"/>
  <c r="T31"/>
  <c r="T30"/>
  <c r="H22"/>
  <c r="C18"/>
  <c r="C8"/>
  <c r="H5"/>
  <c r="W18" s="1"/>
  <c r="V18" s="1"/>
  <c r="H13"/>
  <c r="Q19" s="1"/>
  <c r="E18"/>
  <c r="Q1"/>
  <c r="I35"/>
  <c r="I34"/>
  <c r="I38"/>
  <c r="I37"/>
  <c r="I36"/>
  <c r="H36"/>
  <c r="H29"/>
  <c r="C29"/>
  <c r="H38"/>
  <c r="H37"/>
  <c r="H35"/>
  <c r="H34"/>
  <c r="W8"/>
  <c r="T9" s="1"/>
  <c r="V8"/>
  <c r="T8" s="1"/>
  <c r="U9"/>
  <c r="U8"/>
  <c r="D1"/>
  <c r="C10"/>
  <c r="V37"/>
  <c r="U44"/>
  <c r="T43" s="1"/>
  <c r="U43"/>
  <c r="W44"/>
  <c r="W43"/>
  <c r="W42"/>
  <c r="U42" s="1"/>
  <c r="W41"/>
  <c r="U41" s="1"/>
  <c r="W40"/>
  <c r="U40" s="1"/>
  <c r="W34"/>
  <c r="U34" s="1"/>
  <c r="L22"/>
  <c r="R22" s="1"/>
  <c r="L20"/>
  <c r="N20" s="1"/>
  <c r="H11"/>
  <c r="M3" s="1"/>
  <c r="H12"/>
  <c r="O30" s="1"/>
  <c r="H14"/>
  <c r="G21" s="1"/>
  <c r="J12"/>
  <c r="J30"/>
  <c r="E30"/>
  <c r="M1"/>
  <c r="E20"/>
  <c r="J6"/>
  <c r="A2"/>
  <c r="J2"/>
  <c r="J25"/>
  <c r="J24"/>
  <c r="J33"/>
  <c r="J32"/>
  <c r="J9"/>
  <c r="J11"/>
  <c r="J10"/>
  <c r="J8"/>
  <c r="J18"/>
  <c r="H6"/>
  <c r="N21"/>
  <c r="L19"/>
  <c r="J19" s="1"/>
  <c r="G37"/>
  <c r="H40"/>
  <c r="J44" l="1"/>
  <c r="H49"/>
  <c r="N33"/>
  <c r="O33" s="1"/>
  <c r="P33"/>
  <c r="Q33" s="1"/>
  <c r="H50"/>
  <c r="J53"/>
  <c r="U27"/>
  <c r="H42"/>
  <c r="J46"/>
  <c r="G30"/>
  <c r="G46"/>
  <c r="N22"/>
  <c r="O22" s="1"/>
  <c r="U29"/>
  <c r="J51"/>
  <c r="H39"/>
  <c r="H48"/>
  <c r="H52"/>
  <c r="J47"/>
  <c r="H53"/>
  <c r="J40"/>
  <c r="M13"/>
  <c r="M37"/>
  <c r="M20"/>
  <c r="M50"/>
  <c r="M35"/>
  <c r="H51"/>
  <c r="G47"/>
  <c r="G38"/>
  <c r="J50"/>
  <c r="P25"/>
  <c r="Q25" s="1"/>
  <c r="M38"/>
  <c r="Y11"/>
  <c r="Q49"/>
  <c r="M34"/>
  <c r="M5"/>
  <c r="M21"/>
  <c r="M4"/>
  <c r="O29"/>
  <c r="M44"/>
  <c r="M41"/>
  <c r="M46"/>
  <c r="J41"/>
  <c r="M51"/>
  <c r="M29"/>
  <c r="M14"/>
  <c r="W19"/>
  <c r="P15"/>
  <c r="Q15" s="1"/>
  <c r="L15"/>
  <c r="J15" s="1"/>
  <c r="Q16"/>
  <c r="M17"/>
  <c r="J16"/>
  <c r="R19"/>
  <c r="M19"/>
  <c r="L8"/>
  <c r="H9" s="1"/>
  <c r="L12"/>
  <c r="R12" s="1"/>
  <c r="G34"/>
  <c r="I22"/>
  <c r="G22" s="1"/>
  <c r="M22"/>
  <c r="H45"/>
  <c r="M45"/>
  <c r="J45"/>
  <c r="J27"/>
  <c r="L9"/>
  <c r="R9" s="1"/>
  <c r="M24"/>
  <c r="O26"/>
  <c r="R10"/>
  <c r="T27"/>
  <c r="AB6"/>
  <c r="G24"/>
  <c r="J52"/>
  <c r="K2"/>
  <c r="K4" s="1"/>
  <c r="M52"/>
  <c r="R3"/>
  <c r="R7" s="1"/>
  <c r="T28"/>
  <c r="M48"/>
  <c r="Q35"/>
  <c r="J42"/>
  <c r="P10"/>
  <c r="X11" s="1"/>
  <c r="M28"/>
  <c r="J43"/>
  <c r="O48"/>
  <c r="G25"/>
  <c r="Q8"/>
  <c r="O5"/>
  <c r="M23"/>
  <c r="M39"/>
  <c r="M42"/>
  <c r="O40"/>
  <c r="O45"/>
  <c r="O32"/>
  <c r="O49"/>
  <c r="H43"/>
  <c r="J23"/>
  <c r="M16"/>
  <c r="G6"/>
  <c r="O38"/>
  <c r="O39"/>
  <c r="O21"/>
  <c r="R23"/>
  <c r="AB5" s="1"/>
  <c r="M31"/>
  <c r="O53"/>
  <c r="G23"/>
  <c r="M40"/>
  <c r="L7"/>
  <c r="H41"/>
  <c r="J48"/>
  <c r="L11"/>
  <c r="R11" s="1"/>
  <c r="O52"/>
  <c r="O36"/>
  <c r="M49"/>
  <c r="J29"/>
  <c r="G36"/>
  <c r="O47"/>
  <c r="O43"/>
  <c r="M36"/>
  <c r="O17"/>
  <c r="O20"/>
  <c r="O51"/>
  <c r="H44"/>
  <c r="O42"/>
  <c r="M47"/>
  <c r="O27"/>
  <c r="M43"/>
  <c r="J26"/>
  <c r="O13"/>
  <c r="O34"/>
  <c r="O3"/>
  <c r="O35"/>
  <c r="O4"/>
  <c r="J49"/>
  <c r="O46"/>
  <c r="U26"/>
  <c r="M33"/>
  <c r="T25"/>
  <c r="G32"/>
  <c r="M32"/>
  <c r="U25"/>
  <c r="T26"/>
  <c r="G33"/>
  <c r="U3"/>
  <c r="W21"/>
  <c r="V21" s="1"/>
  <c r="Y7"/>
  <c r="R5"/>
  <c r="R4"/>
  <c r="N24"/>
  <c r="O24" s="1"/>
  <c r="L18"/>
  <c r="H17" s="1"/>
  <c r="V3"/>
  <c r="AA5" s="1"/>
  <c r="Y18"/>
  <c r="W3"/>
  <c r="AA10" s="1"/>
  <c r="L6"/>
  <c r="M6" s="1"/>
  <c r="X18"/>
  <c r="L2"/>
  <c r="R2" s="1"/>
  <c r="Y16"/>
  <c r="X16" s="1"/>
  <c r="J39"/>
  <c r="U28"/>
  <c r="M10"/>
  <c r="L30"/>
  <c r="H31" s="1"/>
  <c r="I31" s="1"/>
  <c r="W23" s="1"/>
  <c r="G28"/>
  <c r="M25"/>
  <c r="G35"/>
  <c r="N10"/>
  <c r="O10" s="1"/>
  <c r="H18"/>
  <c r="Q48"/>
  <c r="Q46"/>
  <c r="Q3"/>
  <c r="Q44"/>
  <c r="Q9"/>
  <c r="Q32"/>
  <c r="O41"/>
  <c r="Q27"/>
  <c r="Q43"/>
  <c r="Q20"/>
  <c r="Q38"/>
  <c r="Q14"/>
  <c r="O25"/>
  <c r="O23"/>
  <c r="Q21"/>
  <c r="Q30"/>
  <c r="O28"/>
  <c r="M26"/>
  <c r="O37"/>
  <c r="Q53"/>
  <c r="Q50"/>
  <c r="Q2"/>
  <c r="Q52"/>
  <c r="O44"/>
  <c r="O50"/>
  <c r="Q36"/>
  <c r="Q5"/>
  <c r="Q28"/>
  <c r="Q40"/>
  <c r="Q45"/>
  <c r="Q34"/>
  <c r="Q23"/>
  <c r="Q29"/>
  <c r="M27"/>
  <c r="Q12"/>
  <c r="Q39"/>
  <c r="H7"/>
  <c r="Q13"/>
  <c r="Q51"/>
  <c r="Q41"/>
  <c r="Q37"/>
  <c r="Q17"/>
  <c r="V11"/>
  <c r="Q24"/>
  <c r="Q47"/>
  <c r="Q4"/>
  <c r="Q42"/>
  <c r="N19"/>
  <c r="O19" s="1"/>
  <c r="O16"/>
  <c r="M53"/>
  <c r="H46"/>
  <c r="M30" l="1"/>
  <c r="W22"/>
  <c r="V22" s="1"/>
  <c r="G16"/>
  <c r="R14"/>
  <c r="W17"/>
  <c r="V17" s="1"/>
  <c r="U17" s="1"/>
  <c r="N14"/>
  <c r="O14" s="1"/>
  <c r="J14"/>
  <c r="W24"/>
  <c r="V24" s="1"/>
  <c r="U24" s="1"/>
  <c r="U22"/>
  <c r="V35"/>
  <c r="W35" s="1"/>
  <c r="N8"/>
  <c r="O8" s="1"/>
  <c r="Y15"/>
  <c r="R15"/>
  <c r="X15"/>
  <c r="N15"/>
  <c r="O15" s="1"/>
  <c r="W16"/>
  <c r="V16" s="1"/>
  <c r="U16" s="1"/>
  <c r="V19"/>
  <c r="G15"/>
  <c r="G14"/>
  <c r="N12"/>
  <c r="O12" s="1"/>
  <c r="W20"/>
  <c r="Y20" s="1"/>
  <c r="X20" s="1"/>
  <c r="W15"/>
  <c r="V15" s="1"/>
  <c r="U15" s="1"/>
  <c r="X17"/>
  <c r="M15"/>
  <c r="Y17"/>
  <c r="R8"/>
  <c r="AB8" s="1"/>
  <c r="G18"/>
  <c r="V34"/>
  <c r="X34" s="1"/>
  <c r="T34" s="1"/>
  <c r="U19"/>
  <c r="M8"/>
  <c r="AA8" s="1"/>
  <c r="V4"/>
  <c r="M12"/>
  <c r="G12" s="1"/>
  <c r="U32"/>
  <c r="T32"/>
  <c r="M9"/>
  <c r="K5"/>
  <c r="K54" s="1"/>
  <c r="K55" s="1"/>
  <c r="T10"/>
  <c r="M18"/>
  <c r="U10"/>
  <c r="N9"/>
  <c r="O9" s="1"/>
  <c r="N11"/>
  <c r="O11" s="1"/>
  <c r="AA6"/>
  <c r="Q10"/>
  <c r="AA4"/>
  <c r="AA7"/>
  <c r="M11"/>
  <c r="V36" s="1"/>
  <c r="X36" s="1"/>
  <c r="AA3"/>
  <c r="N6"/>
  <c r="R6"/>
  <c r="AB3" s="1"/>
  <c r="V38"/>
  <c r="W37" s="1"/>
  <c r="T37" s="1"/>
  <c r="N7"/>
  <c r="O7" s="1"/>
  <c r="M7"/>
  <c r="R18"/>
  <c r="P18"/>
  <c r="Q18" s="1"/>
  <c r="M2"/>
  <c r="N18"/>
  <c r="O18" s="1"/>
  <c r="H16"/>
  <c r="I16" s="1"/>
  <c r="U18"/>
  <c r="N2"/>
  <c r="O2" s="1"/>
  <c r="U21"/>
  <c r="N31"/>
  <c r="P31"/>
  <c r="W11" s="1"/>
  <c r="Y12" s="1"/>
  <c r="R30"/>
  <c r="L54"/>
  <c r="L55" s="1"/>
  <c r="M55" s="1"/>
  <c r="U13" l="1"/>
  <c r="U12"/>
  <c r="U11"/>
  <c r="U35"/>
  <c r="X35"/>
  <c r="T35" s="1"/>
  <c r="V20"/>
  <c r="U20" s="1"/>
  <c r="AB7"/>
  <c r="I17"/>
  <c r="G19" s="1"/>
  <c r="V13"/>
  <c r="W13" s="1"/>
  <c r="U36"/>
  <c r="W36"/>
  <c r="T36" s="1"/>
  <c r="U37"/>
  <c r="W38"/>
  <c r="T38" s="1"/>
  <c r="U38"/>
  <c r="J31"/>
  <c r="J54" s="1"/>
  <c r="R31"/>
  <c r="O31"/>
  <c r="Q31"/>
  <c r="M54"/>
  <c r="N54"/>
  <c r="P54"/>
  <c r="R54" l="1"/>
  <c r="I9"/>
  <c r="N55"/>
  <c r="O55" s="1"/>
  <c r="P11"/>
  <c r="Q11" s="1"/>
  <c r="X13"/>
  <c r="T13" s="1"/>
  <c r="G11" s="1"/>
  <c r="AB4"/>
  <c r="P55"/>
  <c r="Q54"/>
  <c r="Q55" s="1"/>
  <c r="H54"/>
  <c r="H8"/>
  <c r="O54"/>
  <c r="H3"/>
  <c r="H10"/>
  <c r="G31"/>
  <c r="I10" l="1"/>
  <c r="I19" s="1"/>
  <c r="G10"/>
  <c r="H19"/>
  <c r="AB10"/>
  <c r="H26"/>
  <c r="I26" s="1"/>
  <c r="I3"/>
  <c r="G2"/>
  <c r="G9"/>
  <c r="I8"/>
  <c r="I54"/>
  <c r="X5" s="1"/>
  <c r="T5" s="1"/>
  <c r="X4"/>
  <c r="T4" s="1"/>
  <c r="X23"/>
  <c r="V23"/>
  <c r="W4"/>
  <c r="U4" s="1"/>
  <c r="V39" l="1"/>
  <c r="U39" s="1"/>
  <c r="G26"/>
  <c r="I18"/>
  <c r="W5"/>
  <c r="U5" s="1"/>
  <c r="U23"/>
  <c r="G8"/>
  <c r="W39" l="1"/>
  <c r="X38" s="1"/>
  <c r="X39" s="1"/>
  <c r="Y39" s="1"/>
  <c r="T39" l="1"/>
  <c r="U45"/>
  <c r="V44" s="1"/>
  <c r="T44" s="1"/>
  <c r="Y38"/>
  <c r="T45" l="1"/>
</calcChain>
</file>

<file path=xl/sharedStrings.xml><?xml version="1.0" encoding="utf-8"?>
<sst xmlns="http://schemas.openxmlformats.org/spreadsheetml/2006/main" count="171" uniqueCount="138">
  <si>
    <t>Power</t>
  </si>
  <si>
    <t>Price</t>
  </si>
  <si>
    <t>DAB</t>
  </si>
  <si>
    <t>TL</t>
  </si>
  <si>
    <t>ARM</t>
  </si>
  <si>
    <t>AddedArmor (1-10)</t>
  </si>
  <si>
    <t>Edit</t>
  </si>
  <si>
    <t>SA</t>
  </si>
  <si>
    <t>Sig</t>
  </si>
  <si>
    <t>Thrust (Gs)</t>
  </si>
  <si>
    <t>Jumpdrive(Jn)</t>
  </si>
  <si>
    <t>Jumpfuel(Jn)</t>
  </si>
  <si>
    <t>Lifesupport(Nbr)</t>
  </si>
  <si>
    <t>Crew station(Nbr)</t>
  </si>
  <si>
    <t>Optical (S,M,L,VL)</t>
  </si>
  <si>
    <t>Radar (S,M,L,VL)</t>
  </si>
  <si>
    <t>Neutrino (M, L, VL)</t>
  </si>
  <si>
    <t>Sensor TL (6-16)</t>
  </si>
  <si>
    <t>Mass (M, L, VL)</t>
  </si>
  <si>
    <t>Left-&gt;</t>
  </si>
  <si>
    <t>Streamlining(0-3)</t>
  </si>
  <si>
    <t>Hull TL (6-16)</t>
  </si>
  <si>
    <t>Fission/Fusion(0-1)</t>
  </si>
  <si>
    <t>Reaction mass(%)</t>
  </si>
  <si>
    <t>Jumpdrive TL (9-16)</t>
  </si>
  <si>
    <t>Living space TL (6-16)</t>
  </si>
  <si>
    <t>Floorfield Gs</t>
  </si>
  <si>
    <t>Life support type(0-2)</t>
  </si>
  <si>
    <t>Life support TL (6-16)</t>
  </si>
  <si>
    <t>Small turret (Nbr)</t>
  </si>
  <si>
    <t>Large turret (Nbr)</t>
  </si>
  <si>
    <t>Small bay (Nbr)</t>
  </si>
  <si>
    <t>Large bay (Nbr)</t>
  </si>
  <si>
    <t>Small laser (Nbr)</t>
  </si>
  <si>
    <t>Medium laser (Nbr)</t>
  </si>
  <si>
    <t>Large laser (Nbr)</t>
  </si>
  <si>
    <t>Small missile (Nbr)</t>
  </si>
  <si>
    <t>Medium missile (Nbr)</t>
  </si>
  <si>
    <t>Large missile (Nbr)</t>
  </si>
  <si>
    <t>Freezer(Nbr)</t>
  </si>
  <si>
    <t>Computer TL (5-16)</t>
  </si>
  <si>
    <t>Sandcaster(Nbr)</t>
  </si>
  <si>
    <t>Mount(ST,LT,F)</t>
  </si>
  <si>
    <t>Vis(Hull)</t>
  </si>
  <si>
    <t>Visual(Thrust)</t>
  </si>
  <si>
    <t>IR(Power)</t>
  </si>
  <si>
    <t>IR(Hull)</t>
  </si>
  <si>
    <t>Neutrino(Power)</t>
  </si>
  <si>
    <t>Neutrino(Thrust)</t>
  </si>
  <si>
    <t>Mass(Hull)</t>
  </si>
  <si>
    <t>Mass(Thrust)</t>
  </si>
  <si>
    <t>IR(Thrust)</t>
  </si>
  <si>
    <t>Signatures</t>
  </si>
  <si>
    <t>Ship statistics</t>
  </si>
  <si>
    <t>Sign</t>
  </si>
  <si>
    <t>SigDam</t>
  </si>
  <si>
    <t>Tons</t>
  </si>
  <si>
    <t>Small particle (Nbr)</t>
  </si>
  <si>
    <t>Medium particle (Nbr)</t>
  </si>
  <si>
    <t>Medium meson (Nbr)</t>
  </si>
  <si>
    <t>Weapon TL (12-16)</t>
  </si>
  <si>
    <t>Weapon TL (9-16)</t>
  </si>
  <si>
    <t>Mount(LB,F)</t>
  </si>
  <si>
    <t>Weapon TL (8-16)</t>
  </si>
  <si>
    <t>Nuclear damper (Nbr)</t>
  </si>
  <si>
    <t>Mesonscreen (Nbr)</t>
  </si>
  <si>
    <t>Screen TL(11-16)</t>
  </si>
  <si>
    <t>Screen TL(12-16)</t>
  </si>
  <si>
    <t>Screen TL(8-16)</t>
  </si>
  <si>
    <t>Wings (0-100%)</t>
  </si>
  <si>
    <t>Frame Gs</t>
  </si>
  <si>
    <t>Crew/Crew&amp;Cargo(0-1)</t>
  </si>
  <si>
    <t>Thrust</t>
  </si>
  <si>
    <t>Surface</t>
  </si>
  <si>
    <t>Crew</t>
  </si>
  <si>
    <t>Hull</t>
  </si>
  <si>
    <t>Magazine (volleys)</t>
  </si>
  <si>
    <t>Repairbots (Nbr)</t>
  </si>
  <si>
    <t>HiddenVol</t>
  </si>
  <si>
    <t>HiddenMass</t>
  </si>
  <si>
    <t>HiddenPower</t>
  </si>
  <si>
    <t>Hidden</t>
  </si>
  <si>
    <t>Unloaded</t>
  </si>
  <si>
    <t>Purifier TL (6-16)</t>
  </si>
  <si>
    <t>Purifier (hours/%)</t>
  </si>
  <si>
    <t>Floorfield TL (11-16)</t>
  </si>
  <si>
    <t>VisualMasking(0-3)</t>
  </si>
  <si>
    <t>NeutrinoMasking(0-3)</t>
  </si>
  <si>
    <t>IRMasking(0-3)</t>
  </si>
  <si>
    <t>MassMasking(0-3)</t>
  </si>
  <si>
    <t>Robot TL (8-16)</t>
  </si>
  <si>
    <t>Spinal weapon (Nbr)</t>
  </si>
  <si>
    <t>Spinal type 1-4</t>
  </si>
  <si>
    <t>RadarMasking(0-3)</t>
  </si>
  <si>
    <t>Mtrl type(0-4)</t>
  </si>
  <si>
    <t>Passengers</t>
  </si>
  <si>
    <t>Marines</t>
  </si>
  <si>
    <t>Other</t>
  </si>
  <si>
    <t>Load(%)</t>
  </si>
  <si>
    <t>Float/Grav/Imulse(0-2)</t>
  </si>
  <si>
    <t>Underpower Thrust</t>
  </si>
  <si>
    <t>Underpower Drift</t>
  </si>
  <si>
    <t>Power out</t>
  </si>
  <si>
    <t>Ship</t>
  </si>
  <si>
    <t>Weapons</t>
  </si>
  <si>
    <t>Sensor TL (11-16)</t>
  </si>
  <si>
    <t>Sensor TL (13-16)</t>
  </si>
  <si>
    <t>PowerJump</t>
  </si>
  <si>
    <t>JPrepMul</t>
  </si>
  <si>
    <t>JPrepString</t>
  </si>
  <si>
    <t>Core</t>
  </si>
  <si>
    <t>Station type (0-3)</t>
  </si>
  <si>
    <t>Cracker TL (6-16)</t>
  </si>
  <si>
    <t>Landing gear(0-3)</t>
  </si>
  <si>
    <t>Docking gear(0-3)</t>
  </si>
  <si>
    <t>Freezer TL (8-16)</t>
  </si>
  <si>
    <t>Missile type(0-3)</t>
  </si>
  <si>
    <t>Fuel scoops TL (6-16)</t>
  </si>
  <si>
    <t>Weapon TL (7-16)</t>
  </si>
  <si>
    <t>Medium bay (Nbr)</t>
  </si>
  <si>
    <t>Mount(SB,MB,LB,F)</t>
  </si>
  <si>
    <t>Large meson (Nbr)</t>
  </si>
  <si>
    <t>Large particle (Nbr)</t>
  </si>
  <si>
    <t>Mount(MB,LB,F)</t>
  </si>
  <si>
    <t>Mount(LT,F)</t>
  </si>
  <si>
    <t>Radar(Hull)</t>
  </si>
  <si>
    <t>Computer factor (0-7)</t>
  </si>
  <si>
    <t>Computer</t>
  </si>
  <si>
    <t>"-"</t>
  </si>
  <si>
    <t>Rad&amp;Rd/Rad/Rd(0-2)</t>
  </si>
  <si>
    <t>Vis&amp;IR/Vis/IR/ (0-2)</t>
  </si>
  <si>
    <t>MCr</t>
  </si>
  <si>
    <t>Cracker (hours/%)</t>
  </si>
  <si>
    <t>Battery (MWh)</t>
  </si>
  <si>
    <t>Battery (6-16)</t>
  </si>
  <si>
    <t>Ext/Int/Tube(0-2)</t>
  </si>
  <si>
    <t>LT</t>
  </si>
  <si>
    <t>S</t>
  </si>
</sst>
</file>

<file path=xl/styles.xml><?xml version="1.0" encoding="utf-8"?>
<styleSheet xmlns="http://schemas.openxmlformats.org/spreadsheetml/2006/main">
  <numFmts count="16">
    <numFmt numFmtId="164" formatCode="0.0"/>
    <numFmt numFmtId="165" formatCode="#\ ###\ ##0"/>
    <numFmt numFmtId="166" formatCode="&quot;+&quot;0"/>
    <numFmt numFmtId="167" formatCode="&quot;TL-&quot;0"/>
    <numFmt numFmtId="168" formatCode="0.0;[Red]\(\-0.0\)"/>
    <numFmt numFmtId="169" formatCode="#\ ###\ ###\ ###\ ##0"/>
    <numFmt numFmtId="170" formatCode="0&quot; %&quot;"/>
    <numFmt numFmtId="171" formatCode="0.00\ &quot;Gs&quot;"/>
    <numFmt numFmtId="172" formatCode="0.0;\(0.0\)"/>
    <numFmt numFmtId="173" formatCode="&quot;+&quot;0;&quot;-&quot;0"/>
    <numFmt numFmtId="174" formatCode="&quot;dTon = &quot;0&quot; m3&quot;"/>
    <numFmt numFmtId="175" formatCode="#\ ##0.0"/>
    <numFmt numFmtId="176" formatCode="[&gt;10]#\ ###\ ##0;0.0"/>
    <numFmt numFmtId="177" formatCode="&quot;Sun +&quot;#"/>
    <numFmt numFmtId="178" formatCode="0.0&quot; Gs&quot;"/>
    <numFmt numFmtId="179" formatCode="&quot;EP = &quot;0&quot; MW&quot;"/>
  </numFmts>
  <fonts count="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71" fontId="0" fillId="0" borderId="0" xfId="0" applyNumberFormat="1"/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167" fontId="0" fillId="2" borderId="1" xfId="0" applyNumberFormat="1" applyFill="1" applyBorder="1" applyAlignment="1" applyProtection="1">
      <alignment horizontal="center"/>
      <protection locked="0"/>
    </xf>
    <xf numFmtId="167" fontId="0" fillId="2" borderId="0" xfId="0" applyNumberFormat="1" applyFill="1" applyBorder="1" applyAlignment="1" applyProtection="1">
      <alignment horizontal="center"/>
      <protection locked="0"/>
    </xf>
    <xf numFmtId="167" fontId="0" fillId="2" borderId="2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166" fontId="0" fillId="2" borderId="1" xfId="0" applyNumberFormat="1" applyFill="1" applyBorder="1" applyAlignment="1" applyProtection="1">
      <alignment horizontal="center"/>
      <protection locked="0"/>
    </xf>
    <xf numFmtId="170" fontId="0" fillId="2" borderId="0" xfId="0" applyNumberFormat="1" applyFill="1" applyBorder="1" applyAlignment="1" applyProtection="1">
      <alignment horizontal="center"/>
      <protection locked="0"/>
    </xf>
    <xf numFmtId="164" fontId="0" fillId="3" borderId="0" xfId="0" applyNumberForma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1" fillId="0" borderId="6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6" xfId="0" applyBorder="1" applyProtection="1">
      <protection hidden="1"/>
    </xf>
    <xf numFmtId="0" fontId="1" fillId="0" borderId="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1" fontId="0" fillId="0" borderId="10" xfId="0" applyNumberFormat="1" applyBorder="1" applyProtection="1">
      <protection hidden="1"/>
    </xf>
    <xf numFmtId="0" fontId="0" fillId="0" borderId="11" xfId="0" applyBorder="1" applyProtection="1">
      <protection hidden="1"/>
    </xf>
    <xf numFmtId="171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NumberFormat="1" applyFill="1" applyBorder="1" applyAlignment="1" applyProtection="1">
      <alignment horizontal="center"/>
      <protection locked="0"/>
    </xf>
    <xf numFmtId="178" fontId="0" fillId="2" borderId="0" xfId="0" applyNumberFormat="1" applyFill="1" applyBorder="1" applyAlignment="1" applyProtection="1">
      <alignment horizontal="center"/>
      <protection locked="0"/>
    </xf>
    <xf numFmtId="178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1" xfId="0" applyFont="1" applyBorder="1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2" xfId="0" applyFont="1" applyBorder="1" applyProtection="1"/>
    <xf numFmtId="0" fontId="1" fillId="0" borderId="0" xfId="0" applyFont="1" applyFill="1" applyBorder="1" applyProtection="1"/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right"/>
    </xf>
    <xf numFmtId="2" fontId="0" fillId="0" borderId="0" xfId="0" applyNumberFormat="1" applyProtection="1"/>
    <xf numFmtId="0" fontId="0" fillId="0" borderId="1" xfId="0" applyBorder="1"/>
    <xf numFmtId="0" fontId="0" fillId="0" borderId="0" xfId="0" applyBorder="1"/>
    <xf numFmtId="0" fontId="0" fillId="0" borderId="2" xfId="0" applyBorder="1"/>
    <xf numFmtId="174" fontId="1" fillId="3" borderId="1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173" fontId="1" fillId="0" borderId="5" xfId="0" applyNumberFormat="1" applyFont="1" applyBorder="1" applyAlignment="1" applyProtection="1">
      <alignment horizontal="center"/>
      <protection hidden="1"/>
    </xf>
    <xf numFmtId="173" fontId="1" fillId="0" borderId="3" xfId="0" applyNumberFormat="1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left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8" xfId="0" applyBorder="1" applyAlignment="1" applyProtection="1">
      <alignment horizontal="left"/>
      <protection hidden="1"/>
    </xf>
    <xf numFmtId="173" fontId="1" fillId="0" borderId="4" xfId="0" applyNumberFormat="1" applyFont="1" applyBorder="1" applyAlignment="1" applyProtection="1">
      <alignment horizontal="center"/>
      <protection hidden="1"/>
    </xf>
    <xf numFmtId="0" fontId="0" fillId="0" borderId="6" xfId="0" applyFill="1" applyBorder="1" applyProtection="1">
      <protection hidden="1"/>
    </xf>
    <xf numFmtId="0" fontId="0" fillId="0" borderId="7" xfId="0" applyFill="1" applyBorder="1" applyProtection="1"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0" fillId="0" borderId="8" xfId="0" applyFill="1" applyBorder="1" applyProtection="1"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16" xfId="0" applyFill="1" applyBorder="1" applyProtection="1"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20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18" xfId="0" applyFill="1" applyBorder="1" applyProtection="1">
      <protection hidden="1"/>
    </xf>
    <xf numFmtId="0" fontId="0" fillId="0" borderId="22" xfId="0" applyFill="1" applyBorder="1" applyProtection="1"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22" xfId="0" applyBorder="1" applyProtection="1">
      <protection hidden="1"/>
    </xf>
    <xf numFmtId="167" fontId="0" fillId="0" borderId="6" xfId="0" applyNumberFormat="1" applyBorder="1" applyAlignment="1" applyProtection="1">
      <alignment horizontal="center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76" fontId="0" fillId="0" borderId="1" xfId="0" applyNumberFormat="1" applyBorder="1" applyAlignment="1" applyProtection="1">
      <alignment horizontal="center"/>
      <protection hidden="1"/>
    </xf>
    <xf numFmtId="169" fontId="0" fillId="0" borderId="5" xfId="0" applyNumberFormat="1" applyBorder="1" applyAlignment="1" applyProtection="1">
      <alignment horizontal="right"/>
      <protection hidden="1"/>
    </xf>
    <xf numFmtId="167" fontId="0" fillId="0" borderId="7" xfId="0" applyNumberForma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176" fontId="0" fillId="0" borderId="0" xfId="0" applyNumberFormat="1" applyBorder="1" applyAlignment="1" applyProtection="1">
      <alignment horizontal="center"/>
      <protection hidden="1"/>
    </xf>
    <xf numFmtId="169" fontId="0" fillId="0" borderId="3" xfId="0" applyNumberFormat="1" applyBorder="1" applyAlignment="1" applyProtection="1">
      <alignment horizontal="right"/>
      <protection hidden="1"/>
    </xf>
    <xf numFmtId="169" fontId="0" fillId="0" borderId="3" xfId="0" applyNumberFormat="1" applyBorder="1" applyProtection="1">
      <protection hidden="1"/>
    </xf>
    <xf numFmtId="176" fontId="1" fillId="0" borderId="0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176" fontId="0" fillId="0" borderId="2" xfId="0" applyNumberFormat="1" applyBorder="1" applyAlignment="1" applyProtection="1">
      <alignment horizontal="center"/>
      <protection hidden="1"/>
    </xf>
    <xf numFmtId="176" fontId="1" fillId="0" borderId="2" xfId="0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169" fontId="0" fillId="0" borderId="5" xfId="0" applyNumberFormat="1" applyBorder="1" applyProtection="1">
      <protection hidden="1"/>
    </xf>
    <xf numFmtId="172" fontId="0" fillId="0" borderId="0" xfId="0" applyNumberFormat="1" applyBorder="1" applyAlignment="1" applyProtection="1">
      <alignment horizontal="center"/>
      <protection hidden="1"/>
    </xf>
    <xf numFmtId="167" fontId="0" fillId="0" borderId="8" xfId="0" applyNumberFormat="1" applyBorder="1" applyAlignment="1" applyProtection="1">
      <alignment horizontal="center"/>
      <protection hidden="1"/>
    </xf>
    <xf numFmtId="172" fontId="0" fillId="0" borderId="2" xfId="0" applyNumberFormat="1" applyBorder="1" applyAlignment="1" applyProtection="1">
      <alignment horizontal="center"/>
      <protection hidden="1"/>
    </xf>
    <xf numFmtId="2" fontId="0" fillId="0" borderId="2" xfId="0" applyNumberFormat="1" applyBorder="1" applyAlignment="1" applyProtection="1">
      <alignment horizontal="center"/>
      <protection hidden="1"/>
    </xf>
    <xf numFmtId="164" fontId="0" fillId="0" borderId="2" xfId="0" applyNumberFormat="1" applyBorder="1" applyAlignment="1" applyProtection="1">
      <alignment horizontal="center"/>
      <protection hidden="1"/>
    </xf>
    <xf numFmtId="175" fontId="0" fillId="0" borderId="2" xfId="0" applyNumberFormat="1" applyBorder="1" applyAlignment="1" applyProtection="1">
      <alignment horizontal="center"/>
      <protection hidden="1"/>
    </xf>
    <xf numFmtId="169" fontId="0" fillId="0" borderId="4" xfId="0" applyNumberFormat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168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right"/>
      <protection hidden="1"/>
    </xf>
    <xf numFmtId="176" fontId="3" fillId="0" borderId="1" xfId="0" applyNumberFormat="1" applyFont="1" applyBorder="1" applyAlignment="1" applyProtection="1">
      <alignment horizontal="center"/>
      <protection hidden="1"/>
    </xf>
    <xf numFmtId="176" fontId="3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177" fontId="1" fillId="5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Protection="1"/>
    <xf numFmtId="176" fontId="1" fillId="0" borderId="1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center"/>
    </xf>
    <xf numFmtId="0" fontId="0" fillId="0" borderId="0" xfId="0" applyNumberFormat="1" applyAlignment="1" applyProtection="1">
      <alignment horizontal="center" vertical="center"/>
    </xf>
    <xf numFmtId="178" fontId="1" fillId="0" borderId="3" xfId="0" applyNumberFormat="1" applyFont="1" applyBorder="1" applyAlignment="1" applyProtection="1">
      <alignment horizontal="center"/>
      <protection hidden="1"/>
    </xf>
    <xf numFmtId="0" fontId="1" fillId="0" borderId="3" xfId="0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 applyProtection="1">
      <alignment horizontal="center"/>
      <protection hidden="1"/>
    </xf>
    <xf numFmtId="167" fontId="1" fillId="0" borderId="0" xfId="0" applyNumberFormat="1" applyFont="1" applyAlignment="1" applyProtection="1">
      <alignment horizontal="center"/>
      <protection hidden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179" fontId="1" fillId="3" borderId="12" xfId="0" applyNumberFormat="1" applyFont="1" applyFill="1" applyBorder="1" applyAlignment="1" applyProtection="1">
      <alignment horizontal="center"/>
      <protection locked="0"/>
    </xf>
    <xf numFmtId="0" fontId="0" fillId="0" borderId="24" xfId="0" applyFill="1" applyBorder="1" applyProtection="1"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7" fontId="0" fillId="0" borderId="0" xfId="0" applyNumberFormat="1" applyAlignment="1">
      <alignment horizontal="center"/>
    </xf>
    <xf numFmtId="173" fontId="1" fillId="0" borderId="10" xfId="0" applyNumberFormat="1" applyFont="1" applyBorder="1" applyAlignment="1" applyProtection="1">
      <alignment horizontal="center"/>
      <protection hidden="1"/>
    </xf>
    <xf numFmtId="49" fontId="1" fillId="0" borderId="10" xfId="0" applyNumberFormat="1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7633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s"/>
    </sheetNames>
    <definedNames>
      <definedName name="AddedArmorTable" refersTo="='Tables'!$B$68:$C$83"/>
      <definedName name="ArmorTL" refersTo="='Tables'!$B$49:$C$60"/>
      <definedName name="BatteryTable" refersTo="='Tables'!$J$163:$N$174"/>
      <definedName name="BoardingTable" refersTo="='Tables'!$E$137:$F$155"/>
      <definedName name="BridgeStationTable" refersTo="='Tables'!$Z$73:$AD$84"/>
      <definedName name="ClosedLSTable" refersTo="='Tables'!$Z$31:$AD$42"/>
      <definedName name="ComfortTable" refersTo="='Tables'!$Z$112:$AA$120"/>
      <definedName name="ComputerTable" refersTo="='Tables'!$J$132:$R$148"/>
      <definedName name="CrackerTable" refersTo="='Tables'!$T$111:$X$122"/>
      <definedName name="FissionPowerTable" refersTo="='Tables'!$J$2:$O$13"/>
      <definedName name="FissionThrustTable" refersTo="='Tables'!$J$28:$P$39"/>
      <definedName name="FloaterThrustTable" refersTo="='Tables'!$J$56:$P$67"/>
      <definedName name="FloorfieldTable" refersTo="='Tables'!$R$73:$V$80"/>
      <definedName name="FrameTable" refersTo="='Tables'!$B$49:$D$60"/>
      <definedName name="FreezerTable" refersTo="='Tables'!$Z$100:$AD$109"/>
      <definedName name="FullLSTable" refersTo="='Tables'!$Z$17:$AD$28"/>
      <definedName name="FullStationTable" refersTo="='Tables'!$Z$59:$AD$70"/>
      <definedName name="FusionPowerTable" refersTo="='Tables'!$J$16:$O$25"/>
      <definedName name="FusionThrustTable" refersTo="='Tables'!$J$42:$P$53"/>
      <definedName name="GravThrustTable" refersTo="='Tables'!$J$70:$P$81"/>
      <definedName name="HugeMesonTable" refersTo="='Tables'!$AF$141:$AO$150"/>
      <definedName name="HugeParticleTable" refersTo="='Tables'!$AF$93:$AO$102"/>
      <definedName name="HullTable" refersTo="='Tables'!$B$2:$G$46"/>
      <definedName name="ImpulseThrustTable" refersTo="='Tables'!$J$84:$P$95"/>
      <definedName name="IRMask" refersTo="='Tables'!$B$103:$G$106"/>
      <definedName name="JumpdriveTable" refersTo="='Tables'!$Q$2:$V$10"/>
      <definedName name="LargeLaserTable" refersTo="='Tables'!$AF$33:$AO$42"/>
      <definedName name="LargeMesonTable" refersTo="='Tables'!$AF$117:$AO$126"/>
      <definedName name="LargeMissileTable" refersTo="='Tables'!$AQ$28:$BA$38"/>
      <definedName name="LargeParticleTable" refersTo="='Tables'!$AF$69:$AO$78"/>
      <definedName name="LimitedLSTable" refersTo="='Tables'!$Z$3:$AD$14"/>
      <definedName name="LimitedStationTable" refersTo="='Tables'!$Z$45:$AD$56"/>
      <definedName name="LimitedTankTable" refersTo="='Tables'!$Z$88:$AD$97"/>
      <definedName name="MassMask" refersTo="='Tables'!$B$118:$G$121"/>
      <definedName name="MassTable" refersTo="='Tables'!$R$59:$X$70"/>
      <definedName name="MaterialTable" refersTo="='Tables'!$B$86:$E$90"/>
      <definedName name="MediumLaserTable" refersTo="='Tables'!$AF$21:$AO$30"/>
      <definedName name="MediumMesonTable" refersTo="='Tables'!$AF$105:$AO$114"/>
      <definedName name="MediumMissileTable" refersTo="='Tables'!$AQ$15:$BA$25"/>
      <definedName name="MediumParticleTable" refersTo="='Tables'!$AF$57:$AO$66"/>
      <definedName name="MesonScreenTable" refersTo="='Tables'!$AQ$65:$AX$74"/>
      <definedName name="MountTable" refersTo="='Tables'!$AF$2:$AJ$6"/>
      <definedName name="NeuMask" refersTo="='Tables'!$B$113:$G$116"/>
      <definedName name="NeutrinoTable" refersTo="='Tables'!$R$42:$X$53"/>
      <definedName name="NuclearDamperTable" refersTo="='Tables'!$AQ$53:$AX$62"/>
      <definedName name="PowerTable" refersTo="='Tables'!$B$124:$C$139"/>
      <definedName name="PurifierTable" refersTo="='Tables'!$T$83:$X$94"/>
      <definedName name="RadarTable" refersTo="='Tables'!$R$28:$X$39"/>
      <definedName name="RadMask" refersTo="='Tables'!$B$108:$G$111"/>
      <definedName name="ReactionMassTable" refersTo="='Tables'!$J$98:$K$129"/>
      <definedName name="RobotTable" refersTo="='Tables'!$J$151:$O$160"/>
      <definedName name="SandcasterTable" refersTo="='Tables'!$AQ$41:$AW$50"/>
      <definedName name="SmallLaserTable" refersTo="='Tables'!$AF$9:$AO$18"/>
      <definedName name="SmallMissileTable" refersTo="='Tables'!$AQ$2:$BA$12"/>
      <definedName name="SmallParticleTable" refersTo="='Tables'!$AF$45:$AO$54"/>
      <definedName name="StreamliningTable" refersTo="='Tables'!$B$92:$H$95"/>
      <definedName name="ThrustTable" refersTo="='Tables'!$B$142:$C$151"/>
      <definedName name="UndermanningTable" refersTo="='Tables'!$F$48:$G$53"/>
      <definedName name="UnderpowerTable" refersTo="='Tables'!$F$55:$G$63"/>
      <definedName name="Version" refersTo="='Tables'!$A$1"/>
      <definedName name="VisMask" refersTo="='Tables'!$B$98:$G$101"/>
      <definedName name="VisTable" refersTo="='Tables'!$R$14:$X$25"/>
      <definedName name="VLargeMesonTable" refersTo="='Tables'!$AF$129:$AO$138"/>
      <definedName name="VLargeParticleTable" refersTo="='Tables'!$AF$81:$AO$90"/>
      <definedName name="WingsTable" refersTo="='Tables'!$E$68:$G$73"/>
    </definedNames>
    <sheetDataSet>
      <sheetData sheetId="0">
        <row r="1">
          <cell r="A1" t="str">
            <v>2021-03-15</v>
          </cell>
        </row>
        <row r="2">
          <cell r="B2">
            <v>0.1</v>
          </cell>
          <cell r="C2">
            <v>1</v>
          </cell>
          <cell r="D2">
            <v>-3</v>
          </cell>
          <cell r="E2">
            <v>1.5</v>
          </cell>
          <cell r="F2">
            <v>0.05</v>
          </cell>
          <cell r="G2">
            <v>6.9999999999999999E-4</v>
          </cell>
          <cell r="J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Q2">
            <v>0</v>
          </cell>
          <cell r="AF2" t="str">
            <v>Small turret</v>
          </cell>
          <cell r="AG2">
            <v>0.5</v>
          </cell>
          <cell r="AH2">
            <v>2</v>
          </cell>
          <cell r="AI2">
            <v>0.5</v>
          </cell>
          <cell r="AJ2">
            <v>40000</v>
          </cell>
          <cell r="AQ2">
            <v>0</v>
          </cell>
        </row>
        <row r="3">
          <cell r="B3">
            <v>0.2</v>
          </cell>
          <cell r="C3">
            <v>1</v>
          </cell>
          <cell r="D3">
            <v>-2</v>
          </cell>
          <cell r="E3">
            <v>1.5</v>
          </cell>
          <cell r="F3">
            <v>7.0000000000000007E-2</v>
          </cell>
          <cell r="G3">
            <v>6.9999999999999999E-4</v>
          </cell>
          <cell r="J3">
            <v>6</v>
          </cell>
          <cell r="K3" t="str">
            <v>Fission power-6</v>
          </cell>
          <cell r="L3">
            <v>50</v>
          </cell>
          <cell r="M3">
            <v>3</v>
          </cell>
          <cell r="N3">
            <v>2</v>
          </cell>
          <cell r="O3">
            <v>500000</v>
          </cell>
          <cell r="Q3">
            <v>9</v>
          </cell>
          <cell r="R3" t="str">
            <v>Jumpdrive-9</v>
          </cell>
          <cell r="S3">
            <v>20</v>
          </cell>
          <cell r="T3">
            <v>0.1</v>
          </cell>
          <cell r="U3">
            <v>0</v>
          </cell>
          <cell r="V3">
            <v>1000000</v>
          </cell>
          <cell r="Z3">
            <v>0</v>
          </cell>
          <cell r="AF3" t="str">
            <v>Large turret</v>
          </cell>
          <cell r="AG3">
            <v>1</v>
          </cell>
          <cell r="AH3">
            <v>5</v>
          </cell>
          <cell r="AI3">
            <v>0.4</v>
          </cell>
          <cell r="AJ3">
            <v>100000</v>
          </cell>
          <cell r="AQ3">
            <v>7</v>
          </cell>
          <cell r="AR3" t="str">
            <v>Small 2G15m</v>
          </cell>
          <cell r="AS3">
            <v>1</v>
          </cell>
          <cell r="AT3">
            <v>1</v>
          </cell>
          <cell r="AU3">
            <v>0.1</v>
          </cell>
          <cell r="AV3">
            <v>10</v>
          </cell>
          <cell r="AW3">
            <v>250000</v>
          </cell>
          <cell r="AX3">
            <v>2</v>
          </cell>
          <cell r="AY3">
            <v>15</v>
          </cell>
          <cell r="AZ3">
            <v>28</v>
          </cell>
          <cell r="BA3">
            <v>28</v>
          </cell>
        </row>
        <row r="4">
          <cell r="B4">
            <v>0.3</v>
          </cell>
          <cell r="C4">
            <v>1</v>
          </cell>
          <cell r="D4">
            <v>-1</v>
          </cell>
          <cell r="E4">
            <v>1.5</v>
          </cell>
          <cell r="F4">
            <v>7.0000000000000007E-2</v>
          </cell>
          <cell r="G4">
            <v>6.9999999999999999E-4</v>
          </cell>
          <cell r="J4">
            <v>7</v>
          </cell>
          <cell r="K4" t="str">
            <v>Fission power-7</v>
          </cell>
          <cell r="L4">
            <v>5</v>
          </cell>
          <cell r="M4">
            <v>2</v>
          </cell>
          <cell r="N4">
            <v>2</v>
          </cell>
          <cell r="O4">
            <v>200000</v>
          </cell>
          <cell r="Q4">
            <v>10</v>
          </cell>
          <cell r="R4" t="str">
            <v>Jumpdrive-10</v>
          </cell>
          <cell r="S4">
            <v>10</v>
          </cell>
          <cell r="T4">
            <v>0.05</v>
          </cell>
          <cell r="U4">
            <v>1</v>
          </cell>
          <cell r="V4">
            <v>600000</v>
          </cell>
          <cell r="Z4">
            <v>6</v>
          </cell>
          <cell r="AA4" t="str">
            <v>Limited Lifesupport-6</v>
          </cell>
          <cell r="AB4">
            <v>0</v>
          </cell>
          <cell r="AC4">
            <v>0.1</v>
          </cell>
          <cell r="AD4">
            <v>50000</v>
          </cell>
          <cell r="AF4" t="str">
            <v>Small bay</v>
          </cell>
          <cell r="AG4">
            <v>3</v>
          </cell>
          <cell r="AH4">
            <v>50</v>
          </cell>
          <cell r="AI4">
            <v>0.4</v>
          </cell>
          <cell r="AJ4">
            <v>2500000</v>
          </cell>
          <cell r="AQ4">
            <v>8</v>
          </cell>
          <cell r="AR4" t="str">
            <v>Small 3G15m</v>
          </cell>
          <cell r="AS4">
            <v>1</v>
          </cell>
          <cell r="AT4">
            <v>1</v>
          </cell>
          <cell r="AU4">
            <v>0.1</v>
          </cell>
          <cell r="AV4">
            <v>15</v>
          </cell>
          <cell r="AW4">
            <v>250000</v>
          </cell>
          <cell r="AX4">
            <v>3</v>
          </cell>
          <cell r="AY4">
            <v>15</v>
          </cell>
          <cell r="AZ4">
            <v>28</v>
          </cell>
          <cell r="BA4">
            <v>28</v>
          </cell>
        </row>
        <row r="5">
          <cell r="B5">
            <v>0.5</v>
          </cell>
          <cell r="C5">
            <v>2</v>
          </cell>
          <cell r="D5">
            <v>0</v>
          </cell>
          <cell r="E5">
            <v>2</v>
          </cell>
          <cell r="F5">
            <v>0.1</v>
          </cell>
          <cell r="G5">
            <v>1E-3</v>
          </cell>
          <cell r="J5">
            <v>8</v>
          </cell>
          <cell r="K5" t="str">
            <v>Fission power-8</v>
          </cell>
          <cell r="L5">
            <v>0.5</v>
          </cell>
          <cell r="M5">
            <v>2</v>
          </cell>
          <cell r="N5">
            <v>2</v>
          </cell>
          <cell r="O5">
            <v>100000</v>
          </cell>
          <cell r="Q5">
            <v>11</v>
          </cell>
          <cell r="R5" t="str">
            <v>Jumpdrive-11</v>
          </cell>
          <cell r="S5">
            <v>7</v>
          </cell>
          <cell r="T5">
            <v>0.02</v>
          </cell>
          <cell r="U5">
            <v>2</v>
          </cell>
          <cell r="V5">
            <v>600000</v>
          </cell>
          <cell r="Z5">
            <v>7</v>
          </cell>
          <cell r="AA5" t="str">
            <v>Limited Lifesupport-7</v>
          </cell>
          <cell r="AB5">
            <v>0</v>
          </cell>
          <cell r="AC5">
            <v>0.05</v>
          </cell>
          <cell r="AD5">
            <v>20000</v>
          </cell>
          <cell r="AF5" t="str">
            <v>Medium bay</v>
          </cell>
          <cell r="AG5">
            <v>10</v>
          </cell>
          <cell r="AH5">
            <v>500</v>
          </cell>
          <cell r="AI5">
            <v>0.4</v>
          </cell>
          <cell r="AJ5">
            <v>25000000</v>
          </cell>
          <cell r="AQ5">
            <v>9</v>
          </cell>
          <cell r="AR5" t="str">
            <v>Small 3G15m</v>
          </cell>
          <cell r="AS5">
            <v>1</v>
          </cell>
          <cell r="AT5">
            <v>1</v>
          </cell>
          <cell r="AU5">
            <v>0.1</v>
          </cell>
          <cell r="AV5">
            <v>15</v>
          </cell>
          <cell r="AW5">
            <v>250000</v>
          </cell>
          <cell r="AX5">
            <v>3</v>
          </cell>
          <cell r="AY5">
            <v>15</v>
          </cell>
          <cell r="AZ5">
            <v>28</v>
          </cell>
          <cell r="BA5">
            <v>28</v>
          </cell>
        </row>
        <row r="6">
          <cell r="B6">
            <v>0.7</v>
          </cell>
          <cell r="C6">
            <v>2</v>
          </cell>
          <cell r="D6">
            <v>1</v>
          </cell>
          <cell r="E6">
            <v>2</v>
          </cell>
          <cell r="F6">
            <v>0.1</v>
          </cell>
          <cell r="G6">
            <v>1E-3</v>
          </cell>
          <cell r="J6">
            <v>9</v>
          </cell>
          <cell r="K6" t="str">
            <v>Fission power-9</v>
          </cell>
          <cell r="L6">
            <v>0.5</v>
          </cell>
          <cell r="M6">
            <v>2</v>
          </cell>
          <cell r="N6">
            <v>2</v>
          </cell>
          <cell r="O6">
            <v>100000</v>
          </cell>
          <cell r="Q6">
            <v>12</v>
          </cell>
          <cell r="R6" t="str">
            <v>Jumpdrive-12</v>
          </cell>
          <cell r="S6">
            <v>5</v>
          </cell>
          <cell r="T6">
            <v>0.02</v>
          </cell>
          <cell r="U6">
            <v>3</v>
          </cell>
          <cell r="V6">
            <v>600000</v>
          </cell>
          <cell r="Z6">
            <v>8</v>
          </cell>
          <cell r="AA6" t="str">
            <v>Limited Lifesupport-8</v>
          </cell>
          <cell r="AB6">
            <v>0</v>
          </cell>
          <cell r="AC6">
            <v>0.02</v>
          </cell>
          <cell r="AD6">
            <v>10000</v>
          </cell>
          <cell r="AF6" t="str">
            <v>Large bay</v>
          </cell>
          <cell r="AG6">
            <v>30</v>
          </cell>
          <cell r="AH6">
            <v>5000</v>
          </cell>
          <cell r="AI6">
            <v>0.4</v>
          </cell>
          <cell r="AJ6">
            <v>250000000</v>
          </cell>
          <cell r="AQ6">
            <v>10</v>
          </cell>
          <cell r="AR6" t="str">
            <v>Small4G15m</v>
          </cell>
          <cell r="AS6">
            <v>1</v>
          </cell>
          <cell r="AT6">
            <v>1</v>
          </cell>
          <cell r="AU6">
            <v>0.1</v>
          </cell>
          <cell r="AV6">
            <v>20</v>
          </cell>
          <cell r="AW6">
            <v>250000</v>
          </cell>
          <cell r="AX6">
            <v>4</v>
          </cell>
          <cell r="AY6">
            <v>15</v>
          </cell>
          <cell r="AZ6">
            <v>28</v>
          </cell>
          <cell r="BA6">
            <v>28</v>
          </cell>
        </row>
        <row r="7">
          <cell r="B7">
            <v>1</v>
          </cell>
          <cell r="C7">
            <v>2</v>
          </cell>
          <cell r="D7">
            <v>2</v>
          </cell>
          <cell r="E7">
            <v>2</v>
          </cell>
          <cell r="F7">
            <v>0.15</v>
          </cell>
          <cell r="G7">
            <v>1E-3</v>
          </cell>
          <cell r="J7">
            <v>10</v>
          </cell>
          <cell r="K7" t="str">
            <v>Fission power-10</v>
          </cell>
          <cell r="L7">
            <v>0.2</v>
          </cell>
          <cell r="M7">
            <v>2</v>
          </cell>
          <cell r="N7">
            <v>2</v>
          </cell>
          <cell r="O7">
            <v>50000</v>
          </cell>
          <cell r="Q7">
            <v>13</v>
          </cell>
          <cell r="R7" t="str">
            <v>Jumpdrive-13</v>
          </cell>
          <cell r="S7">
            <v>3</v>
          </cell>
          <cell r="T7">
            <v>0.02</v>
          </cell>
          <cell r="U7">
            <v>4</v>
          </cell>
          <cell r="V7">
            <v>600000</v>
          </cell>
          <cell r="Z7">
            <v>9</v>
          </cell>
          <cell r="AA7" t="str">
            <v>Limited Lifesupport-9</v>
          </cell>
          <cell r="AB7">
            <v>0</v>
          </cell>
          <cell r="AC7">
            <v>0.02</v>
          </cell>
          <cell r="AD7">
            <v>10000</v>
          </cell>
          <cell r="AQ7">
            <v>11</v>
          </cell>
          <cell r="AR7" t="str">
            <v>Small 4G15m</v>
          </cell>
          <cell r="AS7">
            <v>1</v>
          </cell>
          <cell r="AT7">
            <v>1</v>
          </cell>
          <cell r="AU7">
            <v>0.1</v>
          </cell>
          <cell r="AV7">
            <v>20</v>
          </cell>
          <cell r="AW7">
            <v>250000</v>
          </cell>
          <cell r="AX7">
            <v>4</v>
          </cell>
          <cell r="AY7">
            <v>15</v>
          </cell>
          <cell r="AZ7">
            <v>28</v>
          </cell>
          <cell r="BA7">
            <v>28</v>
          </cell>
        </row>
        <row r="8">
          <cell r="B8">
            <v>1.5</v>
          </cell>
          <cell r="C8">
            <v>3</v>
          </cell>
          <cell r="D8">
            <v>3</v>
          </cell>
          <cell r="E8">
            <v>3</v>
          </cell>
          <cell r="F8">
            <v>0.15</v>
          </cell>
          <cell r="G8">
            <v>1.5E-3</v>
          </cell>
          <cell r="J8">
            <v>11</v>
          </cell>
          <cell r="K8" t="str">
            <v>Fission power-11</v>
          </cell>
          <cell r="L8">
            <v>0.2</v>
          </cell>
          <cell r="M8">
            <v>2</v>
          </cell>
          <cell r="N8">
            <v>2</v>
          </cell>
          <cell r="O8">
            <v>50000</v>
          </cell>
          <cell r="Q8">
            <v>14</v>
          </cell>
          <cell r="R8" t="str">
            <v>Jumpdrive-14</v>
          </cell>
          <cell r="S8">
            <v>2</v>
          </cell>
          <cell r="T8">
            <v>1.4999999999999999E-2</v>
          </cell>
          <cell r="U8">
            <v>5</v>
          </cell>
          <cell r="V8">
            <v>600000</v>
          </cell>
          <cell r="Z8">
            <v>10</v>
          </cell>
          <cell r="AA8" t="str">
            <v>Limited Lifesupport-10</v>
          </cell>
          <cell r="AB8">
            <v>0</v>
          </cell>
          <cell r="AC8">
            <v>0.02</v>
          </cell>
          <cell r="AD8">
            <v>10000</v>
          </cell>
          <cell r="AQ8">
            <v>12</v>
          </cell>
          <cell r="AR8" t="str">
            <v>Small 5G15m</v>
          </cell>
          <cell r="AS8">
            <v>1</v>
          </cell>
          <cell r="AT8">
            <v>1</v>
          </cell>
          <cell r="AU8">
            <v>0.1</v>
          </cell>
          <cell r="AV8">
            <v>30</v>
          </cell>
          <cell r="AW8">
            <v>250000</v>
          </cell>
          <cell r="AX8">
            <v>5</v>
          </cell>
          <cell r="AY8">
            <v>15</v>
          </cell>
          <cell r="AZ8">
            <v>28</v>
          </cell>
          <cell r="BA8">
            <v>28</v>
          </cell>
        </row>
        <row r="9">
          <cell r="B9">
            <v>2</v>
          </cell>
          <cell r="C9">
            <v>3</v>
          </cell>
          <cell r="D9">
            <v>4</v>
          </cell>
          <cell r="E9">
            <v>3</v>
          </cell>
          <cell r="F9">
            <v>0.2</v>
          </cell>
          <cell r="G9">
            <v>1.5E-3</v>
          </cell>
          <cell r="J9">
            <v>12</v>
          </cell>
          <cell r="K9" t="str">
            <v>Fission power-12</v>
          </cell>
          <cell r="L9">
            <v>0.1</v>
          </cell>
          <cell r="M9">
            <v>2</v>
          </cell>
          <cell r="N9">
            <v>2</v>
          </cell>
          <cell r="O9">
            <v>50000</v>
          </cell>
          <cell r="Q9">
            <v>15</v>
          </cell>
          <cell r="R9" t="str">
            <v>Jumpdrive-15</v>
          </cell>
          <cell r="S9">
            <v>1</v>
          </cell>
          <cell r="T9">
            <v>1.4999999999999999E-2</v>
          </cell>
          <cell r="U9">
            <v>6</v>
          </cell>
          <cell r="V9">
            <v>600000</v>
          </cell>
          <cell r="Z9">
            <v>11</v>
          </cell>
          <cell r="AA9" t="str">
            <v>Limited Lifesupport-11</v>
          </cell>
          <cell r="AB9">
            <v>0</v>
          </cell>
          <cell r="AC9">
            <v>0.02</v>
          </cell>
          <cell r="AD9">
            <v>10000</v>
          </cell>
          <cell r="AF9">
            <v>0</v>
          </cell>
          <cell r="AQ9">
            <v>13</v>
          </cell>
          <cell r="AR9" t="str">
            <v>Small 5G15m</v>
          </cell>
          <cell r="AS9">
            <v>1</v>
          </cell>
          <cell r="AT9">
            <v>1</v>
          </cell>
          <cell r="AU9">
            <v>0.1</v>
          </cell>
          <cell r="AV9">
            <v>30</v>
          </cell>
          <cell r="AW9">
            <v>250000</v>
          </cell>
          <cell r="AX9">
            <v>5</v>
          </cell>
          <cell r="AY9">
            <v>15</v>
          </cell>
          <cell r="AZ9">
            <v>28</v>
          </cell>
          <cell r="BA9">
            <v>28</v>
          </cell>
        </row>
        <row r="10">
          <cell r="B10">
            <v>3</v>
          </cell>
          <cell r="C10">
            <v>3</v>
          </cell>
          <cell r="D10">
            <v>5</v>
          </cell>
          <cell r="E10">
            <v>3</v>
          </cell>
          <cell r="F10">
            <v>0.2</v>
          </cell>
          <cell r="G10">
            <v>1.5E-3</v>
          </cell>
          <cell r="J10">
            <v>13</v>
          </cell>
          <cell r="K10" t="str">
            <v>Fission power-13</v>
          </cell>
          <cell r="L10">
            <v>0.1</v>
          </cell>
          <cell r="M10">
            <v>2</v>
          </cell>
          <cell r="N10">
            <v>2</v>
          </cell>
          <cell r="O10">
            <v>50000</v>
          </cell>
          <cell r="Q10">
            <v>16</v>
          </cell>
          <cell r="R10" t="str">
            <v>Jumpdrive-16</v>
          </cell>
          <cell r="S10">
            <v>0.5</v>
          </cell>
          <cell r="T10">
            <v>0.01</v>
          </cell>
          <cell r="U10">
            <v>6</v>
          </cell>
          <cell r="V10">
            <v>600000</v>
          </cell>
          <cell r="Z10">
            <v>12</v>
          </cell>
          <cell r="AA10" t="str">
            <v>Limited Lifesupport-12</v>
          </cell>
          <cell r="AB10">
            <v>0</v>
          </cell>
          <cell r="AC10">
            <v>0.02</v>
          </cell>
          <cell r="AD10">
            <v>10000</v>
          </cell>
          <cell r="AF10">
            <v>8</v>
          </cell>
          <cell r="AG10" t="str">
            <v>Infrared</v>
          </cell>
          <cell r="AH10">
            <v>1</v>
          </cell>
          <cell r="AI10">
            <v>1</v>
          </cell>
          <cell r="AJ10">
            <v>0.1</v>
          </cell>
          <cell r="AK10">
            <v>10</v>
          </cell>
          <cell r="AL10">
            <v>22</v>
          </cell>
          <cell r="AM10">
            <v>22</v>
          </cell>
          <cell r="AN10">
            <v>0.3</v>
          </cell>
          <cell r="AO10">
            <v>3000000</v>
          </cell>
          <cell r="AQ10">
            <v>14</v>
          </cell>
          <cell r="AR10" t="str">
            <v>Small 6G15m</v>
          </cell>
          <cell r="AS10">
            <v>1</v>
          </cell>
          <cell r="AT10">
            <v>1</v>
          </cell>
          <cell r="AU10">
            <v>0.1</v>
          </cell>
          <cell r="AV10">
            <v>30</v>
          </cell>
          <cell r="AW10">
            <v>250000</v>
          </cell>
          <cell r="AX10">
            <v>6</v>
          </cell>
          <cell r="AY10">
            <v>15</v>
          </cell>
          <cell r="AZ10">
            <v>28</v>
          </cell>
          <cell r="BA10">
            <v>28</v>
          </cell>
        </row>
        <row r="11">
          <cell r="B11">
            <v>5</v>
          </cell>
          <cell r="C11">
            <v>4</v>
          </cell>
          <cell r="D11">
            <v>6</v>
          </cell>
          <cell r="E11">
            <v>5</v>
          </cell>
          <cell r="F11">
            <v>0.3</v>
          </cell>
          <cell r="G11">
            <v>2E-3</v>
          </cell>
          <cell r="J11">
            <v>14</v>
          </cell>
          <cell r="K11" t="str">
            <v>Fission power-14</v>
          </cell>
          <cell r="L11">
            <v>0</v>
          </cell>
          <cell r="M11">
            <v>2</v>
          </cell>
          <cell r="N11">
            <v>2</v>
          </cell>
          <cell r="O11">
            <v>50000</v>
          </cell>
          <cell r="Z11">
            <v>13</v>
          </cell>
          <cell r="AA11" t="str">
            <v>Limited Lifesupport-13</v>
          </cell>
          <cell r="AB11">
            <v>0</v>
          </cell>
          <cell r="AC11">
            <v>0.02</v>
          </cell>
          <cell r="AD11">
            <v>10000</v>
          </cell>
          <cell r="AF11">
            <v>9</v>
          </cell>
          <cell r="AG11" t="str">
            <v>Infrared</v>
          </cell>
          <cell r="AH11">
            <v>1</v>
          </cell>
          <cell r="AI11">
            <v>1</v>
          </cell>
          <cell r="AJ11">
            <v>0.1</v>
          </cell>
          <cell r="AK11">
            <v>10</v>
          </cell>
          <cell r="AL11">
            <v>22</v>
          </cell>
          <cell r="AM11">
            <v>22</v>
          </cell>
          <cell r="AN11">
            <v>0.3</v>
          </cell>
          <cell r="AO11">
            <v>2000000</v>
          </cell>
          <cell r="AQ11">
            <v>15</v>
          </cell>
          <cell r="AR11" t="str">
            <v>Small 6G15m</v>
          </cell>
          <cell r="AS11">
            <v>1</v>
          </cell>
          <cell r="AT11">
            <v>1</v>
          </cell>
          <cell r="AU11">
            <v>0.1</v>
          </cell>
          <cell r="AV11">
            <v>30</v>
          </cell>
          <cell r="AW11">
            <v>250000</v>
          </cell>
          <cell r="AX11">
            <v>6</v>
          </cell>
          <cell r="AY11">
            <v>15</v>
          </cell>
          <cell r="AZ11">
            <v>28</v>
          </cell>
          <cell r="BA11">
            <v>28</v>
          </cell>
        </row>
        <row r="12">
          <cell r="B12">
            <v>7</v>
          </cell>
          <cell r="C12">
            <v>4</v>
          </cell>
          <cell r="D12">
            <v>7</v>
          </cell>
          <cell r="E12">
            <v>5</v>
          </cell>
          <cell r="F12">
            <v>0.3</v>
          </cell>
          <cell r="G12">
            <v>2E-3</v>
          </cell>
          <cell r="J12">
            <v>15</v>
          </cell>
          <cell r="K12" t="str">
            <v>Fission power-15</v>
          </cell>
          <cell r="L12">
            <v>0</v>
          </cell>
          <cell r="M12">
            <v>2</v>
          </cell>
          <cell r="N12">
            <v>2</v>
          </cell>
          <cell r="O12">
            <v>50000</v>
          </cell>
          <cell r="Z12">
            <v>14</v>
          </cell>
          <cell r="AA12" t="str">
            <v>Limited Lifesupport-14</v>
          </cell>
          <cell r="AB12">
            <v>0</v>
          </cell>
          <cell r="AC12">
            <v>0.02</v>
          </cell>
          <cell r="AD12">
            <v>10000</v>
          </cell>
          <cell r="AF12">
            <v>10</v>
          </cell>
          <cell r="AG12" t="str">
            <v>Visual</v>
          </cell>
          <cell r="AH12">
            <v>1</v>
          </cell>
          <cell r="AI12">
            <v>1</v>
          </cell>
          <cell r="AJ12">
            <v>0.1</v>
          </cell>
          <cell r="AK12">
            <v>10</v>
          </cell>
          <cell r="AL12">
            <v>23</v>
          </cell>
          <cell r="AM12">
            <v>23</v>
          </cell>
          <cell r="AN12">
            <v>1</v>
          </cell>
          <cell r="AO12">
            <v>1000000</v>
          </cell>
          <cell r="AQ12">
            <v>16</v>
          </cell>
          <cell r="AR12" t="str">
            <v>Small 7G15m</v>
          </cell>
          <cell r="AS12">
            <v>1</v>
          </cell>
          <cell r="AT12">
            <v>1</v>
          </cell>
          <cell r="AU12">
            <v>0.1</v>
          </cell>
          <cell r="AV12">
            <v>30</v>
          </cell>
          <cell r="AW12">
            <v>250000</v>
          </cell>
          <cell r="AX12">
            <v>7</v>
          </cell>
          <cell r="AY12">
            <v>15</v>
          </cell>
          <cell r="AZ12">
            <v>28</v>
          </cell>
          <cell r="BA12">
            <v>28</v>
          </cell>
        </row>
        <row r="13">
          <cell r="B13">
            <v>10</v>
          </cell>
          <cell r="C13">
            <v>4</v>
          </cell>
          <cell r="D13">
            <v>8</v>
          </cell>
          <cell r="E13">
            <v>5</v>
          </cell>
          <cell r="F13">
            <v>0.5</v>
          </cell>
          <cell r="G13">
            <v>2E-3</v>
          </cell>
          <cell r="J13">
            <v>16</v>
          </cell>
          <cell r="K13" t="str">
            <v>Fission power-16</v>
          </cell>
          <cell r="L13">
            <v>0</v>
          </cell>
          <cell r="M13">
            <v>2</v>
          </cell>
          <cell r="N13">
            <v>2</v>
          </cell>
          <cell r="O13">
            <v>50000</v>
          </cell>
          <cell r="Z13">
            <v>15</v>
          </cell>
          <cell r="AA13" t="str">
            <v>Limited Lifesupport-15</v>
          </cell>
          <cell r="AB13">
            <v>0</v>
          </cell>
          <cell r="AC13">
            <v>0.02</v>
          </cell>
          <cell r="AD13">
            <v>10000</v>
          </cell>
          <cell r="AF13">
            <v>11</v>
          </cell>
          <cell r="AG13" t="str">
            <v>Visual</v>
          </cell>
          <cell r="AH13">
            <v>1</v>
          </cell>
          <cell r="AI13">
            <v>1</v>
          </cell>
          <cell r="AJ13">
            <v>0.1</v>
          </cell>
          <cell r="AK13">
            <v>10</v>
          </cell>
          <cell r="AL13">
            <v>23</v>
          </cell>
          <cell r="AM13">
            <v>23</v>
          </cell>
          <cell r="AN13">
            <v>1</v>
          </cell>
          <cell r="AO13">
            <v>1000000</v>
          </cell>
        </row>
        <row r="14">
          <cell r="B14">
            <v>15</v>
          </cell>
          <cell r="C14">
            <v>5</v>
          </cell>
          <cell r="D14">
            <v>9</v>
          </cell>
          <cell r="E14">
            <v>7</v>
          </cell>
          <cell r="F14">
            <v>0.5</v>
          </cell>
          <cell r="G14">
            <v>3.0000000000000001E-3</v>
          </cell>
          <cell r="R14">
            <v>0</v>
          </cell>
          <cell r="Z14">
            <v>16</v>
          </cell>
          <cell r="AA14" t="str">
            <v>Limited Lifesupport-16</v>
          </cell>
          <cell r="AB14">
            <v>0</v>
          </cell>
          <cell r="AC14">
            <v>0.02</v>
          </cell>
          <cell r="AD14">
            <v>10000</v>
          </cell>
          <cell r="AF14">
            <v>12</v>
          </cell>
          <cell r="AG14" t="str">
            <v>UV laser</v>
          </cell>
          <cell r="AH14">
            <v>1</v>
          </cell>
          <cell r="AI14">
            <v>1</v>
          </cell>
          <cell r="AJ14">
            <v>0.1</v>
          </cell>
          <cell r="AK14">
            <v>10</v>
          </cell>
          <cell r="AL14">
            <v>24</v>
          </cell>
          <cell r="AM14">
            <v>24</v>
          </cell>
          <cell r="AN14">
            <v>1</v>
          </cell>
          <cell r="AO14">
            <v>1000000</v>
          </cell>
        </row>
        <row r="15">
          <cell r="B15">
            <v>20</v>
          </cell>
          <cell r="C15">
            <v>5</v>
          </cell>
          <cell r="D15">
            <v>10</v>
          </cell>
          <cell r="E15">
            <v>7</v>
          </cell>
          <cell r="F15">
            <v>0.7</v>
          </cell>
          <cell r="G15">
            <v>3.0000000000000001E-3</v>
          </cell>
          <cell r="R15">
            <v>6</v>
          </cell>
          <cell r="S15" t="str">
            <v>Visual/IR-6</v>
          </cell>
          <cell r="T15">
            <v>-5</v>
          </cell>
          <cell r="U15">
            <v>5</v>
          </cell>
          <cell r="V15">
            <v>1</v>
          </cell>
          <cell r="W15">
            <v>1</v>
          </cell>
          <cell r="X15">
            <v>5000000</v>
          </cell>
          <cell r="AF15">
            <v>13</v>
          </cell>
          <cell r="AG15" t="str">
            <v>UV laser</v>
          </cell>
          <cell r="AH15">
            <v>1</v>
          </cell>
          <cell r="AI15">
            <v>1</v>
          </cell>
          <cell r="AJ15">
            <v>0.1</v>
          </cell>
          <cell r="AK15">
            <v>10</v>
          </cell>
          <cell r="AL15">
            <v>24</v>
          </cell>
          <cell r="AM15">
            <v>24</v>
          </cell>
          <cell r="AN15">
            <v>1</v>
          </cell>
          <cell r="AO15">
            <v>1000000</v>
          </cell>
          <cell r="AQ15">
            <v>0</v>
          </cell>
        </row>
        <row r="16">
          <cell r="B16">
            <v>30</v>
          </cell>
          <cell r="C16">
            <v>5</v>
          </cell>
          <cell r="D16">
            <v>11</v>
          </cell>
          <cell r="E16">
            <v>7</v>
          </cell>
          <cell r="F16">
            <v>0.7</v>
          </cell>
          <cell r="G16">
            <v>3.0000000000000001E-3</v>
          </cell>
          <cell r="J16">
            <v>0</v>
          </cell>
          <cell r="R16">
            <v>7</v>
          </cell>
          <cell r="S16" t="str">
            <v>Visual/IR-7</v>
          </cell>
          <cell r="T16">
            <v>-4</v>
          </cell>
          <cell r="U16">
            <v>5</v>
          </cell>
          <cell r="V16">
            <v>1</v>
          </cell>
          <cell r="W16">
            <v>1</v>
          </cell>
          <cell r="X16">
            <v>5000000</v>
          </cell>
          <cell r="AF16">
            <v>14</v>
          </cell>
          <cell r="AG16" t="str">
            <v>EUV laser</v>
          </cell>
          <cell r="AH16">
            <v>1</v>
          </cell>
          <cell r="AI16">
            <v>1</v>
          </cell>
          <cell r="AJ16">
            <v>0.1</v>
          </cell>
          <cell r="AK16">
            <v>10</v>
          </cell>
          <cell r="AL16">
            <v>25</v>
          </cell>
          <cell r="AM16">
            <v>25</v>
          </cell>
          <cell r="AN16">
            <v>1</v>
          </cell>
          <cell r="AO16">
            <v>1000000</v>
          </cell>
          <cell r="AQ16">
            <v>7</v>
          </cell>
          <cell r="AR16" t="str">
            <v>Medium 2G30m</v>
          </cell>
          <cell r="AS16">
            <v>3</v>
          </cell>
          <cell r="AT16">
            <v>1</v>
          </cell>
          <cell r="AU16">
            <v>0.3</v>
          </cell>
          <cell r="AV16">
            <v>30</v>
          </cell>
          <cell r="AW16">
            <v>2500000</v>
          </cell>
          <cell r="AX16">
            <v>2</v>
          </cell>
          <cell r="AY16">
            <v>30</v>
          </cell>
          <cell r="AZ16">
            <v>34</v>
          </cell>
          <cell r="BA16">
            <v>34</v>
          </cell>
        </row>
        <row r="17">
          <cell r="B17">
            <v>50</v>
          </cell>
          <cell r="C17">
            <v>6</v>
          </cell>
          <cell r="D17">
            <v>12</v>
          </cell>
          <cell r="E17">
            <v>10</v>
          </cell>
          <cell r="F17">
            <v>1</v>
          </cell>
          <cell r="G17">
            <v>5.0000000000000001E-3</v>
          </cell>
          <cell r="J17">
            <v>8</v>
          </cell>
          <cell r="K17" t="str">
            <v>Fusion power-8</v>
          </cell>
          <cell r="L17">
            <v>50</v>
          </cell>
          <cell r="M17">
            <v>3</v>
          </cell>
          <cell r="N17">
            <v>1</v>
          </cell>
          <cell r="O17">
            <v>500000</v>
          </cell>
          <cell r="R17">
            <v>8</v>
          </cell>
          <cell r="S17" t="str">
            <v>Visual/IR-8</v>
          </cell>
          <cell r="T17">
            <v>-3</v>
          </cell>
          <cell r="U17">
            <v>5</v>
          </cell>
          <cell r="V17">
            <v>1</v>
          </cell>
          <cell r="W17">
            <v>1</v>
          </cell>
          <cell r="X17">
            <v>5000000</v>
          </cell>
          <cell r="Z17">
            <v>0</v>
          </cell>
          <cell r="AF17">
            <v>15</v>
          </cell>
          <cell r="AG17" t="str">
            <v>EUV laser</v>
          </cell>
          <cell r="AH17">
            <v>1</v>
          </cell>
          <cell r="AI17">
            <v>1</v>
          </cell>
          <cell r="AJ17">
            <v>0.1</v>
          </cell>
          <cell r="AK17">
            <v>10</v>
          </cell>
          <cell r="AL17">
            <v>25</v>
          </cell>
          <cell r="AM17">
            <v>25</v>
          </cell>
          <cell r="AN17">
            <v>1</v>
          </cell>
          <cell r="AO17">
            <v>1000000</v>
          </cell>
          <cell r="AQ17">
            <v>8</v>
          </cell>
          <cell r="AR17" t="str">
            <v>Medium 3G30m</v>
          </cell>
          <cell r="AS17">
            <v>3</v>
          </cell>
          <cell r="AT17">
            <v>1</v>
          </cell>
          <cell r="AU17">
            <v>0.3</v>
          </cell>
          <cell r="AV17">
            <v>50</v>
          </cell>
          <cell r="AW17">
            <v>2500000</v>
          </cell>
          <cell r="AX17">
            <v>3</v>
          </cell>
          <cell r="AY17">
            <v>30</v>
          </cell>
          <cell r="AZ17">
            <v>34</v>
          </cell>
          <cell r="BA17">
            <v>34</v>
          </cell>
        </row>
        <row r="18">
          <cell r="B18">
            <v>70</v>
          </cell>
          <cell r="C18">
            <v>6</v>
          </cell>
          <cell r="D18">
            <v>13</v>
          </cell>
          <cell r="E18">
            <v>10</v>
          </cell>
          <cell r="F18">
            <v>1</v>
          </cell>
          <cell r="G18">
            <v>5.0000000000000001E-3</v>
          </cell>
          <cell r="J18">
            <v>9</v>
          </cell>
          <cell r="K18" t="str">
            <v>Fusion power-9</v>
          </cell>
          <cell r="L18">
            <v>30</v>
          </cell>
          <cell r="M18">
            <v>2</v>
          </cell>
          <cell r="N18">
            <v>1</v>
          </cell>
          <cell r="O18">
            <v>500000</v>
          </cell>
          <cell r="R18">
            <v>9</v>
          </cell>
          <cell r="S18" t="str">
            <v>Visual/IR-9</v>
          </cell>
          <cell r="T18">
            <v>-3</v>
          </cell>
          <cell r="U18">
            <v>5</v>
          </cell>
          <cell r="V18">
            <v>1</v>
          </cell>
          <cell r="W18">
            <v>1</v>
          </cell>
          <cell r="X18">
            <v>5000000</v>
          </cell>
          <cell r="Z18">
            <v>6</v>
          </cell>
          <cell r="AA18" t="str">
            <v>Full Lifesupport-6</v>
          </cell>
          <cell r="AB18">
            <v>2</v>
          </cell>
          <cell r="AC18">
            <v>2</v>
          </cell>
          <cell r="AD18">
            <v>500000</v>
          </cell>
          <cell r="AF18">
            <v>16</v>
          </cell>
          <cell r="AG18" t="str">
            <v>Soft-X laser</v>
          </cell>
          <cell r="AH18">
            <v>1</v>
          </cell>
          <cell r="AI18">
            <v>1</v>
          </cell>
          <cell r="AJ18">
            <v>0.1</v>
          </cell>
          <cell r="AK18">
            <v>10</v>
          </cell>
          <cell r="AL18">
            <v>26</v>
          </cell>
          <cell r="AM18">
            <v>26</v>
          </cell>
          <cell r="AN18">
            <v>3</v>
          </cell>
          <cell r="AO18">
            <v>1000000</v>
          </cell>
          <cell r="AQ18">
            <v>9</v>
          </cell>
          <cell r="AR18" t="str">
            <v>Medium 3G30m</v>
          </cell>
          <cell r="AS18">
            <v>3</v>
          </cell>
          <cell r="AT18">
            <v>1</v>
          </cell>
          <cell r="AU18">
            <v>0.3</v>
          </cell>
          <cell r="AV18">
            <v>50</v>
          </cell>
          <cell r="AW18">
            <v>2500000</v>
          </cell>
          <cell r="AX18">
            <v>3</v>
          </cell>
          <cell r="AY18">
            <v>30</v>
          </cell>
          <cell r="AZ18">
            <v>34</v>
          </cell>
          <cell r="BA18">
            <v>34</v>
          </cell>
        </row>
        <row r="19">
          <cell r="B19">
            <v>100</v>
          </cell>
          <cell r="C19">
            <v>6</v>
          </cell>
          <cell r="D19">
            <v>14</v>
          </cell>
          <cell r="E19">
            <v>10</v>
          </cell>
          <cell r="F19">
            <v>1.5</v>
          </cell>
          <cell r="G19">
            <v>5.0000000000000001E-3</v>
          </cell>
          <cell r="J19">
            <v>10</v>
          </cell>
          <cell r="K19" t="str">
            <v>Fusion power-10</v>
          </cell>
          <cell r="L19">
            <v>20</v>
          </cell>
          <cell r="M19">
            <v>1</v>
          </cell>
          <cell r="N19">
            <v>1</v>
          </cell>
          <cell r="O19">
            <v>200000</v>
          </cell>
          <cell r="R19">
            <v>10</v>
          </cell>
          <cell r="S19" t="str">
            <v>Visual/IR-10</v>
          </cell>
          <cell r="T19">
            <v>-2</v>
          </cell>
          <cell r="U19">
            <v>5</v>
          </cell>
          <cell r="V19">
            <v>1</v>
          </cell>
          <cell r="W19">
            <v>1</v>
          </cell>
          <cell r="X19">
            <v>5000000</v>
          </cell>
          <cell r="Z19">
            <v>7</v>
          </cell>
          <cell r="AA19" t="str">
            <v>Full Lifesupport-7</v>
          </cell>
          <cell r="AB19">
            <v>1.5</v>
          </cell>
          <cell r="AC19">
            <v>1.5</v>
          </cell>
          <cell r="AD19">
            <v>300000</v>
          </cell>
          <cell r="AQ19">
            <v>10</v>
          </cell>
          <cell r="AR19" t="str">
            <v>Medium 4G30m</v>
          </cell>
          <cell r="AS19">
            <v>3</v>
          </cell>
          <cell r="AT19">
            <v>1</v>
          </cell>
          <cell r="AU19">
            <v>0.3</v>
          </cell>
          <cell r="AV19">
            <v>70</v>
          </cell>
          <cell r="AW19">
            <v>2500000</v>
          </cell>
          <cell r="AX19">
            <v>4</v>
          </cell>
          <cell r="AY19">
            <v>30</v>
          </cell>
          <cell r="AZ19">
            <v>34</v>
          </cell>
          <cell r="BA19">
            <v>34</v>
          </cell>
        </row>
        <row r="20">
          <cell r="B20">
            <v>150</v>
          </cell>
          <cell r="C20">
            <v>7</v>
          </cell>
          <cell r="D20">
            <v>15</v>
          </cell>
          <cell r="E20">
            <v>10</v>
          </cell>
          <cell r="F20">
            <v>1.5</v>
          </cell>
          <cell r="G20">
            <v>7.0000000000000001E-3</v>
          </cell>
          <cell r="J20">
            <v>11</v>
          </cell>
          <cell r="K20" t="str">
            <v>Fusion power-11</v>
          </cell>
          <cell r="L20">
            <v>15</v>
          </cell>
          <cell r="M20">
            <v>1</v>
          </cell>
          <cell r="N20">
            <v>1</v>
          </cell>
          <cell r="O20">
            <v>200000</v>
          </cell>
          <cell r="R20">
            <v>11</v>
          </cell>
          <cell r="S20" t="str">
            <v>Visual/IR-11</v>
          </cell>
          <cell r="T20">
            <v>-2</v>
          </cell>
          <cell r="U20">
            <v>5</v>
          </cell>
          <cell r="V20">
            <v>1</v>
          </cell>
          <cell r="W20">
            <v>1</v>
          </cell>
          <cell r="X20">
            <v>5000000</v>
          </cell>
          <cell r="Z20">
            <v>8</v>
          </cell>
          <cell r="AA20" t="str">
            <v>Full Lifesupport-8</v>
          </cell>
          <cell r="AB20">
            <v>1</v>
          </cell>
          <cell r="AC20">
            <v>1</v>
          </cell>
          <cell r="AD20">
            <v>200000</v>
          </cell>
          <cell r="AQ20">
            <v>11</v>
          </cell>
          <cell r="AR20" t="str">
            <v>Medium 4G30m</v>
          </cell>
          <cell r="AS20">
            <v>3</v>
          </cell>
          <cell r="AT20">
            <v>1</v>
          </cell>
          <cell r="AU20">
            <v>0.3</v>
          </cell>
          <cell r="AV20">
            <v>70</v>
          </cell>
          <cell r="AW20">
            <v>2500000</v>
          </cell>
          <cell r="AX20">
            <v>4</v>
          </cell>
          <cell r="AY20">
            <v>30</v>
          </cell>
          <cell r="AZ20">
            <v>34</v>
          </cell>
          <cell r="BA20">
            <v>34</v>
          </cell>
        </row>
        <row r="21">
          <cell r="B21">
            <v>200</v>
          </cell>
          <cell r="C21">
            <v>7</v>
          </cell>
          <cell r="D21">
            <v>16</v>
          </cell>
          <cell r="E21">
            <v>10</v>
          </cell>
          <cell r="F21">
            <v>2</v>
          </cell>
          <cell r="G21">
            <v>7.0000000000000001E-3</v>
          </cell>
          <cell r="J21">
            <v>12</v>
          </cell>
          <cell r="K21" t="str">
            <v>Fusion power-12</v>
          </cell>
          <cell r="L21">
            <v>10</v>
          </cell>
          <cell r="M21">
            <v>1</v>
          </cell>
          <cell r="N21">
            <v>1</v>
          </cell>
          <cell r="O21">
            <v>200000</v>
          </cell>
          <cell r="R21">
            <v>12</v>
          </cell>
          <cell r="S21" t="str">
            <v>Visual/IR-12</v>
          </cell>
          <cell r="T21">
            <v>-1</v>
          </cell>
          <cell r="U21">
            <v>5</v>
          </cell>
          <cell r="V21">
            <v>1</v>
          </cell>
          <cell r="W21">
            <v>1</v>
          </cell>
          <cell r="X21">
            <v>5000000</v>
          </cell>
          <cell r="Z21">
            <v>9</v>
          </cell>
          <cell r="AA21" t="str">
            <v>Full Lifesupport-9</v>
          </cell>
          <cell r="AB21">
            <v>1</v>
          </cell>
          <cell r="AC21">
            <v>1</v>
          </cell>
          <cell r="AD21">
            <v>200000</v>
          </cell>
          <cell r="AF21">
            <v>0</v>
          </cell>
          <cell r="AQ21">
            <v>12</v>
          </cell>
          <cell r="AR21" t="str">
            <v>Medium 5G30m</v>
          </cell>
          <cell r="AS21">
            <v>3</v>
          </cell>
          <cell r="AT21">
            <v>1</v>
          </cell>
          <cell r="AU21">
            <v>0.3</v>
          </cell>
          <cell r="AV21">
            <v>100</v>
          </cell>
          <cell r="AW21">
            <v>2500000</v>
          </cell>
          <cell r="AX21">
            <v>5</v>
          </cell>
          <cell r="AY21">
            <v>30</v>
          </cell>
          <cell r="AZ21">
            <v>34</v>
          </cell>
          <cell r="BA21">
            <v>34</v>
          </cell>
        </row>
        <row r="22">
          <cell r="B22">
            <v>300</v>
          </cell>
          <cell r="C22">
            <v>7</v>
          </cell>
          <cell r="D22">
            <v>17</v>
          </cell>
          <cell r="E22">
            <v>10</v>
          </cell>
          <cell r="F22">
            <v>2</v>
          </cell>
          <cell r="G22">
            <v>7.0000000000000001E-3</v>
          </cell>
          <cell r="J22">
            <v>13</v>
          </cell>
          <cell r="K22" t="str">
            <v>Fusion power-13</v>
          </cell>
          <cell r="L22">
            <v>7</v>
          </cell>
          <cell r="M22">
            <v>0.5</v>
          </cell>
          <cell r="N22">
            <v>1</v>
          </cell>
          <cell r="O22">
            <v>200000</v>
          </cell>
          <cell r="R22">
            <v>13</v>
          </cell>
          <cell r="S22" t="str">
            <v>Visual/IR-13</v>
          </cell>
          <cell r="T22">
            <v>-1</v>
          </cell>
          <cell r="U22">
            <v>5</v>
          </cell>
          <cell r="V22">
            <v>1</v>
          </cell>
          <cell r="W22">
            <v>1</v>
          </cell>
          <cell r="X22">
            <v>5000000</v>
          </cell>
          <cell r="Z22">
            <v>10</v>
          </cell>
          <cell r="AA22" t="str">
            <v>Full Lifesupport-10</v>
          </cell>
          <cell r="AB22">
            <v>0.5</v>
          </cell>
          <cell r="AC22">
            <v>0.5</v>
          </cell>
          <cell r="AD22">
            <v>100000</v>
          </cell>
          <cell r="AF22">
            <v>8</v>
          </cell>
          <cell r="AG22" t="str">
            <v>Infrared</v>
          </cell>
          <cell r="AH22">
            <v>2</v>
          </cell>
          <cell r="AI22">
            <v>1</v>
          </cell>
          <cell r="AJ22">
            <v>0.2</v>
          </cell>
          <cell r="AK22">
            <v>20</v>
          </cell>
          <cell r="AL22">
            <v>24</v>
          </cell>
          <cell r="AM22">
            <v>24</v>
          </cell>
          <cell r="AN22">
            <v>1</v>
          </cell>
          <cell r="AO22">
            <v>6000000</v>
          </cell>
          <cell r="AQ22">
            <v>13</v>
          </cell>
          <cell r="AR22" t="str">
            <v>Medium 5G30m</v>
          </cell>
          <cell r="AS22">
            <v>3</v>
          </cell>
          <cell r="AT22">
            <v>1</v>
          </cell>
          <cell r="AU22">
            <v>0.3</v>
          </cell>
          <cell r="AV22">
            <v>100</v>
          </cell>
          <cell r="AW22">
            <v>2500000</v>
          </cell>
          <cell r="AX22">
            <v>5</v>
          </cell>
          <cell r="AY22">
            <v>30</v>
          </cell>
          <cell r="AZ22">
            <v>34</v>
          </cell>
          <cell r="BA22">
            <v>34</v>
          </cell>
        </row>
        <row r="23">
          <cell r="B23">
            <v>500</v>
          </cell>
          <cell r="C23">
            <v>8</v>
          </cell>
          <cell r="D23">
            <v>18</v>
          </cell>
          <cell r="E23">
            <v>15</v>
          </cell>
          <cell r="F23">
            <v>3</v>
          </cell>
          <cell r="G23">
            <v>0.01</v>
          </cell>
          <cell r="J23">
            <v>14</v>
          </cell>
          <cell r="K23" t="str">
            <v>Fusion power-14</v>
          </cell>
          <cell r="L23">
            <v>5</v>
          </cell>
          <cell r="M23">
            <v>0.5</v>
          </cell>
          <cell r="N23">
            <v>1</v>
          </cell>
          <cell r="O23">
            <v>200000</v>
          </cell>
          <cell r="R23">
            <v>14</v>
          </cell>
          <cell r="S23" t="str">
            <v>Visual/IR-14</v>
          </cell>
          <cell r="T23">
            <v>0</v>
          </cell>
          <cell r="U23">
            <v>5</v>
          </cell>
          <cell r="V23">
            <v>1</v>
          </cell>
          <cell r="W23">
            <v>1</v>
          </cell>
          <cell r="X23">
            <v>5000000</v>
          </cell>
          <cell r="Z23">
            <v>11</v>
          </cell>
          <cell r="AA23" t="str">
            <v>Full Lifesupport-11</v>
          </cell>
          <cell r="AB23">
            <v>0.5</v>
          </cell>
          <cell r="AC23">
            <v>0.5</v>
          </cell>
          <cell r="AD23">
            <v>100000</v>
          </cell>
          <cell r="AF23">
            <v>9</v>
          </cell>
          <cell r="AG23" t="str">
            <v>Infrared</v>
          </cell>
          <cell r="AH23">
            <v>2</v>
          </cell>
          <cell r="AI23">
            <v>1</v>
          </cell>
          <cell r="AJ23">
            <v>0.2</v>
          </cell>
          <cell r="AK23">
            <v>20</v>
          </cell>
          <cell r="AL23">
            <v>24</v>
          </cell>
          <cell r="AM23">
            <v>24</v>
          </cell>
          <cell r="AN23">
            <v>1</v>
          </cell>
          <cell r="AO23">
            <v>4000000</v>
          </cell>
          <cell r="AQ23">
            <v>14</v>
          </cell>
          <cell r="AR23" t="str">
            <v>Medium 6G30m</v>
          </cell>
          <cell r="AS23">
            <v>3</v>
          </cell>
          <cell r="AT23">
            <v>1</v>
          </cell>
          <cell r="AU23">
            <v>0.3</v>
          </cell>
          <cell r="AV23">
            <v>100</v>
          </cell>
          <cell r="AW23">
            <v>2500000</v>
          </cell>
          <cell r="AX23">
            <v>6</v>
          </cell>
          <cell r="AY23">
            <v>30</v>
          </cell>
          <cell r="AZ23">
            <v>34</v>
          </cell>
          <cell r="BA23">
            <v>34</v>
          </cell>
        </row>
        <row r="24">
          <cell r="B24">
            <v>700</v>
          </cell>
          <cell r="C24">
            <v>8</v>
          </cell>
          <cell r="D24">
            <v>19</v>
          </cell>
          <cell r="E24">
            <v>15</v>
          </cell>
          <cell r="F24">
            <v>3</v>
          </cell>
          <cell r="G24">
            <v>0.01</v>
          </cell>
          <cell r="J24">
            <v>15</v>
          </cell>
          <cell r="K24" t="str">
            <v>Fusion power-15</v>
          </cell>
          <cell r="L24">
            <v>3</v>
          </cell>
          <cell r="M24">
            <v>0.25</v>
          </cell>
          <cell r="N24">
            <v>1</v>
          </cell>
          <cell r="O24">
            <v>200000</v>
          </cell>
          <cell r="R24">
            <v>15</v>
          </cell>
          <cell r="S24" t="str">
            <v>Visual/IR-15</v>
          </cell>
          <cell r="T24">
            <v>0</v>
          </cell>
          <cell r="U24">
            <v>5</v>
          </cell>
          <cell r="V24">
            <v>1</v>
          </cell>
          <cell r="W24">
            <v>1</v>
          </cell>
          <cell r="X24">
            <v>5000000</v>
          </cell>
          <cell r="Z24">
            <v>12</v>
          </cell>
          <cell r="AA24" t="str">
            <v>Full Lifesupport-12</v>
          </cell>
          <cell r="AB24">
            <v>0.5</v>
          </cell>
          <cell r="AC24">
            <v>0.5</v>
          </cell>
          <cell r="AD24">
            <v>100000</v>
          </cell>
          <cell r="AF24">
            <v>10</v>
          </cell>
          <cell r="AG24" t="str">
            <v>Visual</v>
          </cell>
          <cell r="AH24">
            <v>2</v>
          </cell>
          <cell r="AI24">
            <v>1</v>
          </cell>
          <cell r="AJ24">
            <v>0.2</v>
          </cell>
          <cell r="AK24">
            <v>20</v>
          </cell>
          <cell r="AL24">
            <v>25</v>
          </cell>
          <cell r="AM24">
            <v>25</v>
          </cell>
          <cell r="AN24">
            <v>1</v>
          </cell>
          <cell r="AO24">
            <v>2000000</v>
          </cell>
          <cell r="AQ24">
            <v>15</v>
          </cell>
          <cell r="AR24" t="str">
            <v>Medium 6G30m</v>
          </cell>
          <cell r="AS24">
            <v>3</v>
          </cell>
          <cell r="AT24">
            <v>1</v>
          </cell>
          <cell r="AU24">
            <v>0.3</v>
          </cell>
          <cell r="AV24">
            <v>100</v>
          </cell>
          <cell r="AW24">
            <v>2500000</v>
          </cell>
          <cell r="AX24">
            <v>6</v>
          </cell>
          <cell r="AY24">
            <v>30</v>
          </cell>
          <cell r="AZ24">
            <v>34</v>
          </cell>
          <cell r="BA24">
            <v>34</v>
          </cell>
        </row>
        <row r="25">
          <cell r="B25">
            <v>1000</v>
          </cell>
          <cell r="C25">
            <v>8</v>
          </cell>
          <cell r="D25">
            <v>20</v>
          </cell>
          <cell r="E25">
            <v>15</v>
          </cell>
          <cell r="F25">
            <v>5</v>
          </cell>
          <cell r="G25">
            <v>0.01</v>
          </cell>
          <cell r="J25">
            <v>16</v>
          </cell>
          <cell r="K25" t="str">
            <v>Fusion power-16</v>
          </cell>
          <cell r="L25">
            <v>2</v>
          </cell>
          <cell r="M25">
            <v>0.25</v>
          </cell>
          <cell r="N25">
            <v>1</v>
          </cell>
          <cell r="O25">
            <v>200000</v>
          </cell>
          <cell r="R25">
            <v>16</v>
          </cell>
          <cell r="S25" t="str">
            <v>Visual/IR-16</v>
          </cell>
          <cell r="T25">
            <v>1</v>
          </cell>
          <cell r="U25">
            <v>5</v>
          </cell>
          <cell r="V25">
            <v>1</v>
          </cell>
          <cell r="W25">
            <v>1</v>
          </cell>
          <cell r="X25">
            <v>5000000</v>
          </cell>
          <cell r="Z25">
            <v>13</v>
          </cell>
          <cell r="AA25" t="str">
            <v>Full Lifesupport-13</v>
          </cell>
          <cell r="AB25">
            <v>0.5</v>
          </cell>
          <cell r="AC25">
            <v>0.5</v>
          </cell>
          <cell r="AD25">
            <v>100000</v>
          </cell>
          <cell r="AF25">
            <v>11</v>
          </cell>
          <cell r="AG25" t="str">
            <v>Visual</v>
          </cell>
          <cell r="AH25">
            <v>2</v>
          </cell>
          <cell r="AI25">
            <v>1</v>
          </cell>
          <cell r="AJ25">
            <v>0.2</v>
          </cell>
          <cell r="AK25">
            <v>20</v>
          </cell>
          <cell r="AL25">
            <v>25</v>
          </cell>
          <cell r="AM25">
            <v>25</v>
          </cell>
          <cell r="AN25">
            <v>1</v>
          </cell>
          <cell r="AO25">
            <v>2000000</v>
          </cell>
          <cell r="AQ25">
            <v>16</v>
          </cell>
          <cell r="AR25" t="str">
            <v>Medium 7G30m</v>
          </cell>
          <cell r="AS25">
            <v>3</v>
          </cell>
          <cell r="AT25">
            <v>1</v>
          </cell>
          <cell r="AU25">
            <v>0.3</v>
          </cell>
          <cell r="AV25">
            <v>100</v>
          </cell>
          <cell r="AW25">
            <v>2500000</v>
          </cell>
          <cell r="AX25">
            <v>7</v>
          </cell>
          <cell r="AY25">
            <v>30</v>
          </cell>
          <cell r="AZ25">
            <v>34</v>
          </cell>
          <cell r="BA25">
            <v>34</v>
          </cell>
        </row>
        <row r="26">
          <cell r="B26">
            <v>1500</v>
          </cell>
          <cell r="C26">
            <v>9</v>
          </cell>
          <cell r="D26">
            <v>21</v>
          </cell>
          <cell r="E26">
            <v>15</v>
          </cell>
          <cell r="F26">
            <v>5</v>
          </cell>
          <cell r="G26">
            <v>1.4999999999999999E-2</v>
          </cell>
          <cell r="Z26">
            <v>14</v>
          </cell>
          <cell r="AA26" t="str">
            <v>Full Lifesupport-14</v>
          </cell>
          <cell r="AB26">
            <v>0.5</v>
          </cell>
          <cell r="AC26">
            <v>0.5</v>
          </cell>
          <cell r="AD26">
            <v>100000</v>
          </cell>
          <cell r="AF26">
            <v>12</v>
          </cell>
          <cell r="AG26" t="str">
            <v>UV laser</v>
          </cell>
          <cell r="AH26">
            <v>2</v>
          </cell>
          <cell r="AI26">
            <v>1</v>
          </cell>
          <cell r="AJ26">
            <v>0.2</v>
          </cell>
          <cell r="AK26">
            <v>20</v>
          </cell>
          <cell r="AL26">
            <v>26</v>
          </cell>
          <cell r="AM26">
            <v>26</v>
          </cell>
          <cell r="AN26">
            <v>1</v>
          </cell>
          <cell r="AO26">
            <v>2000000</v>
          </cell>
        </row>
        <row r="27">
          <cell r="B27">
            <v>2000</v>
          </cell>
          <cell r="C27">
            <v>9</v>
          </cell>
          <cell r="D27">
            <v>22</v>
          </cell>
          <cell r="E27">
            <v>15</v>
          </cell>
          <cell r="F27">
            <v>7</v>
          </cell>
          <cell r="G27">
            <v>1.4999999999999999E-2</v>
          </cell>
          <cell r="Z27">
            <v>15</v>
          </cell>
          <cell r="AA27" t="str">
            <v>Full Lifesupport-15</v>
          </cell>
          <cell r="AB27">
            <v>0.5</v>
          </cell>
          <cell r="AC27">
            <v>0.5</v>
          </cell>
          <cell r="AD27">
            <v>100000</v>
          </cell>
          <cell r="AF27">
            <v>13</v>
          </cell>
          <cell r="AG27" t="str">
            <v>UV laser</v>
          </cell>
          <cell r="AH27">
            <v>2</v>
          </cell>
          <cell r="AI27">
            <v>1</v>
          </cell>
          <cell r="AJ27">
            <v>0.2</v>
          </cell>
          <cell r="AK27">
            <v>20</v>
          </cell>
          <cell r="AL27">
            <v>26</v>
          </cell>
          <cell r="AM27">
            <v>26</v>
          </cell>
          <cell r="AN27">
            <v>1</v>
          </cell>
          <cell r="AO27">
            <v>2000000</v>
          </cell>
        </row>
        <row r="28">
          <cell r="B28">
            <v>3000</v>
          </cell>
          <cell r="C28">
            <v>9</v>
          </cell>
          <cell r="D28">
            <v>23</v>
          </cell>
          <cell r="E28">
            <v>15</v>
          </cell>
          <cell r="F28">
            <v>7</v>
          </cell>
          <cell r="G28">
            <v>1.4999999999999999E-2</v>
          </cell>
          <cell r="J28">
            <v>0</v>
          </cell>
          <cell r="R28">
            <v>0</v>
          </cell>
          <cell r="Z28">
            <v>16</v>
          </cell>
          <cell r="AA28" t="str">
            <v>Full Lifesupport-16</v>
          </cell>
          <cell r="AB28">
            <v>0.5</v>
          </cell>
          <cell r="AC28">
            <v>0.5</v>
          </cell>
          <cell r="AD28">
            <v>100000</v>
          </cell>
          <cell r="AF28">
            <v>14</v>
          </cell>
          <cell r="AG28" t="str">
            <v>EUV laser</v>
          </cell>
          <cell r="AH28">
            <v>2</v>
          </cell>
          <cell r="AI28">
            <v>1</v>
          </cell>
          <cell r="AJ28">
            <v>0.2</v>
          </cell>
          <cell r="AK28">
            <v>20</v>
          </cell>
          <cell r="AL28">
            <v>27</v>
          </cell>
          <cell r="AM28">
            <v>27</v>
          </cell>
          <cell r="AN28">
            <v>3</v>
          </cell>
          <cell r="AO28">
            <v>2000000</v>
          </cell>
          <cell r="AQ28">
            <v>0</v>
          </cell>
        </row>
        <row r="29">
          <cell r="B29">
            <v>5000</v>
          </cell>
          <cell r="C29">
            <v>10</v>
          </cell>
          <cell r="D29">
            <v>24</v>
          </cell>
          <cell r="E29">
            <v>20</v>
          </cell>
          <cell r="F29">
            <v>10</v>
          </cell>
          <cell r="G29">
            <v>0.02</v>
          </cell>
          <cell r="J29">
            <v>6</v>
          </cell>
          <cell r="K29" t="str">
            <v>Fission thrust-6</v>
          </cell>
          <cell r="L29">
            <v>5</v>
          </cell>
          <cell r="M29">
            <v>0.02</v>
          </cell>
          <cell r="N29">
            <v>1</v>
          </cell>
          <cell r="O29">
            <v>200000</v>
          </cell>
          <cell r="P29">
            <v>0.5</v>
          </cell>
          <cell r="R29">
            <v>6</v>
          </cell>
          <cell r="S29" t="str">
            <v>Radar-6</v>
          </cell>
          <cell r="T29">
            <v>-1</v>
          </cell>
          <cell r="U29">
            <v>5</v>
          </cell>
          <cell r="V29">
            <v>1</v>
          </cell>
          <cell r="W29">
            <v>1</v>
          </cell>
          <cell r="X29">
            <v>5000000</v>
          </cell>
          <cell r="AF29">
            <v>15</v>
          </cell>
          <cell r="AG29" t="str">
            <v>EUV laser</v>
          </cell>
          <cell r="AH29">
            <v>2</v>
          </cell>
          <cell r="AI29">
            <v>1</v>
          </cell>
          <cell r="AJ29">
            <v>0.2</v>
          </cell>
          <cell r="AK29">
            <v>20</v>
          </cell>
          <cell r="AL29">
            <v>27</v>
          </cell>
          <cell r="AM29">
            <v>27</v>
          </cell>
          <cell r="AN29">
            <v>3</v>
          </cell>
          <cell r="AO29">
            <v>2000000</v>
          </cell>
          <cell r="AQ29">
            <v>7</v>
          </cell>
          <cell r="AR29" t="str">
            <v>Large 2G1h</v>
          </cell>
          <cell r="AS29">
            <v>30</v>
          </cell>
          <cell r="AT29">
            <v>1</v>
          </cell>
          <cell r="AU29">
            <v>1</v>
          </cell>
          <cell r="AV29">
            <v>100</v>
          </cell>
          <cell r="AW29">
            <v>25000000</v>
          </cell>
          <cell r="AX29">
            <v>2</v>
          </cell>
          <cell r="AY29">
            <v>60</v>
          </cell>
          <cell r="AZ29">
            <v>40</v>
          </cell>
          <cell r="BA29">
            <v>40</v>
          </cell>
        </row>
        <row r="30">
          <cell r="B30">
            <v>7000</v>
          </cell>
          <cell r="C30">
            <v>10</v>
          </cell>
          <cell r="D30">
            <v>25</v>
          </cell>
          <cell r="E30">
            <v>20</v>
          </cell>
          <cell r="F30">
            <v>10</v>
          </cell>
          <cell r="G30">
            <v>0.02</v>
          </cell>
          <cell r="J30">
            <v>7</v>
          </cell>
          <cell r="K30" t="str">
            <v>Fission thrust-7</v>
          </cell>
          <cell r="L30">
            <v>2</v>
          </cell>
          <cell r="M30">
            <v>0.01</v>
          </cell>
          <cell r="N30">
            <v>1</v>
          </cell>
          <cell r="O30">
            <v>100000</v>
          </cell>
          <cell r="P30">
            <v>0.4</v>
          </cell>
          <cell r="R30">
            <v>7</v>
          </cell>
          <cell r="S30" t="str">
            <v>Radar-7</v>
          </cell>
          <cell r="T30">
            <v>0</v>
          </cell>
          <cell r="U30">
            <v>5</v>
          </cell>
          <cell r="V30">
            <v>1</v>
          </cell>
          <cell r="W30">
            <v>1</v>
          </cell>
          <cell r="X30">
            <v>5000000</v>
          </cell>
          <cell r="AF30">
            <v>16</v>
          </cell>
          <cell r="AG30" t="str">
            <v>Soft-X laser</v>
          </cell>
          <cell r="AH30">
            <v>2</v>
          </cell>
          <cell r="AI30">
            <v>1</v>
          </cell>
          <cell r="AJ30">
            <v>0.2</v>
          </cell>
          <cell r="AK30">
            <v>20</v>
          </cell>
          <cell r="AL30">
            <v>28</v>
          </cell>
          <cell r="AM30">
            <v>28</v>
          </cell>
          <cell r="AN30">
            <v>3</v>
          </cell>
          <cell r="AO30">
            <v>2000000</v>
          </cell>
          <cell r="AQ30">
            <v>8</v>
          </cell>
          <cell r="AR30" t="str">
            <v>Large 3G1h</v>
          </cell>
          <cell r="AS30">
            <v>30</v>
          </cell>
          <cell r="AT30">
            <v>1</v>
          </cell>
          <cell r="AU30">
            <v>1</v>
          </cell>
          <cell r="AV30">
            <v>150</v>
          </cell>
          <cell r="AW30">
            <v>25000000</v>
          </cell>
          <cell r="AX30">
            <v>3</v>
          </cell>
          <cell r="AY30">
            <v>60</v>
          </cell>
          <cell r="AZ30">
            <v>40</v>
          </cell>
          <cell r="BA30">
            <v>40</v>
          </cell>
        </row>
        <row r="31">
          <cell r="B31">
            <v>10000</v>
          </cell>
          <cell r="C31">
            <v>10</v>
          </cell>
          <cell r="D31">
            <v>26</v>
          </cell>
          <cell r="E31">
            <v>20</v>
          </cell>
          <cell r="F31">
            <v>15</v>
          </cell>
          <cell r="G31">
            <v>0.02</v>
          </cell>
          <cell r="J31">
            <v>8</v>
          </cell>
          <cell r="K31" t="str">
            <v>Fission thrust-8</v>
          </cell>
          <cell r="L31">
            <v>1</v>
          </cell>
          <cell r="M31">
            <v>0.01</v>
          </cell>
          <cell r="N31">
            <v>1</v>
          </cell>
          <cell r="O31">
            <v>50000</v>
          </cell>
          <cell r="P31">
            <v>0.2</v>
          </cell>
          <cell r="R31">
            <v>8</v>
          </cell>
          <cell r="S31" t="str">
            <v>Radar-8</v>
          </cell>
          <cell r="T31">
            <v>1</v>
          </cell>
          <cell r="U31">
            <v>5</v>
          </cell>
          <cell r="V31">
            <v>1</v>
          </cell>
          <cell r="W31">
            <v>1</v>
          </cell>
          <cell r="X31">
            <v>5000000</v>
          </cell>
          <cell r="Z31">
            <v>0</v>
          </cell>
          <cell r="AQ31">
            <v>9</v>
          </cell>
          <cell r="AR31" t="str">
            <v>Large 3G1h</v>
          </cell>
          <cell r="AS31">
            <v>30</v>
          </cell>
          <cell r="AT31">
            <v>1</v>
          </cell>
          <cell r="AU31">
            <v>1</v>
          </cell>
          <cell r="AV31">
            <v>150</v>
          </cell>
          <cell r="AW31">
            <v>25000000</v>
          </cell>
          <cell r="AX31">
            <v>3</v>
          </cell>
          <cell r="AY31">
            <v>60</v>
          </cell>
          <cell r="AZ31">
            <v>40</v>
          </cell>
          <cell r="BA31">
            <v>40</v>
          </cell>
        </row>
        <row r="32">
          <cell r="B32">
            <v>15000</v>
          </cell>
          <cell r="C32">
            <v>11</v>
          </cell>
          <cell r="D32">
            <v>27</v>
          </cell>
          <cell r="E32">
            <v>20</v>
          </cell>
          <cell r="F32">
            <v>15</v>
          </cell>
          <cell r="G32">
            <v>0.03</v>
          </cell>
          <cell r="J32">
            <v>9</v>
          </cell>
          <cell r="K32" t="str">
            <v>Fission thrust-9</v>
          </cell>
          <cell r="L32">
            <v>1</v>
          </cell>
          <cell r="M32">
            <v>0.01</v>
          </cell>
          <cell r="N32">
            <v>1</v>
          </cell>
          <cell r="O32">
            <v>50000</v>
          </cell>
          <cell r="P32">
            <v>0.2</v>
          </cell>
          <cell r="R32">
            <v>9</v>
          </cell>
          <cell r="S32" t="str">
            <v>Radar-9</v>
          </cell>
          <cell r="T32">
            <v>1</v>
          </cell>
          <cell r="U32">
            <v>5</v>
          </cell>
          <cell r="V32">
            <v>1</v>
          </cell>
          <cell r="W32">
            <v>1</v>
          </cell>
          <cell r="X32">
            <v>5000000</v>
          </cell>
          <cell r="Z32">
            <v>6</v>
          </cell>
          <cell r="AA32" t="str">
            <v>Closed Lifesupport-6</v>
          </cell>
          <cell r="AB32">
            <v>200</v>
          </cell>
          <cell r="AC32">
            <v>100</v>
          </cell>
          <cell r="AD32">
            <v>200000</v>
          </cell>
          <cell r="AQ32">
            <v>10</v>
          </cell>
          <cell r="AR32" t="str">
            <v>Large 4G1h</v>
          </cell>
          <cell r="AS32">
            <v>30</v>
          </cell>
          <cell r="AT32">
            <v>1</v>
          </cell>
          <cell r="AU32">
            <v>1</v>
          </cell>
          <cell r="AV32">
            <v>200</v>
          </cell>
          <cell r="AW32">
            <v>25000000</v>
          </cell>
          <cell r="AX32">
            <v>4</v>
          </cell>
          <cell r="AY32">
            <v>60</v>
          </cell>
          <cell r="AZ32">
            <v>40</v>
          </cell>
          <cell r="BA32">
            <v>40</v>
          </cell>
        </row>
        <row r="33">
          <cell r="B33">
            <v>20000</v>
          </cell>
          <cell r="C33">
            <v>11</v>
          </cell>
          <cell r="D33">
            <v>28</v>
          </cell>
          <cell r="E33">
            <v>20</v>
          </cell>
          <cell r="F33">
            <v>20</v>
          </cell>
          <cell r="G33">
            <v>0.03</v>
          </cell>
          <cell r="J33">
            <v>10</v>
          </cell>
          <cell r="K33" t="str">
            <v>Fission thrust-10</v>
          </cell>
          <cell r="M33">
            <v>0.01</v>
          </cell>
          <cell r="N33">
            <v>1</v>
          </cell>
          <cell r="O33">
            <v>50000</v>
          </cell>
          <cell r="P33">
            <v>0.1</v>
          </cell>
          <cell r="R33">
            <v>10</v>
          </cell>
          <cell r="S33" t="str">
            <v>Radar-10</v>
          </cell>
          <cell r="T33">
            <v>2</v>
          </cell>
          <cell r="U33">
            <v>5</v>
          </cell>
          <cell r="V33">
            <v>1</v>
          </cell>
          <cell r="W33">
            <v>1</v>
          </cell>
          <cell r="X33">
            <v>5000000</v>
          </cell>
          <cell r="Z33">
            <v>7</v>
          </cell>
          <cell r="AA33" t="str">
            <v>Closed Lifesupport-7</v>
          </cell>
          <cell r="AB33">
            <v>150</v>
          </cell>
          <cell r="AC33">
            <v>75</v>
          </cell>
          <cell r="AD33">
            <v>150000</v>
          </cell>
          <cell r="AF33">
            <v>0</v>
          </cell>
          <cell r="AQ33">
            <v>11</v>
          </cell>
          <cell r="AR33" t="str">
            <v>Large 4G1h</v>
          </cell>
          <cell r="AS33">
            <v>30</v>
          </cell>
          <cell r="AT33">
            <v>1</v>
          </cell>
          <cell r="AU33">
            <v>1</v>
          </cell>
          <cell r="AV33">
            <v>200</v>
          </cell>
          <cell r="AW33">
            <v>25000000</v>
          </cell>
          <cell r="AX33">
            <v>4</v>
          </cell>
          <cell r="AY33">
            <v>60</v>
          </cell>
          <cell r="AZ33">
            <v>40</v>
          </cell>
          <cell r="BA33">
            <v>40</v>
          </cell>
        </row>
        <row r="34">
          <cell r="B34">
            <v>30000</v>
          </cell>
          <cell r="C34">
            <v>11</v>
          </cell>
          <cell r="D34">
            <v>29</v>
          </cell>
          <cell r="E34">
            <v>20</v>
          </cell>
          <cell r="F34">
            <v>20</v>
          </cell>
          <cell r="G34">
            <v>0.03</v>
          </cell>
          <cell r="J34">
            <v>11</v>
          </cell>
          <cell r="K34" t="str">
            <v>Fission thrust-11</v>
          </cell>
          <cell r="M34">
            <v>0.01</v>
          </cell>
          <cell r="N34">
            <v>1</v>
          </cell>
          <cell r="O34">
            <v>50000</v>
          </cell>
          <cell r="P34">
            <v>0.1</v>
          </cell>
          <cell r="R34">
            <v>11</v>
          </cell>
          <cell r="S34" t="str">
            <v>Radar-11</v>
          </cell>
          <cell r="T34">
            <v>2</v>
          </cell>
          <cell r="U34">
            <v>5</v>
          </cell>
          <cell r="V34">
            <v>1</v>
          </cell>
          <cell r="W34">
            <v>1</v>
          </cell>
          <cell r="X34">
            <v>5000000</v>
          </cell>
          <cell r="Z34">
            <v>8</v>
          </cell>
          <cell r="AA34" t="str">
            <v>Closed Lifesupport-8</v>
          </cell>
          <cell r="AB34">
            <v>100</v>
          </cell>
          <cell r="AC34">
            <v>50</v>
          </cell>
          <cell r="AD34">
            <v>100000</v>
          </cell>
          <cell r="AF34">
            <v>8</v>
          </cell>
          <cell r="AG34" t="str">
            <v>Infrared</v>
          </cell>
          <cell r="AH34">
            <v>3</v>
          </cell>
          <cell r="AI34">
            <v>1</v>
          </cell>
          <cell r="AJ34">
            <v>0.3</v>
          </cell>
          <cell r="AK34">
            <v>50</v>
          </cell>
          <cell r="AL34">
            <v>26</v>
          </cell>
          <cell r="AM34">
            <v>26</v>
          </cell>
          <cell r="AN34">
            <v>1</v>
          </cell>
          <cell r="AO34">
            <v>9000000</v>
          </cell>
          <cell r="AQ34">
            <v>12</v>
          </cell>
          <cell r="AR34" t="str">
            <v>Large 5G1h</v>
          </cell>
          <cell r="AS34">
            <v>30</v>
          </cell>
          <cell r="AT34">
            <v>1</v>
          </cell>
          <cell r="AU34">
            <v>1</v>
          </cell>
          <cell r="AV34">
            <v>300</v>
          </cell>
          <cell r="AW34">
            <v>25000000</v>
          </cell>
          <cell r="AX34">
            <v>5</v>
          </cell>
          <cell r="AY34">
            <v>60</v>
          </cell>
          <cell r="AZ34">
            <v>40</v>
          </cell>
          <cell r="BA34">
            <v>40</v>
          </cell>
        </row>
        <row r="35">
          <cell r="B35">
            <v>50000</v>
          </cell>
          <cell r="C35">
            <v>12</v>
          </cell>
          <cell r="D35">
            <v>30</v>
          </cell>
          <cell r="E35">
            <v>30</v>
          </cell>
          <cell r="F35">
            <v>30</v>
          </cell>
          <cell r="G35">
            <v>0.05</v>
          </cell>
          <cell r="J35">
            <v>12</v>
          </cell>
          <cell r="K35" t="str">
            <v>Fission thrust-12</v>
          </cell>
          <cell r="M35">
            <v>0.01</v>
          </cell>
          <cell r="N35">
            <v>1</v>
          </cell>
          <cell r="O35">
            <v>50000</v>
          </cell>
          <cell r="P35">
            <v>0.1</v>
          </cell>
          <cell r="R35">
            <v>12</v>
          </cell>
          <cell r="S35" t="str">
            <v>Radar-12</v>
          </cell>
          <cell r="T35">
            <v>3</v>
          </cell>
          <cell r="U35">
            <v>5</v>
          </cell>
          <cell r="V35">
            <v>1</v>
          </cell>
          <cell r="W35">
            <v>1</v>
          </cell>
          <cell r="X35">
            <v>5000000</v>
          </cell>
          <cell r="Z35">
            <v>9</v>
          </cell>
          <cell r="AA35" t="str">
            <v>Closed Lifesupport-9</v>
          </cell>
          <cell r="AB35">
            <v>100</v>
          </cell>
          <cell r="AC35">
            <v>50</v>
          </cell>
          <cell r="AD35">
            <v>100000</v>
          </cell>
          <cell r="AF35">
            <v>9</v>
          </cell>
          <cell r="AG35" t="str">
            <v>Infrared</v>
          </cell>
          <cell r="AH35">
            <v>3</v>
          </cell>
          <cell r="AI35">
            <v>1</v>
          </cell>
          <cell r="AJ35">
            <v>0.3</v>
          </cell>
          <cell r="AK35">
            <v>50</v>
          </cell>
          <cell r="AL35">
            <v>26</v>
          </cell>
          <cell r="AM35">
            <v>26</v>
          </cell>
          <cell r="AN35">
            <v>1</v>
          </cell>
          <cell r="AO35">
            <v>6000000</v>
          </cell>
          <cell r="AQ35">
            <v>13</v>
          </cell>
          <cell r="AR35" t="str">
            <v>Large 5G1h</v>
          </cell>
          <cell r="AS35">
            <v>30</v>
          </cell>
          <cell r="AT35">
            <v>1</v>
          </cell>
          <cell r="AU35">
            <v>1</v>
          </cell>
          <cell r="AV35">
            <v>300</v>
          </cell>
          <cell r="AW35">
            <v>25000000</v>
          </cell>
          <cell r="AX35">
            <v>5</v>
          </cell>
          <cell r="AY35">
            <v>60</v>
          </cell>
          <cell r="AZ35">
            <v>40</v>
          </cell>
          <cell r="BA35">
            <v>40</v>
          </cell>
        </row>
        <row r="36">
          <cell r="B36">
            <v>70000</v>
          </cell>
          <cell r="C36">
            <v>12</v>
          </cell>
          <cell r="D36">
            <v>31</v>
          </cell>
          <cell r="E36">
            <v>30</v>
          </cell>
          <cell r="F36">
            <v>30</v>
          </cell>
          <cell r="G36">
            <v>0.05</v>
          </cell>
          <cell r="J36">
            <v>13</v>
          </cell>
          <cell r="K36" t="str">
            <v>Fission thrust-13</v>
          </cell>
          <cell r="M36">
            <v>0.01</v>
          </cell>
          <cell r="N36">
            <v>1</v>
          </cell>
          <cell r="O36">
            <v>50000</v>
          </cell>
          <cell r="P36">
            <v>0.1</v>
          </cell>
          <cell r="R36">
            <v>13</v>
          </cell>
          <cell r="S36" t="str">
            <v>Radar-13</v>
          </cell>
          <cell r="T36">
            <v>3</v>
          </cell>
          <cell r="U36">
            <v>5</v>
          </cell>
          <cell r="V36">
            <v>1</v>
          </cell>
          <cell r="W36">
            <v>1</v>
          </cell>
          <cell r="X36">
            <v>5000000</v>
          </cell>
          <cell r="Z36">
            <v>10</v>
          </cell>
          <cell r="AA36" t="str">
            <v>Closed Lifesupport-10</v>
          </cell>
          <cell r="AB36">
            <v>50</v>
          </cell>
          <cell r="AC36">
            <v>25</v>
          </cell>
          <cell r="AD36">
            <v>50000</v>
          </cell>
          <cell r="AF36">
            <v>10</v>
          </cell>
          <cell r="AG36" t="str">
            <v>Visual</v>
          </cell>
          <cell r="AH36">
            <v>3</v>
          </cell>
          <cell r="AI36">
            <v>1</v>
          </cell>
          <cell r="AJ36">
            <v>0.3</v>
          </cell>
          <cell r="AK36">
            <v>50</v>
          </cell>
          <cell r="AL36">
            <v>27</v>
          </cell>
          <cell r="AM36">
            <v>27</v>
          </cell>
          <cell r="AN36">
            <v>1</v>
          </cell>
          <cell r="AO36">
            <v>3000000</v>
          </cell>
          <cell r="AQ36">
            <v>14</v>
          </cell>
          <cell r="AR36" t="str">
            <v>Large 6G1h</v>
          </cell>
          <cell r="AS36">
            <v>30</v>
          </cell>
          <cell r="AT36">
            <v>1</v>
          </cell>
          <cell r="AU36">
            <v>1</v>
          </cell>
          <cell r="AV36">
            <v>300</v>
          </cell>
          <cell r="AW36">
            <v>25000000</v>
          </cell>
          <cell r="AX36">
            <v>6</v>
          </cell>
          <cell r="AY36">
            <v>60</v>
          </cell>
          <cell r="AZ36">
            <v>40</v>
          </cell>
          <cell r="BA36">
            <v>40</v>
          </cell>
        </row>
        <row r="37">
          <cell r="B37">
            <v>100000</v>
          </cell>
          <cell r="C37">
            <v>12</v>
          </cell>
          <cell r="D37">
            <v>32</v>
          </cell>
          <cell r="E37">
            <v>30</v>
          </cell>
          <cell r="F37">
            <v>50</v>
          </cell>
          <cell r="G37">
            <v>0.05</v>
          </cell>
          <cell r="J37">
            <v>14</v>
          </cell>
          <cell r="K37" t="str">
            <v>Fission thrust-14</v>
          </cell>
          <cell r="M37">
            <v>0.01</v>
          </cell>
          <cell r="N37">
            <v>1</v>
          </cell>
          <cell r="O37">
            <v>50000</v>
          </cell>
          <cell r="P37">
            <v>0.1</v>
          </cell>
          <cell r="R37">
            <v>14</v>
          </cell>
          <cell r="S37" t="str">
            <v>Radar-14</v>
          </cell>
          <cell r="T37">
            <v>4</v>
          </cell>
          <cell r="U37">
            <v>5</v>
          </cell>
          <cell r="V37">
            <v>1</v>
          </cell>
          <cell r="W37">
            <v>1</v>
          </cell>
          <cell r="X37">
            <v>5000000</v>
          </cell>
          <cell r="Z37">
            <v>11</v>
          </cell>
          <cell r="AA37" t="str">
            <v>Closed Lifesupport-11</v>
          </cell>
          <cell r="AB37">
            <v>50</v>
          </cell>
          <cell r="AC37">
            <v>25</v>
          </cell>
          <cell r="AD37">
            <v>50000</v>
          </cell>
          <cell r="AF37">
            <v>11</v>
          </cell>
          <cell r="AG37" t="str">
            <v>Visual</v>
          </cell>
          <cell r="AH37">
            <v>3</v>
          </cell>
          <cell r="AI37">
            <v>1</v>
          </cell>
          <cell r="AJ37">
            <v>0.3</v>
          </cell>
          <cell r="AK37">
            <v>50</v>
          </cell>
          <cell r="AL37">
            <v>27</v>
          </cell>
          <cell r="AM37">
            <v>27</v>
          </cell>
          <cell r="AN37">
            <v>1</v>
          </cell>
          <cell r="AO37">
            <v>3000000</v>
          </cell>
          <cell r="AQ37">
            <v>15</v>
          </cell>
          <cell r="AR37" t="str">
            <v>Large 6G1h</v>
          </cell>
          <cell r="AS37">
            <v>30</v>
          </cell>
          <cell r="AT37">
            <v>1</v>
          </cell>
          <cell r="AU37">
            <v>1</v>
          </cell>
          <cell r="AV37">
            <v>300</v>
          </cell>
          <cell r="AW37">
            <v>25000000</v>
          </cell>
          <cell r="AX37">
            <v>6</v>
          </cell>
          <cell r="AY37">
            <v>60</v>
          </cell>
          <cell r="AZ37">
            <v>40</v>
          </cell>
          <cell r="BA37">
            <v>40</v>
          </cell>
        </row>
        <row r="38">
          <cell r="B38">
            <v>150000</v>
          </cell>
          <cell r="C38">
            <v>13</v>
          </cell>
          <cell r="D38">
            <v>33</v>
          </cell>
          <cell r="E38">
            <v>30</v>
          </cell>
          <cell r="F38">
            <v>50</v>
          </cell>
          <cell r="G38">
            <v>7.0000000000000007E-2</v>
          </cell>
          <cell r="J38">
            <v>15</v>
          </cell>
          <cell r="K38" t="str">
            <v>Fission thrust-15</v>
          </cell>
          <cell r="M38">
            <v>0.01</v>
          </cell>
          <cell r="N38">
            <v>1</v>
          </cell>
          <cell r="O38">
            <v>50000</v>
          </cell>
          <cell r="P38">
            <v>0.1</v>
          </cell>
          <cell r="R38">
            <v>15</v>
          </cell>
          <cell r="S38" t="str">
            <v>Radar-15</v>
          </cell>
          <cell r="T38">
            <v>4</v>
          </cell>
          <cell r="U38">
            <v>5</v>
          </cell>
          <cell r="V38">
            <v>1</v>
          </cell>
          <cell r="W38">
            <v>1</v>
          </cell>
          <cell r="X38">
            <v>5000000</v>
          </cell>
          <cell r="Z38">
            <v>12</v>
          </cell>
          <cell r="AA38" t="str">
            <v>Closed Lifesupport-12</v>
          </cell>
          <cell r="AB38">
            <v>20</v>
          </cell>
          <cell r="AC38">
            <v>10</v>
          </cell>
          <cell r="AD38">
            <v>20000</v>
          </cell>
          <cell r="AF38">
            <v>12</v>
          </cell>
          <cell r="AG38" t="str">
            <v>UV laser</v>
          </cell>
          <cell r="AH38">
            <v>3</v>
          </cell>
          <cell r="AI38">
            <v>1</v>
          </cell>
          <cell r="AJ38">
            <v>0.3</v>
          </cell>
          <cell r="AK38">
            <v>50</v>
          </cell>
          <cell r="AL38">
            <v>28</v>
          </cell>
          <cell r="AM38">
            <v>28</v>
          </cell>
          <cell r="AN38">
            <v>3</v>
          </cell>
          <cell r="AO38">
            <v>3000000</v>
          </cell>
          <cell r="AQ38">
            <v>16</v>
          </cell>
          <cell r="AR38" t="str">
            <v>Large 7G1h</v>
          </cell>
          <cell r="AS38">
            <v>30</v>
          </cell>
          <cell r="AT38">
            <v>1</v>
          </cell>
          <cell r="AU38">
            <v>1</v>
          </cell>
          <cell r="AV38">
            <v>300</v>
          </cell>
          <cell r="AW38">
            <v>25000000</v>
          </cell>
          <cell r="AX38">
            <v>7</v>
          </cell>
          <cell r="AY38">
            <v>60</v>
          </cell>
          <cell r="AZ38">
            <v>40</v>
          </cell>
          <cell r="BA38">
            <v>40</v>
          </cell>
        </row>
        <row r="39">
          <cell r="B39">
            <v>200000</v>
          </cell>
          <cell r="C39">
            <v>13</v>
          </cell>
          <cell r="D39">
            <v>34</v>
          </cell>
          <cell r="E39">
            <v>30</v>
          </cell>
          <cell r="F39">
            <v>70</v>
          </cell>
          <cell r="G39">
            <v>7.0000000000000007E-2</v>
          </cell>
          <cell r="J39">
            <v>16</v>
          </cell>
          <cell r="K39" t="str">
            <v>Fission thrust-16</v>
          </cell>
          <cell r="M39">
            <v>0.01</v>
          </cell>
          <cell r="N39">
            <v>1</v>
          </cell>
          <cell r="O39">
            <v>50000</v>
          </cell>
          <cell r="P39">
            <v>0.1</v>
          </cell>
          <cell r="R39">
            <v>16</v>
          </cell>
          <cell r="S39" t="str">
            <v>Radar-16</v>
          </cell>
          <cell r="T39">
            <v>5</v>
          </cell>
          <cell r="U39">
            <v>5</v>
          </cell>
          <cell r="V39">
            <v>1</v>
          </cell>
          <cell r="W39">
            <v>1</v>
          </cell>
          <cell r="X39">
            <v>5000000</v>
          </cell>
          <cell r="Z39">
            <v>13</v>
          </cell>
          <cell r="AA39" t="str">
            <v>Closed Lifesupport-13</v>
          </cell>
          <cell r="AB39">
            <v>20</v>
          </cell>
          <cell r="AC39">
            <v>10</v>
          </cell>
          <cell r="AD39">
            <v>20000</v>
          </cell>
          <cell r="AF39">
            <v>13</v>
          </cell>
          <cell r="AG39" t="str">
            <v>UV laser</v>
          </cell>
          <cell r="AH39">
            <v>3</v>
          </cell>
          <cell r="AI39">
            <v>1</v>
          </cell>
          <cell r="AJ39">
            <v>0.3</v>
          </cell>
          <cell r="AK39">
            <v>50</v>
          </cell>
          <cell r="AL39">
            <v>28</v>
          </cell>
          <cell r="AM39">
            <v>28</v>
          </cell>
          <cell r="AN39">
            <v>3</v>
          </cell>
          <cell r="AO39">
            <v>3000000</v>
          </cell>
        </row>
        <row r="40">
          <cell r="B40">
            <v>300000</v>
          </cell>
          <cell r="C40">
            <v>13</v>
          </cell>
          <cell r="D40">
            <v>35</v>
          </cell>
          <cell r="E40">
            <v>30</v>
          </cell>
          <cell r="F40">
            <v>70</v>
          </cell>
          <cell r="G40">
            <v>7.0000000000000007E-2</v>
          </cell>
          <cell r="Z40">
            <v>14</v>
          </cell>
          <cell r="AA40" t="str">
            <v>Closed Lifesupport-14</v>
          </cell>
          <cell r="AB40">
            <v>20</v>
          </cell>
          <cell r="AC40">
            <v>10</v>
          </cell>
          <cell r="AD40">
            <v>20000</v>
          </cell>
          <cell r="AF40">
            <v>14</v>
          </cell>
          <cell r="AG40" t="str">
            <v>EUV laser</v>
          </cell>
          <cell r="AH40">
            <v>3</v>
          </cell>
          <cell r="AI40">
            <v>1</v>
          </cell>
          <cell r="AJ40">
            <v>0.3</v>
          </cell>
          <cell r="AK40">
            <v>50</v>
          </cell>
          <cell r="AL40">
            <v>29</v>
          </cell>
          <cell r="AM40">
            <v>29</v>
          </cell>
          <cell r="AN40">
            <v>3</v>
          </cell>
          <cell r="AO40">
            <v>3000000</v>
          </cell>
        </row>
        <row r="41">
          <cell r="B41">
            <v>500000</v>
          </cell>
          <cell r="C41">
            <v>14</v>
          </cell>
          <cell r="D41">
            <v>36</v>
          </cell>
          <cell r="E41">
            <v>50</v>
          </cell>
          <cell r="F41">
            <v>100</v>
          </cell>
          <cell r="G41">
            <v>0.1</v>
          </cell>
          <cell r="Z41">
            <v>15</v>
          </cell>
          <cell r="AA41" t="str">
            <v>Closed Lifesupport-15</v>
          </cell>
          <cell r="AB41">
            <v>20</v>
          </cell>
          <cell r="AC41">
            <v>10</v>
          </cell>
          <cell r="AD41">
            <v>20000</v>
          </cell>
          <cell r="AF41">
            <v>15</v>
          </cell>
          <cell r="AG41" t="str">
            <v>EUV laser</v>
          </cell>
          <cell r="AH41">
            <v>3</v>
          </cell>
          <cell r="AI41">
            <v>1</v>
          </cell>
          <cell r="AJ41">
            <v>0.3</v>
          </cell>
          <cell r="AK41">
            <v>50</v>
          </cell>
          <cell r="AL41">
            <v>29</v>
          </cell>
          <cell r="AM41">
            <v>29</v>
          </cell>
          <cell r="AN41">
            <v>3</v>
          </cell>
          <cell r="AO41">
            <v>3000000</v>
          </cell>
          <cell r="AQ41">
            <v>0</v>
          </cell>
        </row>
        <row r="42">
          <cell r="B42">
            <v>700000</v>
          </cell>
          <cell r="C42">
            <v>14</v>
          </cell>
          <cell r="D42">
            <v>37</v>
          </cell>
          <cell r="E42">
            <v>50</v>
          </cell>
          <cell r="F42">
            <v>100</v>
          </cell>
          <cell r="G42">
            <v>0.1</v>
          </cell>
          <cell r="J42">
            <v>0</v>
          </cell>
          <cell r="R42">
            <v>0</v>
          </cell>
          <cell r="Z42">
            <v>16</v>
          </cell>
          <cell r="AA42" t="str">
            <v>Closed Lifesupport-16</v>
          </cell>
          <cell r="AB42">
            <v>20</v>
          </cell>
          <cell r="AC42">
            <v>10</v>
          </cell>
          <cell r="AD42">
            <v>20000</v>
          </cell>
          <cell r="AF42">
            <v>16</v>
          </cell>
          <cell r="AG42" t="str">
            <v>Soft-X laser</v>
          </cell>
          <cell r="AH42">
            <v>3</v>
          </cell>
          <cell r="AI42">
            <v>1</v>
          </cell>
          <cell r="AJ42">
            <v>0.3</v>
          </cell>
          <cell r="AK42">
            <v>50</v>
          </cell>
          <cell r="AL42">
            <v>30</v>
          </cell>
          <cell r="AM42">
            <v>30</v>
          </cell>
          <cell r="AN42">
            <v>3</v>
          </cell>
          <cell r="AO42">
            <v>3000000</v>
          </cell>
          <cell r="AQ42">
            <v>8</v>
          </cell>
          <cell r="AR42" t="str">
            <v>Infrared ARM=22</v>
          </cell>
          <cell r="AS42">
            <v>1</v>
          </cell>
          <cell r="AT42">
            <v>1</v>
          </cell>
          <cell r="AU42">
            <v>0.1</v>
          </cell>
          <cell r="AV42">
            <v>21</v>
          </cell>
          <cell r="AW42">
            <v>750000</v>
          </cell>
        </row>
        <row r="43">
          <cell r="B43">
            <v>1000000</v>
          </cell>
          <cell r="C43">
            <v>14</v>
          </cell>
          <cell r="D43">
            <v>38</v>
          </cell>
          <cell r="E43">
            <v>50</v>
          </cell>
          <cell r="F43">
            <v>150</v>
          </cell>
          <cell r="G43">
            <v>0.1</v>
          </cell>
          <cell r="J43">
            <v>6</v>
          </cell>
          <cell r="R43">
            <v>6</v>
          </cell>
          <cell r="AQ43">
            <v>9</v>
          </cell>
          <cell r="AR43" t="str">
            <v>Infrared ARM=22</v>
          </cell>
          <cell r="AS43">
            <v>1</v>
          </cell>
          <cell r="AT43">
            <v>1</v>
          </cell>
          <cell r="AU43">
            <v>0.1</v>
          </cell>
          <cell r="AV43">
            <v>21</v>
          </cell>
          <cell r="AW43">
            <v>500000</v>
          </cell>
        </row>
        <row r="44">
          <cell r="B44">
            <v>1500000</v>
          </cell>
          <cell r="C44">
            <v>15</v>
          </cell>
          <cell r="D44">
            <v>39</v>
          </cell>
          <cell r="E44">
            <v>50</v>
          </cell>
          <cell r="F44">
            <v>150</v>
          </cell>
          <cell r="G44">
            <v>0.15</v>
          </cell>
          <cell r="J44">
            <v>7</v>
          </cell>
          <cell r="R44">
            <v>7</v>
          </cell>
          <cell r="AQ44">
            <v>10</v>
          </cell>
          <cell r="AR44" t="str">
            <v>Visual ARM=24</v>
          </cell>
          <cell r="AS44">
            <v>1</v>
          </cell>
          <cell r="AT44">
            <v>1</v>
          </cell>
          <cell r="AU44">
            <v>0.1</v>
          </cell>
          <cell r="AV44">
            <v>22</v>
          </cell>
          <cell r="AW44">
            <v>250000</v>
          </cell>
        </row>
        <row r="45">
          <cell r="B45">
            <v>2000000</v>
          </cell>
          <cell r="C45">
            <v>15</v>
          </cell>
          <cell r="D45">
            <v>40</v>
          </cell>
          <cell r="E45">
            <v>50</v>
          </cell>
          <cell r="F45">
            <v>200</v>
          </cell>
          <cell r="G45">
            <v>0.15</v>
          </cell>
          <cell r="J45">
            <v>8</v>
          </cell>
          <cell r="K45" t="str">
            <v>Fusion thrust-8</v>
          </cell>
          <cell r="L45">
            <v>50</v>
          </cell>
          <cell r="M45">
            <v>0.02</v>
          </cell>
          <cell r="N45">
            <v>1</v>
          </cell>
          <cell r="O45">
            <v>200000</v>
          </cell>
          <cell r="P45">
            <v>0.05</v>
          </cell>
          <cell r="R45">
            <v>8</v>
          </cell>
          <cell r="Z45">
            <v>0</v>
          </cell>
          <cell r="AF45">
            <v>0</v>
          </cell>
          <cell r="AQ45">
            <v>11</v>
          </cell>
          <cell r="AR45" t="str">
            <v>Visual ARM=24</v>
          </cell>
          <cell r="AS45">
            <v>1</v>
          </cell>
          <cell r="AT45">
            <v>1</v>
          </cell>
          <cell r="AU45">
            <v>0.1</v>
          </cell>
          <cell r="AV45">
            <v>22</v>
          </cell>
          <cell r="AW45">
            <v>250000</v>
          </cell>
        </row>
        <row r="46">
          <cell r="B46">
            <v>3000000</v>
          </cell>
          <cell r="C46">
            <v>15</v>
          </cell>
          <cell r="D46">
            <v>41</v>
          </cell>
          <cell r="E46">
            <v>50</v>
          </cell>
          <cell r="F46">
            <v>200</v>
          </cell>
          <cell r="G46">
            <v>0.15</v>
          </cell>
          <cell r="J46">
            <v>9</v>
          </cell>
          <cell r="K46" t="str">
            <v>Fusion thrust-9</v>
          </cell>
          <cell r="L46">
            <v>5</v>
          </cell>
          <cell r="M46">
            <v>0.01</v>
          </cell>
          <cell r="N46">
            <v>1</v>
          </cell>
          <cell r="O46">
            <v>200000</v>
          </cell>
          <cell r="P46">
            <v>0.02</v>
          </cell>
          <cell r="R46">
            <v>9</v>
          </cell>
          <cell r="Z46">
            <v>6</v>
          </cell>
          <cell r="AA46" t="str">
            <v>Limited station 4h shifts -2G</v>
          </cell>
          <cell r="AB46">
            <v>1</v>
          </cell>
          <cell r="AC46">
            <v>0.1</v>
          </cell>
          <cell r="AD46">
            <v>10000</v>
          </cell>
          <cell r="AF46">
            <v>8</v>
          </cell>
          <cell r="AQ46">
            <v>12</v>
          </cell>
          <cell r="AR46" t="str">
            <v>UV sandcaster ARM=26</v>
          </cell>
          <cell r="AS46">
            <v>1</v>
          </cell>
          <cell r="AT46">
            <v>1</v>
          </cell>
          <cell r="AU46">
            <v>0.1</v>
          </cell>
          <cell r="AV46">
            <v>23</v>
          </cell>
          <cell r="AW46">
            <v>250000</v>
          </cell>
        </row>
        <row r="47">
          <cell r="J47">
            <v>10</v>
          </cell>
          <cell r="K47" t="str">
            <v>Fusion thrust-10</v>
          </cell>
          <cell r="L47">
            <v>5</v>
          </cell>
          <cell r="M47">
            <v>0.01</v>
          </cell>
          <cell r="N47">
            <v>1</v>
          </cell>
          <cell r="O47">
            <v>200000</v>
          </cell>
          <cell r="P47">
            <v>0.02</v>
          </cell>
          <cell r="R47">
            <v>10</v>
          </cell>
          <cell r="Z47">
            <v>7</v>
          </cell>
          <cell r="AA47" t="str">
            <v>Limited station 4h shifts -2G</v>
          </cell>
          <cell r="AB47">
            <v>1</v>
          </cell>
          <cell r="AC47">
            <v>0.1</v>
          </cell>
          <cell r="AD47">
            <v>10000</v>
          </cell>
          <cell r="AF47">
            <v>9</v>
          </cell>
          <cell r="AG47" t="str">
            <v>Small particle</v>
          </cell>
          <cell r="AH47">
            <v>30</v>
          </cell>
          <cell r="AI47">
            <v>1</v>
          </cell>
          <cell r="AJ47">
            <v>1</v>
          </cell>
          <cell r="AK47">
            <v>300</v>
          </cell>
          <cell r="AL47">
            <v>29</v>
          </cell>
          <cell r="AM47">
            <v>29</v>
          </cell>
          <cell r="AN47">
            <v>1</v>
          </cell>
          <cell r="AO47">
            <v>90000000</v>
          </cell>
          <cell r="AQ47">
            <v>13</v>
          </cell>
          <cell r="AR47" t="str">
            <v>UV sandcaster ARM=26</v>
          </cell>
          <cell r="AS47">
            <v>1</v>
          </cell>
          <cell r="AT47">
            <v>1</v>
          </cell>
          <cell r="AU47">
            <v>0.1</v>
          </cell>
          <cell r="AV47">
            <v>23</v>
          </cell>
          <cell r="AW47">
            <v>250000</v>
          </cell>
        </row>
        <row r="48">
          <cell r="F48" t="str">
            <v>Undermanning</v>
          </cell>
          <cell r="G48" t="str">
            <v>DM</v>
          </cell>
          <cell r="J48">
            <v>11</v>
          </cell>
          <cell r="K48" t="str">
            <v>Fusion thrust-11</v>
          </cell>
          <cell r="L48">
            <v>2</v>
          </cell>
          <cell r="M48">
            <v>0.01</v>
          </cell>
          <cell r="N48">
            <v>1</v>
          </cell>
          <cell r="O48">
            <v>100000</v>
          </cell>
          <cell r="P48">
            <v>0.01</v>
          </cell>
          <cell r="R48">
            <v>11</v>
          </cell>
          <cell r="S48" t="str">
            <v>Neutrino-11</v>
          </cell>
          <cell r="T48">
            <v>-4</v>
          </cell>
          <cell r="U48">
            <v>50</v>
          </cell>
          <cell r="V48">
            <v>2</v>
          </cell>
          <cell r="X48">
            <v>50000000</v>
          </cell>
          <cell r="Z48">
            <v>8</v>
          </cell>
          <cell r="AA48" t="str">
            <v>Limited station 4h shifts -2G</v>
          </cell>
          <cell r="AB48">
            <v>1</v>
          </cell>
          <cell r="AC48">
            <v>0.1</v>
          </cell>
          <cell r="AD48">
            <v>10000</v>
          </cell>
          <cell r="AF48">
            <v>10</v>
          </cell>
          <cell r="AG48" t="str">
            <v>Small particle</v>
          </cell>
          <cell r="AH48">
            <v>30</v>
          </cell>
          <cell r="AI48">
            <v>1</v>
          </cell>
          <cell r="AJ48">
            <v>1</v>
          </cell>
          <cell r="AK48">
            <v>300</v>
          </cell>
          <cell r="AL48">
            <v>30</v>
          </cell>
          <cell r="AM48">
            <v>30</v>
          </cell>
          <cell r="AN48">
            <v>1</v>
          </cell>
          <cell r="AO48">
            <v>60000000</v>
          </cell>
          <cell r="AQ48">
            <v>14</v>
          </cell>
          <cell r="AR48" t="str">
            <v>EUV sandcaster ARM=28</v>
          </cell>
          <cell r="AS48">
            <v>1</v>
          </cell>
          <cell r="AT48">
            <v>1</v>
          </cell>
          <cell r="AU48">
            <v>0.1</v>
          </cell>
          <cell r="AV48">
            <v>24</v>
          </cell>
          <cell r="AW48">
            <v>250000</v>
          </cell>
        </row>
        <row r="49">
          <cell r="B49">
            <v>-1</v>
          </cell>
          <cell r="D49">
            <v>2</v>
          </cell>
          <cell r="F49">
            <v>0</v>
          </cell>
          <cell r="G49" t="str">
            <v>No</v>
          </cell>
          <cell r="J49">
            <v>12</v>
          </cell>
          <cell r="K49" t="str">
            <v>Fusion thrust-12</v>
          </cell>
          <cell r="L49">
            <v>2</v>
          </cell>
          <cell r="M49">
            <v>0.01</v>
          </cell>
          <cell r="N49">
            <v>1</v>
          </cell>
          <cell r="O49">
            <v>100000</v>
          </cell>
          <cell r="P49">
            <v>0.01</v>
          </cell>
          <cell r="R49">
            <v>12</v>
          </cell>
          <cell r="S49" t="str">
            <v>Neutrino-12</v>
          </cell>
          <cell r="T49">
            <v>-3</v>
          </cell>
          <cell r="U49">
            <v>50</v>
          </cell>
          <cell r="V49">
            <v>2</v>
          </cell>
          <cell r="X49">
            <v>50000000</v>
          </cell>
          <cell r="Z49">
            <v>9</v>
          </cell>
          <cell r="AA49" t="str">
            <v>Limited station 4h shifts -2G</v>
          </cell>
          <cell r="AB49">
            <v>1</v>
          </cell>
          <cell r="AC49">
            <v>0.1</v>
          </cell>
          <cell r="AD49">
            <v>10000</v>
          </cell>
          <cell r="AF49">
            <v>11</v>
          </cell>
          <cell r="AG49" t="str">
            <v>Small particle</v>
          </cell>
          <cell r="AH49">
            <v>30</v>
          </cell>
          <cell r="AI49">
            <v>1</v>
          </cell>
          <cell r="AJ49">
            <v>1</v>
          </cell>
          <cell r="AK49">
            <v>300</v>
          </cell>
          <cell r="AL49">
            <v>30</v>
          </cell>
          <cell r="AM49">
            <v>30</v>
          </cell>
          <cell r="AN49">
            <v>1</v>
          </cell>
          <cell r="AO49">
            <v>30000000</v>
          </cell>
          <cell r="AQ49">
            <v>15</v>
          </cell>
          <cell r="AR49" t="str">
            <v>EUV sandcaster ARM=28</v>
          </cell>
          <cell r="AS49">
            <v>1</v>
          </cell>
          <cell r="AT49">
            <v>1</v>
          </cell>
          <cell r="AU49">
            <v>0.1</v>
          </cell>
          <cell r="AV49">
            <v>24</v>
          </cell>
          <cell r="AW49">
            <v>250000</v>
          </cell>
        </row>
        <row r="50">
          <cell r="B50">
            <v>6</v>
          </cell>
          <cell r="C50">
            <v>6</v>
          </cell>
          <cell r="D50">
            <v>1.5</v>
          </cell>
          <cell r="F50">
            <v>0.1</v>
          </cell>
          <cell r="G50" t="str">
            <v>-6</v>
          </cell>
          <cell r="J50">
            <v>13</v>
          </cell>
          <cell r="K50" t="str">
            <v>Fusion thrust-13</v>
          </cell>
          <cell r="L50">
            <v>2</v>
          </cell>
          <cell r="M50">
            <v>0.01</v>
          </cell>
          <cell r="N50">
            <v>1</v>
          </cell>
          <cell r="O50">
            <v>100000</v>
          </cell>
          <cell r="P50">
            <v>0.01</v>
          </cell>
          <cell r="R50">
            <v>13</v>
          </cell>
          <cell r="S50" t="str">
            <v>Neutrino-13</v>
          </cell>
          <cell r="T50">
            <v>-3</v>
          </cell>
          <cell r="U50">
            <v>50</v>
          </cell>
          <cell r="V50">
            <v>2</v>
          </cell>
          <cell r="X50">
            <v>50000000</v>
          </cell>
          <cell r="Z50">
            <v>10</v>
          </cell>
          <cell r="AA50" t="str">
            <v>Limited station 4h shifts -2G</v>
          </cell>
          <cell r="AB50">
            <v>1</v>
          </cell>
          <cell r="AC50">
            <v>0.1</v>
          </cell>
          <cell r="AD50">
            <v>10000</v>
          </cell>
          <cell r="AF50">
            <v>12</v>
          </cell>
          <cell r="AG50" t="str">
            <v>Small particle</v>
          </cell>
          <cell r="AH50">
            <v>30</v>
          </cell>
          <cell r="AI50">
            <v>1</v>
          </cell>
          <cell r="AJ50">
            <v>1</v>
          </cell>
          <cell r="AK50">
            <v>300</v>
          </cell>
          <cell r="AL50">
            <v>31</v>
          </cell>
          <cell r="AM50">
            <v>31</v>
          </cell>
          <cell r="AN50">
            <v>3</v>
          </cell>
          <cell r="AO50">
            <v>30000000</v>
          </cell>
          <cell r="AQ50">
            <v>16</v>
          </cell>
          <cell r="AR50" t="str">
            <v>Soft-X sandcaster ARM=30</v>
          </cell>
          <cell r="AS50">
            <v>1</v>
          </cell>
          <cell r="AT50">
            <v>1</v>
          </cell>
          <cell r="AU50">
            <v>0.1</v>
          </cell>
          <cell r="AV50">
            <v>25</v>
          </cell>
          <cell r="AW50">
            <v>250000</v>
          </cell>
        </row>
        <row r="51">
          <cell r="B51">
            <v>7</v>
          </cell>
          <cell r="C51">
            <v>7</v>
          </cell>
          <cell r="D51">
            <v>1.2</v>
          </cell>
          <cell r="F51">
            <v>0.3</v>
          </cell>
          <cell r="G51">
            <v>-3</v>
          </cell>
          <cell r="J51">
            <v>14</v>
          </cell>
          <cell r="K51" t="str">
            <v>Fusion thrust-14</v>
          </cell>
          <cell r="L51">
            <v>2</v>
          </cell>
          <cell r="M51">
            <v>0.01</v>
          </cell>
          <cell r="N51">
            <v>1</v>
          </cell>
          <cell r="O51">
            <v>100000</v>
          </cell>
          <cell r="P51">
            <v>0.01</v>
          </cell>
          <cell r="R51">
            <v>14</v>
          </cell>
          <cell r="S51" t="str">
            <v>Neutrino-14</v>
          </cell>
          <cell r="T51">
            <v>-2</v>
          </cell>
          <cell r="U51">
            <v>50</v>
          </cell>
          <cell r="V51">
            <v>2</v>
          </cell>
          <cell r="X51">
            <v>50000000</v>
          </cell>
          <cell r="Z51">
            <v>11</v>
          </cell>
          <cell r="AA51" t="str">
            <v>Limited station 4h shifts -2G</v>
          </cell>
          <cell r="AB51">
            <v>1</v>
          </cell>
          <cell r="AC51">
            <v>0.1</v>
          </cell>
          <cell r="AD51">
            <v>10000</v>
          </cell>
          <cell r="AF51">
            <v>13</v>
          </cell>
          <cell r="AG51" t="str">
            <v>Small particle</v>
          </cell>
          <cell r="AH51">
            <v>30</v>
          </cell>
          <cell r="AI51">
            <v>1</v>
          </cell>
          <cell r="AJ51">
            <v>1</v>
          </cell>
          <cell r="AK51">
            <v>300</v>
          </cell>
          <cell r="AL51">
            <v>31</v>
          </cell>
          <cell r="AM51">
            <v>31</v>
          </cell>
          <cell r="AN51">
            <v>3</v>
          </cell>
          <cell r="AO51">
            <v>30000000</v>
          </cell>
        </row>
        <row r="52">
          <cell r="B52">
            <v>8</v>
          </cell>
          <cell r="C52">
            <v>8</v>
          </cell>
          <cell r="D52">
            <v>1</v>
          </cell>
          <cell r="F52">
            <v>1</v>
          </cell>
          <cell r="J52">
            <v>15</v>
          </cell>
          <cell r="K52" t="str">
            <v>Fusion thrust-15</v>
          </cell>
          <cell r="L52">
            <v>2</v>
          </cell>
          <cell r="M52">
            <v>0.01</v>
          </cell>
          <cell r="N52">
            <v>1</v>
          </cell>
          <cell r="O52">
            <v>100000</v>
          </cell>
          <cell r="P52">
            <v>0.01</v>
          </cell>
          <cell r="R52">
            <v>15</v>
          </cell>
          <cell r="S52" t="str">
            <v>Neutrino-15</v>
          </cell>
          <cell r="T52">
            <v>-2</v>
          </cell>
          <cell r="U52">
            <v>50</v>
          </cell>
          <cell r="V52">
            <v>2</v>
          </cell>
          <cell r="X52">
            <v>50000000</v>
          </cell>
          <cell r="Z52">
            <v>12</v>
          </cell>
          <cell r="AA52" t="str">
            <v>Limited station 4h shifts -2G</v>
          </cell>
          <cell r="AB52">
            <v>1</v>
          </cell>
          <cell r="AC52">
            <v>0.1</v>
          </cell>
          <cell r="AD52">
            <v>10000</v>
          </cell>
          <cell r="AF52">
            <v>14</v>
          </cell>
          <cell r="AG52" t="str">
            <v>Small particle</v>
          </cell>
          <cell r="AH52">
            <v>30</v>
          </cell>
          <cell r="AI52">
            <v>1</v>
          </cell>
          <cell r="AJ52">
            <v>1</v>
          </cell>
          <cell r="AK52">
            <v>300</v>
          </cell>
          <cell r="AL52">
            <v>32</v>
          </cell>
          <cell r="AM52">
            <v>32</v>
          </cell>
          <cell r="AN52">
            <v>3</v>
          </cell>
          <cell r="AO52">
            <v>30000000</v>
          </cell>
        </row>
        <row r="53">
          <cell r="B53">
            <v>9</v>
          </cell>
          <cell r="C53">
            <v>8</v>
          </cell>
          <cell r="D53">
            <v>1</v>
          </cell>
          <cell r="G53" t="str">
            <v/>
          </cell>
          <cell r="J53">
            <v>16</v>
          </cell>
          <cell r="K53" t="str">
            <v>Fusion thrust-16</v>
          </cell>
          <cell r="L53">
            <v>2</v>
          </cell>
          <cell r="M53">
            <v>0.01</v>
          </cell>
          <cell r="N53">
            <v>1</v>
          </cell>
          <cell r="O53">
            <v>100000</v>
          </cell>
          <cell r="P53">
            <v>0.01</v>
          </cell>
          <cell r="R53">
            <v>16</v>
          </cell>
          <cell r="S53" t="str">
            <v>Neutrino-16</v>
          </cell>
          <cell r="T53">
            <v>-1</v>
          </cell>
          <cell r="U53">
            <v>50</v>
          </cell>
          <cell r="V53">
            <v>2</v>
          </cell>
          <cell r="X53">
            <v>50000000</v>
          </cell>
          <cell r="Z53">
            <v>13</v>
          </cell>
          <cell r="AA53" t="str">
            <v>Limited station 4h shifts -2G</v>
          </cell>
          <cell r="AB53">
            <v>1</v>
          </cell>
          <cell r="AC53">
            <v>0.1</v>
          </cell>
          <cell r="AD53">
            <v>10000</v>
          </cell>
          <cell r="AF53">
            <v>15</v>
          </cell>
          <cell r="AG53" t="str">
            <v>Small particle</v>
          </cell>
          <cell r="AH53">
            <v>30</v>
          </cell>
          <cell r="AI53">
            <v>1</v>
          </cell>
          <cell r="AJ53">
            <v>1</v>
          </cell>
          <cell r="AK53">
            <v>300</v>
          </cell>
          <cell r="AL53">
            <v>32</v>
          </cell>
          <cell r="AM53">
            <v>32</v>
          </cell>
          <cell r="AN53">
            <v>3</v>
          </cell>
          <cell r="AO53">
            <v>30000000</v>
          </cell>
          <cell r="AQ53">
            <v>0</v>
          </cell>
        </row>
        <row r="54">
          <cell r="B54">
            <v>10</v>
          </cell>
          <cell r="C54">
            <v>9</v>
          </cell>
          <cell r="D54">
            <v>0.9</v>
          </cell>
          <cell r="Z54">
            <v>14</v>
          </cell>
          <cell r="AA54" t="str">
            <v>Limited station 4h shifts -2G</v>
          </cell>
          <cell r="AB54">
            <v>1</v>
          </cell>
          <cell r="AC54">
            <v>0.1</v>
          </cell>
          <cell r="AD54">
            <v>10000</v>
          </cell>
          <cell r="AF54">
            <v>16</v>
          </cell>
          <cell r="AG54" t="str">
            <v>Small particle</v>
          </cell>
          <cell r="AH54">
            <v>30</v>
          </cell>
          <cell r="AI54">
            <v>1</v>
          </cell>
          <cell r="AJ54">
            <v>1</v>
          </cell>
          <cell r="AK54">
            <v>300</v>
          </cell>
          <cell r="AL54">
            <v>33</v>
          </cell>
          <cell r="AM54">
            <v>33</v>
          </cell>
          <cell r="AN54">
            <v>3</v>
          </cell>
          <cell r="AO54">
            <v>30000000</v>
          </cell>
          <cell r="AQ54">
            <v>8</v>
          </cell>
        </row>
        <row r="55">
          <cell r="B55">
            <v>11</v>
          </cell>
          <cell r="C55">
            <v>9</v>
          </cell>
          <cell r="D55">
            <v>0.9</v>
          </cell>
          <cell r="F55" t="str">
            <v>Underpower</v>
          </cell>
          <cell r="G55" t="str">
            <v>DM</v>
          </cell>
          <cell r="Z55">
            <v>15</v>
          </cell>
          <cell r="AA55" t="str">
            <v>Limited station 4h shifts -2G</v>
          </cell>
          <cell r="AB55">
            <v>1</v>
          </cell>
          <cell r="AC55">
            <v>0.1</v>
          </cell>
          <cell r="AD55">
            <v>10000</v>
          </cell>
          <cell r="AQ55">
            <v>9</v>
          </cell>
        </row>
        <row r="56">
          <cell r="B56">
            <v>12</v>
          </cell>
          <cell r="C56">
            <v>10</v>
          </cell>
          <cell r="D56">
            <v>0.8</v>
          </cell>
          <cell r="F56">
            <v>0</v>
          </cell>
          <cell r="G56" t="str">
            <v>No fire</v>
          </cell>
          <cell r="J56">
            <v>0</v>
          </cell>
          <cell r="Z56">
            <v>16</v>
          </cell>
          <cell r="AA56" t="str">
            <v>Limited station 4h shifts -2G</v>
          </cell>
          <cell r="AB56">
            <v>1</v>
          </cell>
          <cell r="AC56">
            <v>0.1</v>
          </cell>
          <cell r="AD56">
            <v>10000</v>
          </cell>
          <cell r="AQ56">
            <v>10</v>
          </cell>
        </row>
        <row r="57">
          <cell r="B57">
            <v>13</v>
          </cell>
          <cell r="C57">
            <v>10</v>
          </cell>
          <cell r="D57">
            <v>0.8</v>
          </cell>
          <cell r="F57">
            <v>0</v>
          </cell>
          <cell r="G57" t="str">
            <v>No fire</v>
          </cell>
          <cell r="J57">
            <v>6</v>
          </cell>
          <cell r="AF57">
            <v>0</v>
          </cell>
          <cell r="AQ57">
            <v>11</v>
          </cell>
          <cell r="AR57" t="str">
            <v>Nuclear damper ARM=40</v>
          </cell>
          <cell r="AS57">
            <v>30</v>
          </cell>
          <cell r="AT57">
            <v>1</v>
          </cell>
          <cell r="AU57">
            <v>1</v>
          </cell>
          <cell r="AV57">
            <v>50</v>
          </cell>
          <cell r="AW57">
            <v>40</v>
          </cell>
          <cell r="AX57">
            <v>90000000</v>
          </cell>
        </row>
        <row r="58">
          <cell r="B58">
            <v>14</v>
          </cell>
          <cell r="C58">
            <v>11</v>
          </cell>
          <cell r="D58">
            <v>0.7</v>
          </cell>
          <cell r="F58">
            <v>0</v>
          </cell>
          <cell r="G58" t="str">
            <v>No fire</v>
          </cell>
          <cell r="J58">
            <v>7</v>
          </cell>
          <cell r="AF58">
            <v>8</v>
          </cell>
          <cell r="AQ58">
            <v>12</v>
          </cell>
          <cell r="AR58" t="str">
            <v>Nuclear damper ARM=43</v>
          </cell>
          <cell r="AS58">
            <v>30</v>
          </cell>
          <cell r="AT58">
            <v>1</v>
          </cell>
          <cell r="AU58">
            <v>1</v>
          </cell>
          <cell r="AV58">
            <v>50</v>
          </cell>
          <cell r="AW58">
            <v>43</v>
          </cell>
          <cell r="AX58">
            <v>60000000</v>
          </cell>
        </row>
        <row r="59">
          <cell r="B59">
            <v>15</v>
          </cell>
          <cell r="C59">
            <v>11</v>
          </cell>
          <cell r="D59">
            <v>0.7</v>
          </cell>
          <cell r="F59">
            <v>0</v>
          </cell>
          <cell r="G59" t="str">
            <v>No fire</v>
          </cell>
          <cell r="J59">
            <v>8</v>
          </cell>
          <cell r="R59">
            <v>0</v>
          </cell>
          <cell r="Z59">
            <v>0</v>
          </cell>
          <cell r="AF59">
            <v>9</v>
          </cell>
          <cell r="AG59" t="str">
            <v>Medium particle</v>
          </cell>
          <cell r="AH59">
            <v>300</v>
          </cell>
          <cell r="AI59">
            <v>1</v>
          </cell>
          <cell r="AJ59">
            <v>3</v>
          </cell>
          <cell r="AK59">
            <v>3000</v>
          </cell>
          <cell r="AL59">
            <v>35</v>
          </cell>
          <cell r="AM59">
            <v>35</v>
          </cell>
          <cell r="AN59">
            <v>3</v>
          </cell>
          <cell r="AO59">
            <v>900000000</v>
          </cell>
          <cell r="AQ59">
            <v>13</v>
          </cell>
          <cell r="AR59" t="str">
            <v>Nuclear damper ARM=46</v>
          </cell>
          <cell r="AS59">
            <v>30</v>
          </cell>
          <cell r="AT59">
            <v>1</v>
          </cell>
          <cell r="AU59">
            <v>1</v>
          </cell>
          <cell r="AV59">
            <v>50</v>
          </cell>
          <cell r="AW59">
            <v>46</v>
          </cell>
          <cell r="AX59">
            <v>30000000</v>
          </cell>
        </row>
        <row r="60">
          <cell r="B60">
            <v>16</v>
          </cell>
          <cell r="C60">
            <v>12</v>
          </cell>
          <cell r="D60">
            <v>0.6</v>
          </cell>
          <cell r="F60">
            <v>0</v>
          </cell>
          <cell r="G60" t="str">
            <v>No fire</v>
          </cell>
          <cell r="J60">
            <v>9</v>
          </cell>
          <cell r="R60">
            <v>6</v>
          </cell>
          <cell r="Z60">
            <v>6</v>
          </cell>
          <cell r="AA60" t="str">
            <v>Full station 8h shifts -2G</v>
          </cell>
          <cell r="AB60">
            <v>5</v>
          </cell>
          <cell r="AC60">
            <v>0.2</v>
          </cell>
          <cell r="AD60">
            <v>100000</v>
          </cell>
          <cell r="AF60">
            <v>10</v>
          </cell>
          <cell r="AG60" t="str">
            <v>Medium particle</v>
          </cell>
          <cell r="AH60">
            <v>300</v>
          </cell>
          <cell r="AI60">
            <v>1</v>
          </cell>
          <cell r="AJ60">
            <v>3</v>
          </cell>
          <cell r="AK60">
            <v>3000</v>
          </cell>
          <cell r="AL60">
            <v>36</v>
          </cell>
          <cell r="AM60">
            <v>36</v>
          </cell>
          <cell r="AN60">
            <v>3</v>
          </cell>
          <cell r="AO60">
            <v>600000000</v>
          </cell>
          <cell r="AQ60">
            <v>14</v>
          </cell>
          <cell r="AR60" t="str">
            <v>Nuclear damper ARM=49</v>
          </cell>
          <cell r="AS60">
            <v>30</v>
          </cell>
          <cell r="AT60">
            <v>1</v>
          </cell>
          <cell r="AU60">
            <v>1</v>
          </cell>
          <cell r="AV60">
            <v>50</v>
          </cell>
          <cell r="AW60">
            <v>49</v>
          </cell>
          <cell r="AX60">
            <v>30000000</v>
          </cell>
        </row>
        <row r="61">
          <cell r="F61">
            <v>0.1</v>
          </cell>
          <cell r="G61">
            <v>-4</v>
          </cell>
          <cell r="J61">
            <v>10</v>
          </cell>
          <cell r="K61" t="str">
            <v>Floater-10</v>
          </cell>
          <cell r="L61">
            <v>10</v>
          </cell>
          <cell r="M61">
            <v>0.01</v>
          </cell>
          <cell r="N61">
            <v>1</v>
          </cell>
          <cell r="O61">
            <v>500000</v>
          </cell>
          <cell r="P61">
            <v>0.01</v>
          </cell>
          <cell r="R61">
            <v>7</v>
          </cell>
          <cell r="Z61">
            <v>7</v>
          </cell>
          <cell r="AA61" t="str">
            <v>Full station 8h shifts -2G</v>
          </cell>
          <cell r="AB61">
            <v>5</v>
          </cell>
          <cell r="AC61">
            <v>0.2</v>
          </cell>
          <cell r="AD61">
            <v>100000</v>
          </cell>
          <cell r="AF61">
            <v>11</v>
          </cell>
          <cell r="AG61" t="str">
            <v>Medium particle</v>
          </cell>
          <cell r="AH61">
            <v>300</v>
          </cell>
          <cell r="AI61">
            <v>1</v>
          </cell>
          <cell r="AJ61">
            <v>3</v>
          </cell>
          <cell r="AK61">
            <v>3000</v>
          </cell>
          <cell r="AL61">
            <v>36</v>
          </cell>
          <cell r="AM61">
            <v>36</v>
          </cell>
          <cell r="AN61">
            <v>3</v>
          </cell>
          <cell r="AO61">
            <v>300000000</v>
          </cell>
          <cell r="AQ61">
            <v>15</v>
          </cell>
          <cell r="AR61" t="str">
            <v>Nuclear damper ARM=52</v>
          </cell>
          <cell r="AS61">
            <v>30</v>
          </cell>
          <cell r="AT61">
            <v>1</v>
          </cell>
          <cell r="AU61">
            <v>1</v>
          </cell>
          <cell r="AV61">
            <v>50</v>
          </cell>
          <cell r="AW61">
            <v>52</v>
          </cell>
          <cell r="AX61">
            <v>30000000</v>
          </cell>
        </row>
        <row r="62">
          <cell r="F62">
            <v>0.5</v>
          </cell>
          <cell r="G62">
            <v>-2</v>
          </cell>
          <cell r="J62">
            <v>11</v>
          </cell>
          <cell r="K62" t="str">
            <v>Floater-11</v>
          </cell>
          <cell r="L62">
            <v>1</v>
          </cell>
          <cell r="M62">
            <v>0.01</v>
          </cell>
          <cell r="N62">
            <v>1</v>
          </cell>
          <cell r="O62">
            <v>200000</v>
          </cell>
          <cell r="P62">
            <v>0.01</v>
          </cell>
          <cell r="R62">
            <v>8</v>
          </cell>
          <cell r="Z62">
            <v>8</v>
          </cell>
          <cell r="AA62" t="str">
            <v>Full station 8h shifts -2G</v>
          </cell>
          <cell r="AB62">
            <v>5</v>
          </cell>
          <cell r="AC62">
            <v>0.2</v>
          </cell>
          <cell r="AD62">
            <v>100000</v>
          </cell>
          <cell r="AF62">
            <v>12</v>
          </cell>
          <cell r="AG62" t="str">
            <v>Medium particle</v>
          </cell>
          <cell r="AH62">
            <v>300</v>
          </cell>
          <cell r="AI62">
            <v>1</v>
          </cell>
          <cell r="AJ62">
            <v>3</v>
          </cell>
          <cell r="AK62">
            <v>3000</v>
          </cell>
          <cell r="AL62">
            <v>37</v>
          </cell>
          <cell r="AM62">
            <v>37</v>
          </cell>
          <cell r="AN62">
            <v>10</v>
          </cell>
          <cell r="AO62">
            <v>300000000</v>
          </cell>
          <cell r="AQ62">
            <v>16</v>
          </cell>
          <cell r="AR62" t="str">
            <v>Nuclear damper ARM=55</v>
          </cell>
          <cell r="AS62">
            <v>30</v>
          </cell>
          <cell r="AT62">
            <v>1</v>
          </cell>
          <cell r="AU62">
            <v>1</v>
          </cell>
          <cell r="AV62">
            <v>50</v>
          </cell>
          <cell r="AW62">
            <v>55</v>
          </cell>
          <cell r="AX62">
            <v>30000000</v>
          </cell>
        </row>
        <row r="63">
          <cell r="F63">
            <v>1</v>
          </cell>
          <cell r="G63" t="str">
            <v>-</v>
          </cell>
          <cell r="J63">
            <v>12</v>
          </cell>
          <cell r="K63" t="str">
            <v>Floater-12</v>
          </cell>
          <cell r="L63">
            <v>0.1</v>
          </cell>
          <cell r="M63">
            <v>0.01</v>
          </cell>
          <cell r="N63">
            <v>1</v>
          </cell>
          <cell r="O63">
            <v>100000</v>
          </cell>
          <cell r="P63">
            <v>0.01</v>
          </cell>
          <cell r="R63">
            <v>9</v>
          </cell>
          <cell r="Z63">
            <v>9</v>
          </cell>
          <cell r="AA63" t="str">
            <v>Full station 8h shifts -2G</v>
          </cell>
          <cell r="AB63">
            <v>5</v>
          </cell>
          <cell r="AC63">
            <v>0.2</v>
          </cell>
          <cell r="AD63">
            <v>100000</v>
          </cell>
          <cell r="AF63">
            <v>13</v>
          </cell>
          <cell r="AG63" t="str">
            <v>Medium particle</v>
          </cell>
          <cell r="AH63">
            <v>300</v>
          </cell>
          <cell r="AI63">
            <v>1</v>
          </cell>
          <cell r="AJ63">
            <v>3</v>
          </cell>
          <cell r="AK63">
            <v>3000</v>
          </cell>
          <cell r="AL63">
            <v>37</v>
          </cell>
          <cell r="AM63">
            <v>37</v>
          </cell>
          <cell r="AN63">
            <v>10</v>
          </cell>
          <cell r="AO63">
            <v>300000000</v>
          </cell>
        </row>
        <row r="64">
          <cell r="J64">
            <v>13</v>
          </cell>
          <cell r="K64" t="str">
            <v>Floater-13</v>
          </cell>
          <cell r="L64">
            <v>0.1</v>
          </cell>
          <cell r="M64">
            <v>0.01</v>
          </cell>
          <cell r="N64">
            <v>1</v>
          </cell>
          <cell r="O64">
            <v>100000</v>
          </cell>
          <cell r="P64">
            <v>0.01</v>
          </cell>
          <cell r="R64">
            <v>10</v>
          </cell>
          <cell r="Z64">
            <v>10</v>
          </cell>
          <cell r="AA64" t="str">
            <v>Full station 8h shifts -2G</v>
          </cell>
          <cell r="AB64">
            <v>5</v>
          </cell>
          <cell r="AC64">
            <v>0.2</v>
          </cell>
          <cell r="AD64">
            <v>100000</v>
          </cell>
          <cell r="AF64">
            <v>14</v>
          </cell>
          <cell r="AG64" t="str">
            <v>Medium particle</v>
          </cell>
          <cell r="AH64">
            <v>300</v>
          </cell>
          <cell r="AI64">
            <v>1</v>
          </cell>
          <cell r="AJ64">
            <v>3</v>
          </cell>
          <cell r="AK64">
            <v>3000</v>
          </cell>
          <cell r="AL64">
            <v>38</v>
          </cell>
          <cell r="AM64">
            <v>38</v>
          </cell>
          <cell r="AN64">
            <v>10</v>
          </cell>
          <cell r="AO64">
            <v>300000000</v>
          </cell>
        </row>
        <row r="65">
          <cell r="J65">
            <v>14</v>
          </cell>
          <cell r="K65" t="str">
            <v>Floater-14</v>
          </cell>
          <cell r="L65">
            <v>0.1</v>
          </cell>
          <cell r="M65">
            <v>0.01</v>
          </cell>
          <cell r="N65">
            <v>1</v>
          </cell>
          <cell r="O65">
            <v>100000</v>
          </cell>
          <cell r="P65">
            <v>0.01</v>
          </cell>
          <cell r="R65">
            <v>11</v>
          </cell>
          <cell r="Z65">
            <v>11</v>
          </cell>
          <cell r="AA65" t="str">
            <v>Full station 8h shifts -2G</v>
          </cell>
          <cell r="AB65">
            <v>5</v>
          </cell>
          <cell r="AC65">
            <v>0.2</v>
          </cell>
          <cell r="AD65">
            <v>100000</v>
          </cell>
          <cell r="AF65">
            <v>15</v>
          </cell>
          <cell r="AG65" t="str">
            <v>Medium particle</v>
          </cell>
          <cell r="AH65">
            <v>300</v>
          </cell>
          <cell r="AI65">
            <v>1</v>
          </cell>
          <cell r="AJ65">
            <v>3</v>
          </cell>
          <cell r="AK65">
            <v>3000</v>
          </cell>
          <cell r="AL65">
            <v>38</v>
          </cell>
          <cell r="AM65">
            <v>38</v>
          </cell>
          <cell r="AN65">
            <v>10</v>
          </cell>
          <cell r="AO65">
            <v>300000000</v>
          </cell>
          <cell r="AQ65">
            <v>0</v>
          </cell>
        </row>
        <row r="66">
          <cell r="J66">
            <v>15</v>
          </cell>
          <cell r="K66" t="str">
            <v>Floater-15</v>
          </cell>
          <cell r="L66">
            <v>0.1</v>
          </cell>
          <cell r="M66">
            <v>0.01</v>
          </cell>
          <cell r="N66">
            <v>1</v>
          </cell>
          <cell r="O66">
            <v>100000</v>
          </cell>
          <cell r="P66">
            <v>0.01</v>
          </cell>
          <cell r="R66">
            <v>12</v>
          </cell>
          <cell r="Z66">
            <v>12</v>
          </cell>
          <cell r="AA66" t="str">
            <v>Full station 8h shifts -2G</v>
          </cell>
          <cell r="AB66">
            <v>5</v>
          </cell>
          <cell r="AC66">
            <v>0.2</v>
          </cell>
          <cell r="AD66">
            <v>100000</v>
          </cell>
          <cell r="AF66">
            <v>16</v>
          </cell>
          <cell r="AG66" t="str">
            <v>Medium particle</v>
          </cell>
          <cell r="AH66">
            <v>300</v>
          </cell>
          <cell r="AI66">
            <v>1</v>
          </cell>
          <cell r="AJ66">
            <v>3</v>
          </cell>
          <cell r="AK66">
            <v>3000</v>
          </cell>
          <cell r="AL66">
            <v>39</v>
          </cell>
          <cell r="AM66">
            <v>39</v>
          </cell>
          <cell r="AN66">
            <v>10</v>
          </cell>
          <cell r="AO66">
            <v>300000000</v>
          </cell>
          <cell r="AQ66">
            <v>8</v>
          </cell>
        </row>
        <row r="67">
          <cell r="J67">
            <v>16</v>
          </cell>
          <cell r="K67" t="str">
            <v>Floater-16</v>
          </cell>
          <cell r="L67">
            <v>0.1</v>
          </cell>
          <cell r="M67">
            <v>0.01</v>
          </cell>
          <cell r="N67">
            <v>1</v>
          </cell>
          <cell r="O67">
            <v>100000</v>
          </cell>
          <cell r="P67">
            <v>0.01</v>
          </cell>
          <cell r="R67">
            <v>13</v>
          </cell>
          <cell r="S67" t="str">
            <v>Mass-13</v>
          </cell>
          <cell r="T67">
            <v>-3</v>
          </cell>
          <cell r="U67">
            <v>50</v>
          </cell>
          <cell r="V67">
            <v>2</v>
          </cell>
          <cell r="X67">
            <v>50000000</v>
          </cell>
          <cell r="Z67">
            <v>13</v>
          </cell>
          <cell r="AA67" t="str">
            <v>Full station 8h shifts -2G</v>
          </cell>
          <cell r="AB67">
            <v>5</v>
          </cell>
          <cell r="AC67">
            <v>0.2</v>
          </cell>
          <cell r="AD67">
            <v>100000</v>
          </cell>
          <cell r="AQ67">
            <v>9</v>
          </cell>
        </row>
        <row r="68">
          <cell r="B68">
            <v>-1</v>
          </cell>
          <cell r="C68">
            <v>0</v>
          </cell>
          <cell r="E68">
            <v>0</v>
          </cell>
          <cell r="F68" t="str">
            <v>No wings</v>
          </cell>
          <cell r="G68">
            <v>0</v>
          </cell>
          <cell r="R68">
            <v>14</v>
          </cell>
          <cell r="S68" t="str">
            <v>Mass-14</v>
          </cell>
          <cell r="T68">
            <v>-2</v>
          </cell>
          <cell r="U68">
            <v>50</v>
          </cell>
          <cell r="V68">
            <v>2</v>
          </cell>
          <cell r="X68">
            <v>50000000</v>
          </cell>
          <cell r="Z68">
            <v>14</v>
          </cell>
          <cell r="AA68" t="str">
            <v>Full station 8h shifts -2G</v>
          </cell>
          <cell r="AB68">
            <v>5</v>
          </cell>
          <cell r="AC68">
            <v>0.2</v>
          </cell>
          <cell r="AD68">
            <v>100000</v>
          </cell>
          <cell r="AQ68">
            <v>10</v>
          </cell>
        </row>
        <row r="69">
          <cell r="B69">
            <v>1</v>
          </cell>
          <cell r="C69">
            <v>5.0000000000000001E-3</v>
          </cell>
          <cell r="E69">
            <v>2</v>
          </cell>
          <cell r="F69" t="str">
            <v>No wings</v>
          </cell>
          <cell r="G69">
            <v>0</v>
          </cell>
          <cell r="R69">
            <v>15</v>
          </cell>
          <cell r="S69" t="str">
            <v>Mass-15</v>
          </cell>
          <cell r="T69">
            <v>-2</v>
          </cell>
          <cell r="U69">
            <v>50</v>
          </cell>
          <cell r="V69">
            <v>2</v>
          </cell>
          <cell r="X69">
            <v>50000000</v>
          </cell>
          <cell r="Z69">
            <v>15</v>
          </cell>
          <cell r="AA69" t="str">
            <v>Full station 8h shifts -2G</v>
          </cell>
          <cell r="AB69">
            <v>5</v>
          </cell>
          <cell r="AC69">
            <v>0.2</v>
          </cell>
          <cell r="AD69">
            <v>100000</v>
          </cell>
          <cell r="AF69">
            <v>0</v>
          </cell>
          <cell r="AQ69">
            <v>11</v>
          </cell>
        </row>
        <row r="70">
          <cell r="B70">
            <v>2</v>
          </cell>
          <cell r="C70">
            <v>7.0000000000000001E-3</v>
          </cell>
          <cell r="E70">
            <v>5</v>
          </cell>
          <cell r="F70" t="str">
            <v>Wings 5%</v>
          </cell>
          <cell r="G70">
            <v>1</v>
          </cell>
          <cell r="J70">
            <v>0</v>
          </cell>
          <cell r="R70">
            <v>16</v>
          </cell>
          <cell r="S70" t="str">
            <v>Mass-16</v>
          </cell>
          <cell r="T70">
            <v>-1</v>
          </cell>
          <cell r="U70">
            <v>50</v>
          </cell>
          <cell r="V70">
            <v>2</v>
          </cell>
          <cell r="X70">
            <v>50000000</v>
          </cell>
          <cell r="Z70">
            <v>16</v>
          </cell>
          <cell r="AA70" t="str">
            <v>Full station 8h shifts -2G</v>
          </cell>
          <cell r="AB70">
            <v>5</v>
          </cell>
          <cell r="AC70">
            <v>0.2</v>
          </cell>
          <cell r="AD70">
            <v>100000</v>
          </cell>
          <cell r="AF70">
            <v>8</v>
          </cell>
          <cell r="AQ70">
            <v>12</v>
          </cell>
          <cell r="AR70" t="str">
            <v>Meson screen ARM=43</v>
          </cell>
          <cell r="AS70">
            <v>300</v>
          </cell>
          <cell r="AT70">
            <v>1</v>
          </cell>
          <cell r="AU70">
            <v>3</v>
          </cell>
          <cell r="AV70">
            <v>500</v>
          </cell>
          <cell r="AW70">
            <v>43</v>
          </cell>
          <cell r="AX70">
            <v>900000000</v>
          </cell>
        </row>
        <row r="71">
          <cell r="B71">
            <v>3</v>
          </cell>
          <cell r="C71">
            <v>0.01</v>
          </cell>
          <cell r="E71">
            <v>10</v>
          </cell>
          <cell r="F71" t="str">
            <v>Wings 10%</v>
          </cell>
          <cell r="G71">
            <v>2</v>
          </cell>
          <cell r="J71">
            <v>6</v>
          </cell>
          <cell r="AF71">
            <v>9</v>
          </cell>
          <cell r="AG71" t="str">
            <v>Large particle</v>
          </cell>
          <cell r="AH71">
            <v>3000</v>
          </cell>
          <cell r="AI71">
            <v>1</v>
          </cell>
          <cell r="AJ71">
            <v>15</v>
          </cell>
          <cell r="AK71">
            <v>30000</v>
          </cell>
          <cell r="AL71">
            <v>41</v>
          </cell>
          <cell r="AM71">
            <v>41</v>
          </cell>
          <cell r="AN71">
            <v>3</v>
          </cell>
          <cell r="AO71">
            <v>9000000000</v>
          </cell>
          <cell r="AQ71">
            <v>13</v>
          </cell>
          <cell r="AR71" t="str">
            <v>Meson screen ARM=46</v>
          </cell>
          <cell r="AS71">
            <v>300</v>
          </cell>
          <cell r="AT71">
            <v>1</v>
          </cell>
          <cell r="AU71">
            <v>3</v>
          </cell>
          <cell r="AV71">
            <v>500</v>
          </cell>
          <cell r="AW71">
            <v>46</v>
          </cell>
          <cell r="AX71">
            <v>600000000</v>
          </cell>
        </row>
        <row r="72">
          <cell r="B72">
            <v>4</v>
          </cell>
          <cell r="C72">
            <v>1.4999999999999999E-2</v>
          </cell>
          <cell r="E72">
            <v>20</v>
          </cell>
          <cell r="F72" t="str">
            <v>Wings 20%</v>
          </cell>
          <cell r="G72">
            <v>3</v>
          </cell>
          <cell r="J72">
            <v>7</v>
          </cell>
          <cell r="AF72">
            <v>10</v>
          </cell>
          <cell r="AG72" t="str">
            <v>Large particle</v>
          </cell>
          <cell r="AH72">
            <v>3000</v>
          </cell>
          <cell r="AI72">
            <v>1</v>
          </cell>
          <cell r="AJ72">
            <v>15</v>
          </cell>
          <cell r="AK72">
            <v>30000</v>
          </cell>
          <cell r="AL72">
            <v>42</v>
          </cell>
          <cell r="AM72">
            <v>42</v>
          </cell>
          <cell r="AN72">
            <v>3</v>
          </cell>
          <cell r="AO72">
            <v>6000000000</v>
          </cell>
          <cell r="AQ72">
            <v>14</v>
          </cell>
          <cell r="AR72" t="str">
            <v>Meson screen ARM=49</v>
          </cell>
          <cell r="AS72">
            <v>300</v>
          </cell>
          <cell r="AT72">
            <v>1</v>
          </cell>
          <cell r="AU72">
            <v>3</v>
          </cell>
          <cell r="AV72">
            <v>500</v>
          </cell>
          <cell r="AW72">
            <v>49</v>
          </cell>
          <cell r="AX72">
            <v>300000000</v>
          </cell>
        </row>
        <row r="73">
          <cell r="B73">
            <v>5</v>
          </cell>
          <cell r="C73">
            <v>0.02</v>
          </cell>
          <cell r="E73">
            <v>50</v>
          </cell>
          <cell r="F73" t="str">
            <v>Wings 50%</v>
          </cell>
          <cell r="G73">
            <v>4</v>
          </cell>
          <cell r="J73">
            <v>8</v>
          </cell>
          <cell r="R73">
            <v>0</v>
          </cell>
          <cell r="Z73">
            <v>0</v>
          </cell>
          <cell r="AF73">
            <v>11</v>
          </cell>
          <cell r="AG73" t="str">
            <v>Large particle</v>
          </cell>
          <cell r="AH73">
            <v>3000</v>
          </cell>
          <cell r="AI73">
            <v>1</v>
          </cell>
          <cell r="AJ73">
            <v>15</v>
          </cell>
          <cell r="AK73">
            <v>30000</v>
          </cell>
          <cell r="AL73">
            <v>42</v>
          </cell>
          <cell r="AM73">
            <v>42</v>
          </cell>
          <cell r="AN73">
            <v>3</v>
          </cell>
          <cell r="AO73">
            <v>3000000000</v>
          </cell>
          <cell r="AQ73">
            <v>15</v>
          </cell>
          <cell r="AR73" t="str">
            <v>Meson screen ARM=52</v>
          </cell>
          <cell r="AS73">
            <v>300</v>
          </cell>
          <cell r="AT73">
            <v>1</v>
          </cell>
          <cell r="AU73">
            <v>3</v>
          </cell>
          <cell r="AV73">
            <v>500</v>
          </cell>
          <cell r="AW73">
            <v>52</v>
          </cell>
          <cell r="AX73">
            <v>300000000</v>
          </cell>
        </row>
        <row r="74">
          <cell r="B74">
            <v>6</v>
          </cell>
          <cell r="C74">
            <v>0.03</v>
          </cell>
          <cell r="J74">
            <v>9</v>
          </cell>
          <cell r="R74">
            <v>10</v>
          </cell>
          <cell r="Z74">
            <v>6</v>
          </cell>
          <cell r="AA74" t="str">
            <v>Bridge station 12h shifts -2G</v>
          </cell>
          <cell r="AB74">
            <v>20</v>
          </cell>
          <cell r="AC74">
            <v>0.8</v>
          </cell>
          <cell r="AD74">
            <v>400000</v>
          </cell>
          <cell r="AF74">
            <v>12</v>
          </cell>
          <cell r="AG74" t="str">
            <v>Large particle</v>
          </cell>
          <cell r="AH74">
            <v>3000</v>
          </cell>
          <cell r="AI74">
            <v>1</v>
          </cell>
          <cell r="AJ74">
            <v>15</v>
          </cell>
          <cell r="AK74">
            <v>30000</v>
          </cell>
          <cell r="AL74">
            <v>43</v>
          </cell>
          <cell r="AM74">
            <v>43</v>
          </cell>
          <cell r="AN74">
            <v>10</v>
          </cell>
          <cell r="AO74">
            <v>3000000000</v>
          </cell>
          <cell r="AQ74">
            <v>16</v>
          </cell>
          <cell r="AR74" t="str">
            <v>Meson screen ARM=55</v>
          </cell>
          <cell r="AS74">
            <v>300</v>
          </cell>
          <cell r="AT74">
            <v>1</v>
          </cell>
          <cell r="AU74">
            <v>3</v>
          </cell>
          <cell r="AV74">
            <v>500</v>
          </cell>
          <cell r="AW74">
            <v>55</v>
          </cell>
          <cell r="AX74">
            <v>300000000</v>
          </cell>
        </row>
        <row r="75">
          <cell r="B75">
            <v>7</v>
          </cell>
          <cell r="C75">
            <v>0.05</v>
          </cell>
          <cell r="J75">
            <v>10</v>
          </cell>
          <cell r="R75">
            <v>11</v>
          </cell>
          <cell r="S75" t="str">
            <v>Floorfield-11</v>
          </cell>
          <cell r="T75">
            <v>0.05</v>
          </cell>
          <cell r="U75">
            <v>0.02</v>
          </cell>
          <cell r="V75">
            <v>3000</v>
          </cell>
          <cell r="Z75">
            <v>7</v>
          </cell>
          <cell r="AA75" t="str">
            <v>Bridge station 12h shifts -2G</v>
          </cell>
          <cell r="AB75">
            <v>20</v>
          </cell>
          <cell r="AC75">
            <v>0.8</v>
          </cell>
          <cell r="AD75">
            <v>400000</v>
          </cell>
          <cell r="AF75">
            <v>13</v>
          </cell>
          <cell r="AG75" t="str">
            <v>Large particle</v>
          </cell>
          <cell r="AH75">
            <v>3000</v>
          </cell>
          <cell r="AI75">
            <v>1</v>
          </cell>
          <cell r="AJ75">
            <v>15</v>
          </cell>
          <cell r="AK75">
            <v>30000</v>
          </cell>
          <cell r="AL75">
            <v>43</v>
          </cell>
          <cell r="AM75">
            <v>43</v>
          </cell>
          <cell r="AN75">
            <v>10</v>
          </cell>
          <cell r="AO75">
            <v>3000000000</v>
          </cell>
        </row>
        <row r="76">
          <cell r="B76">
            <v>8</v>
          </cell>
          <cell r="C76">
            <v>7.0000000000000007E-2</v>
          </cell>
          <cell r="J76">
            <v>11</v>
          </cell>
          <cell r="K76" t="str">
            <v>Gravthrust-10</v>
          </cell>
          <cell r="L76">
            <v>10</v>
          </cell>
          <cell r="M76">
            <v>1.4999999999999999E-2</v>
          </cell>
          <cell r="N76">
            <v>1</v>
          </cell>
          <cell r="O76">
            <v>500000</v>
          </cell>
          <cell r="P76">
            <v>0.02</v>
          </cell>
          <cell r="R76">
            <v>12</v>
          </cell>
          <cell r="S76" t="str">
            <v>Floorfield-12</v>
          </cell>
          <cell r="T76">
            <v>0.05</v>
          </cell>
          <cell r="U76">
            <v>0.02</v>
          </cell>
          <cell r="V76">
            <v>1000</v>
          </cell>
          <cell r="Z76">
            <v>8</v>
          </cell>
          <cell r="AA76" t="str">
            <v>Bridge station 12h shifts -2G</v>
          </cell>
          <cell r="AB76">
            <v>20</v>
          </cell>
          <cell r="AC76">
            <v>0.8</v>
          </cell>
          <cell r="AD76">
            <v>400000</v>
          </cell>
          <cell r="AF76">
            <v>14</v>
          </cell>
          <cell r="AG76" t="str">
            <v>Large particle</v>
          </cell>
          <cell r="AH76">
            <v>3000</v>
          </cell>
          <cell r="AI76">
            <v>1</v>
          </cell>
          <cell r="AJ76">
            <v>15</v>
          </cell>
          <cell r="AK76">
            <v>30000</v>
          </cell>
          <cell r="AL76">
            <v>44</v>
          </cell>
          <cell r="AM76">
            <v>44</v>
          </cell>
          <cell r="AN76">
            <v>10</v>
          </cell>
          <cell r="AO76">
            <v>3000000000</v>
          </cell>
        </row>
        <row r="77">
          <cell r="B77">
            <v>9</v>
          </cell>
          <cell r="C77">
            <v>0.1</v>
          </cell>
          <cell r="J77">
            <v>12</v>
          </cell>
          <cell r="K77" t="str">
            <v>Gravthrust-10</v>
          </cell>
          <cell r="L77">
            <v>1</v>
          </cell>
          <cell r="M77">
            <v>1.4999999999999999E-2</v>
          </cell>
          <cell r="N77">
            <v>1</v>
          </cell>
          <cell r="O77">
            <v>200000</v>
          </cell>
          <cell r="P77">
            <v>0.02</v>
          </cell>
          <cell r="R77">
            <v>13</v>
          </cell>
          <cell r="S77" t="str">
            <v>Floorfield-13</v>
          </cell>
          <cell r="T77">
            <v>0.05</v>
          </cell>
          <cell r="U77">
            <v>0.02</v>
          </cell>
          <cell r="V77">
            <v>1000</v>
          </cell>
          <cell r="Z77">
            <v>9</v>
          </cell>
          <cell r="AA77" t="str">
            <v>Bridge station 12h shifts -2G</v>
          </cell>
          <cell r="AB77">
            <v>20</v>
          </cell>
          <cell r="AC77">
            <v>0.8</v>
          </cell>
          <cell r="AD77">
            <v>400000</v>
          </cell>
          <cell r="AF77">
            <v>15</v>
          </cell>
          <cell r="AG77" t="str">
            <v>Large particle</v>
          </cell>
          <cell r="AH77">
            <v>3000</v>
          </cell>
          <cell r="AI77">
            <v>1</v>
          </cell>
          <cell r="AJ77">
            <v>15</v>
          </cell>
          <cell r="AK77">
            <v>30000</v>
          </cell>
          <cell r="AL77">
            <v>44</v>
          </cell>
          <cell r="AM77">
            <v>44</v>
          </cell>
          <cell r="AN77">
            <v>10</v>
          </cell>
          <cell r="AO77">
            <v>3000000000</v>
          </cell>
        </row>
        <row r="78">
          <cell r="B78">
            <v>10</v>
          </cell>
          <cell r="C78">
            <v>0.15</v>
          </cell>
          <cell r="J78">
            <v>13</v>
          </cell>
          <cell r="K78" t="str">
            <v>Gravthrust-10</v>
          </cell>
          <cell r="L78">
            <v>0.1</v>
          </cell>
          <cell r="M78">
            <v>1.4999999999999999E-2</v>
          </cell>
          <cell r="N78">
            <v>1</v>
          </cell>
          <cell r="O78">
            <v>100000</v>
          </cell>
          <cell r="P78">
            <v>0.02</v>
          </cell>
          <cell r="R78">
            <v>14</v>
          </cell>
          <cell r="S78" t="str">
            <v>Floorfield-14</v>
          </cell>
          <cell r="T78">
            <v>0.05</v>
          </cell>
          <cell r="U78">
            <v>0.02</v>
          </cell>
          <cell r="V78">
            <v>1000</v>
          </cell>
          <cell r="Z78">
            <v>10</v>
          </cell>
          <cell r="AA78" t="str">
            <v>Bridge station 12h shifts -2G</v>
          </cell>
          <cell r="AB78">
            <v>20</v>
          </cell>
          <cell r="AC78">
            <v>0.8</v>
          </cell>
          <cell r="AD78">
            <v>400000</v>
          </cell>
          <cell r="AF78">
            <v>16</v>
          </cell>
          <cell r="AG78" t="str">
            <v>Large particle</v>
          </cell>
          <cell r="AH78">
            <v>3000</v>
          </cell>
          <cell r="AI78">
            <v>1</v>
          </cell>
          <cell r="AJ78">
            <v>15</v>
          </cell>
          <cell r="AK78">
            <v>30000</v>
          </cell>
          <cell r="AL78">
            <v>45</v>
          </cell>
          <cell r="AM78">
            <v>45</v>
          </cell>
          <cell r="AN78">
            <v>10</v>
          </cell>
          <cell r="AO78">
            <v>3000000000</v>
          </cell>
        </row>
        <row r="79">
          <cell r="B79">
            <v>11</v>
          </cell>
          <cell r="C79">
            <v>0.2</v>
          </cell>
          <cell r="J79">
            <v>14</v>
          </cell>
          <cell r="K79" t="str">
            <v>Gravthrust-10</v>
          </cell>
          <cell r="L79">
            <v>0.1</v>
          </cell>
          <cell r="M79">
            <v>0.01</v>
          </cell>
          <cell r="N79">
            <v>1</v>
          </cell>
          <cell r="O79">
            <v>100000</v>
          </cell>
          <cell r="P79">
            <v>0.02</v>
          </cell>
          <cell r="R79">
            <v>15</v>
          </cell>
          <cell r="S79" t="str">
            <v>Floorfield-15</v>
          </cell>
          <cell r="T79">
            <v>0.05</v>
          </cell>
          <cell r="U79">
            <v>0.02</v>
          </cell>
          <cell r="V79">
            <v>1000</v>
          </cell>
          <cell r="Z79">
            <v>11</v>
          </cell>
          <cell r="AA79" t="str">
            <v>Bridge station 12h shifts -2G</v>
          </cell>
          <cell r="AB79">
            <v>20</v>
          </cell>
          <cell r="AC79">
            <v>0.8</v>
          </cell>
          <cell r="AD79">
            <v>400000</v>
          </cell>
        </row>
        <row r="80">
          <cell r="B80">
            <v>12</v>
          </cell>
          <cell r="C80">
            <v>0.3</v>
          </cell>
          <cell r="J80">
            <v>15</v>
          </cell>
          <cell r="K80" t="str">
            <v>Gravthrust-10</v>
          </cell>
          <cell r="L80">
            <v>0.1</v>
          </cell>
          <cell r="M80">
            <v>0.01</v>
          </cell>
          <cell r="N80">
            <v>1</v>
          </cell>
          <cell r="O80">
            <v>100000</v>
          </cell>
          <cell r="P80">
            <v>0.02</v>
          </cell>
          <cell r="R80">
            <v>16</v>
          </cell>
          <cell r="S80" t="str">
            <v>Floorfield-16</v>
          </cell>
          <cell r="T80">
            <v>0.05</v>
          </cell>
          <cell r="U80">
            <v>0.02</v>
          </cell>
          <cell r="V80">
            <v>1000</v>
          </cell>
          <cell r="Z80">
            <v>12</v>
          </cell>
          <cell r="AA80" t="str">
            <v>Bridge station 12h shifts -2G</v>
          </cell>
          <cell r="AB80">
            <v>20</v>
          </cell>
          <cell r="AC80">
            <v>0.8</v>
          </cell>
          <cell r="AD80">
            <v>400000</v>
          </cell>
        </row>
        <row r="81">
          <cell r="B81">
            <v>13</v>
          </cell>
          <cell r="C81">
            <v>0.5</v>
          </cell>
          <cell r="J81">
            <v>16</v>
          </cell>
          <cell r="K81" t="str">
            <v>Gravthrust-10</v>
          </cell>
          <cell r="L81">
            <v>0.1</v>
          </cell>
          <cell r="M81">
            <v>0.01</v>
          </cell>
          <cell r="N81">
            <v>1</v>
          </cell>
          <cell r="O81">
            <v>100000</v>
          </cell>
          <cell r="P81">
            <v>0.02</v>
          </cell>
          <cell r="Z81">
            <v>13</v>
          </cell>
          <cell r="AA81" t="str">
            <v>Bridge station 12h shifts -2G</v>
          </cell>
          <cell r="AB81">
            <v>20</v>
          </cell>
          <cell r="AC81">
            <v>0.8</v>
          </cell>
          <cell r="AD81">
            <v>400000</v>
          </cell>
          <cell r="AF81">
            <v>0</v>
          </cell>
          <cell r="AN81">
            <v>3</v>
          </cell>
        </row>
        <row r="82">
          <cell r="B82">
            <v>14</v>
          </cell>
          <cell r="C82">
            <v>0.7</v>
          </cell>
          <cell r="Z82">
            <v>14</v>
          </cell>
          <cell r="AA82" t="str">
            <v>Bridge station 12h shifts -2G</v>
          </cell>
          <cell r="AB82">
            <v>20</v>
          </cell>
          <cell r="AC82">
            <v>0.8</v>
          </cell>
          <cell r="AD82">
            <v>400000</v>
          </cell>
          <cell r="AF82">
            <v>8</v>
          </cell>
        </row>
        <row r="83">
          <cell r="B83">
            <v>15</v>
          </cell>
          <cell r="C83">
            <v>1</v>
          </cell>
          <cell r="T83">
            <v>0</v>
          </cell>
          <cell r="Z83">
            <v>15</v>
          </cell>
          <cell r="AA83" t="str">
            <v>Bridge station 12h shifts -2G</v>
          </cell>
          <cell r="AB83">
            <v>20</v>
          </cell>
          <cell r="AC83">
            <v>0.8</v>
          </cell>
          <cell r="AD83">
            <v>400000</v>
          </cell>
          <cell r="AF83">
            <v>9</v>
          </cell>
          <cell r="AG83" t="str">
            <v>VLarge particle</v>
          </cell>
          <cell r="AH83">
            <v>10000</v>
          </cell>
          <cell r="AI83">
            <v>1</v>
          </cell>
          <cell r="AJ83">
            <v>50</v>
          </cell>
          <cell r="AK83">
            <v>100000</v>
          </cell>
          <cell r="AL83">
            <v>44</v>
          </cell>
          <cell r="AM83">
            <v>44</v>
          </cell>
          <cell r="AN83">
            <v>10</v>
          </cell>
          <cell r="AO83">
            <v>30000000000</v>
          </cell>
        </row>
        <row r="84">
          <cell r="J84">
            <v>0</v>
          </cell>
          <cell r="T84">
            <v>6</v>
          </cell>
          <cell r="U84">
            <v>100</v>
          </cell>
          <cell r="V84">
            <v>100</v>
          </cell>
          <cell r="W84">
            <v>3</v>
          </cell>
          <cell r="X84">
            <v>100000</v>
          </cell>
          <cell r="Z84">
            <v>16</v>
          </cell>
          <cell r="AA84" t="str">
            <v>Bridge station 12h shifts -2G</v>
          </cell>
          <cell r="AB84">
            <v>20</v>
          </cell>
          <cell r="AC84">
            <v>0.8</v>
          </cell>
          <cell r="AD84">
            <v>400000</v>
          </cell>
          <cell r="AF84">
            <v>10</v>
          </cell>
          <cell r="AG84" t="str">
            <v>VLarge particle</v>
          </cell>
          <cell r="AH84">
            <v>10000</v>
          </cell>
          <cell r="AI84">
            <v>1</v>
          </cell>
          <cell r="AJ84">
            <v>50</v>
          </cell>
          <cell r="AK84">
            <v>100000</v>
          </cell>
          <cell r="AL84">
            <v>45</v>
          </cell>
          <cell r="AM84">
            <v>45</v>
          </cell>
          <cell r="AN84">
            <v>10</v>
          </cell>
          <cell r="AO84">
            <v>20000000000</v>
          </cell>
        </row>
        <row r="85">
          <cell r="J85">
            <v>6</v>
          </cell>
          <cell r="T85">
            <v>7</v>
          </cell>
          <cell r="U85">
            <v>50</v>
          </cell>
          <cell r="V85">
            <v>50</v>
          </cell>
          <cell r="W85">
            <v>2</v>
          </cell>
          <cell r="X85">
            <v>100000</v>
          </cell>
          <cell r="AF85">
            <v>11</v>
          </cell>
          <cell r="AG85" t="str">
            <v>VLarge particle</v>
          </cell>
          <cell r="AH85">
            <v>10000</v>
          </cell>
          <cell r="AI85">
            <v>1</v>
          </cell>
          <cell r="AJ85">
            <v>50</v>
          </cell>
          <cell r="AK85">
            <v>100000</v>
          </cell>
          <cell r="AL85">
            <v>45</v>
          </cell>
          <cell r="AM85">
            <v>45</v>
          </cell>
          <cell r="AN85">
            <v>10</v>
          </cell>
          <cell r="AO85">
            <v>10000000000</v>
          </cell>
        </row>
        <row r="86">
          <cell r="B86">
            <v>0</v>
          </cell>
          <cell r="C86" t="str">
            <v>BasicMtrl</v>
          </cell>
          <cell r="D86">
            <v>1</v>
          </cell>
          <cell r="E86">
            <v>1</v>
          </cell>
          <cell r="J86">
            <v>7</v>
          </cell>
          <cell r="T86">
            <v>8</v>
          </cell>
          <cell r="U86">
            <v>20</v>
          </cell>
          <cell r="V86">
            <v>20</v>
          </cell>
          <cell r="W86">
            <v>1</v>
          </cell>
          <cell r="X86">
            <v>100000</v>
          </cell>
          <cell r="AF86">
            <v>12</v>
          </cell>
          <cell r="AG86" t="str">
            <v>VLarge particle</v>
          </cell>
          <cell r="AH86">
            <v>10000</v>
          </cell>
          <cell r="AI86">
            <v>1</v>
          </cell>
          <cell r="AJ86">
            <v>50</v>
          </cell>
          <cell r="AK86">
            <v>100000</v>
          </cell>
          <cell r="AL86">
            <v>46</v>
          </cell>
          <cell r="AM86">
            <v>46</v>
          </cell>
          <cell r="AN86">
            <v>30</v>
          </cell>
          <cell r="AO86">
            <v>10000000000</v>
          </cell>
        </row>
        <row r="87">
          <cell r="B87">
            <v>1</v>
          </cell>
          <cell r="C87" t="str">
            <v>AdvMtrl</v>
          </cell>
          <cell r="D87">
            <v>0.7</v>
          </cell>
          <cell r="E87">
            <v>2</v>
          </cell>
          <cell r="J87">
            <v>8</v>
          </cell>
          <cell r="T87">
            <v>9</v>
          </cell>
          <cell r="U87">
            <v>20</v>
          </cell>
          <cell r="V87">
            <v>20</v>
          </cell>
          <cell r="W87">
            <v>1</v>
          </cell>
          <cell r="X87">
            <v>100000</v>
          </cell>
          <cell r="AF87">
            <v>13</v>
          </cell>
          <cell r="AG87" t="str">
            <v>VLarge particle</v>
          </cell>
          <cell r="AH87">
            <v>10000</v>
          </cell>
          <cell r="AI87">
            <v>1</v>
          </cell>
          <cell r="AJ87">
            <v>50</v>
          </cell>
          <cell r="AK87">
            <v>100000</v>
          </cell>
          <cell r="AL87">
            <v>46</v>
          </cell>
          <cell r="AM87">
            <v>46</v>
          </cell>
          <cell r="AN87">
            <v>30</v>
          </cell>
          <cell r="AO87">
            <v>10000000000</v>
          </cell>
        </row>
        <row r="88">
          <cell r="B88">
            <v>2</v>
          </cell>
          <cell r="C88" t="str">
            <v>SuperMtrl</v>
          </cell>
          <cell r="D88">
            <v>0.5</v>
          </cell>
          <cell r="E88">
            <v>4</v>
          </cell>
          <cell r="J88">
            <v>9</v>
          </cell>
          <cell r="T88">
            <v>10</v>
          </cell>
          <cell r="U88">
            <v>10</v>
          </cell>
          <cell r="V88">
            <v>10</v>
          </cell>
          <cell r="W88">
            <v>1</v>
          </cell>
          <cell r="X88">
            <v>100000</v>
          </cell>
          <cell r="Z88">
            <v>0</v>
          </cell>
          <cell r="AF88">
            <v>14</v>
          </cell>
          <cell r="AG88" t="str">
            <v>VLarge particle</v>
          </cell>
          <cell r="AH88">
            <v>10000</v>
          </cell>
          <cell r="AI88">
            <v>1</v>
          </cell>
          <cell r="AJ88">
            <v>50</v>
          </cell>
          <cell r="AK88">
            <v>100000</v>
          </cell>
          <cell r="AL88">
            <v>47</v>
          </cell>
          <cell r="AM88">
            <v>47</v>
          </cell>
          <cell r="AN88">
            <v>30</v>
          </cell>
          <cell r="AO88">
            <v>10000000000</v>
          </cell>
        </row>
        <row r="89">
          <cell r="B89">
            <v>3</v>
          </cell>
          <cell r="C89" t="str">
            <v>HyperMtrl</v>
          </cell>
          <cell r="D89">
            <v>0.2</v>
          </cell>
          <cell r="E89">
            <v>25</v>
          </cell>
          <cell r="J89">
            <v>10</v>
          </cell>
          <cell r="T89">
            <v>11</v>
          </cell>
          <cell r="U89">
            <v>10</v>
          </cell>
          <cell r="V89">
            <v>10</v>
          </cell>
          <cell r="W89">
            <v>1</v>
          </cell>
          <cell r="X89">
            <v>100000</v>
          </cell>
          <cell r="Z89">
            <v>8</v>
          </cell>
          <cell r="AA89" t="str">
            <v>Tank station 4h shifts -5G</v>
          </cell>
          <cell r="AB89">
            <v>2</v>
          </cell>
          <cell r="AC89">
            <v>2</v>
          </cell>
          <cell r="AD89">
            <v>200000</v>
          </cell>
          <cell r="AF89">
            <v>15</v>
          </cell>
          <cell r="AG89" t="str">
            <v>VLarge particle</v>
          </cell>
          <cell r="AH89">
            <v>10000</v>
          </cell>
          <cell r="AI89">
            <v>1</v>
          </cell>
          <cell r="AJ89">
            <v>50</v>
          </cell>
          <cell r="AK89">
            <v>100000</v>
          </cell>
          <cell r="AL89">
            <v>47</v>
          </cell>
          <cell r="AM89">
            <v>47</v>
          </cell>
          <cell r="AN89">
            <v>30</v>
          </cell>
          <cell r="AO89">
            <v>10000000000</v>
          </cell>
        </row>
        <row r="90">
          <cell r="B90">
            <v>4</v>
          </cell>
          <cell r="C90" t="str">
            <v>UltraMtrl</v>
          </cell>
          <cell r="D90">
            <v>0.1</v>
          </cell>
          <cell r="E90">
            <v>100</v>
          </cell>
          <cell r="J90">
            <v>11</v>
          </cell>
          <cell r="T90">
            <v>12</v>
          </cell>
          <cell r="U90">
            <v>5</v>
          </cell>
          <cell r="V90">
            <v>5</v>
          </cell>
          <cell r="W90">
            <v>1</v>
          </cell>
          <cell r="X90">
            <v>100000</v>
          </cell>
          <cell r="Z90">
            <v>9</v>
          </cell>
          <cell r="AA90" t="str">
            <v>Tank station 4h shifts -5G</v>
          </cell>
          <cell r="AB90">
            <v>2</v>
          </cell>
          <cell r="AC90">
            <v>2</v>
          </cell>
          <cell r="AD90">
            <v>200000</v>
          </cell>
          <cell r="AF90">
            <v>16</v>
          </cell>
          <cell r="AG90" t="str">
            <v>VLarge particle</v>
          </cell>
          <cell r="AH90">
            <v>10000</v>
          </cell>
          <cell r="AI90">
            <v>1</v>
          </cell>
          <cell r="AJ90">
            <v>50</v>
          </cell>
          <cell r="AK90">
            <v>100000</v>
          </cell>
          <cell r="AL90">
            <v>48</v>
          </cell>
          <cell r="AM90">
            <v>48</v>
          </cell>
          <cell r="AN90">
            <v>30</v>
          </cell>
          <cell r="AO90">
            <v>10000000000</v>
          </cell>
        </row>
        <row r="91">
          <cell r="J91">
            <v>12</v>
          </cell>
          <cell r="K91" t="str">
            <v>Impulse-12</v>
          </cell>
          <cell r="L91">
            <v>10</v>
          </cell>
          <cell r="M91">
            <v>0.02</v>
          </cell>
          <cell r="N91">
            <v>1</v>
          </cell>
          <cell r="O91">
            <v>500000</v>
          </cell>
          <cell r="P91">
            <v>0.04</v>
          </cell>
          <cell r="T91">
            <v>13</v>
          </cell>
          <cell r="U91">
            <v>5</v>
          </cell>
          <cell r="V91">
            <v>5</v>
          </cell>
          <cell r="W91">
            <v>1</v>
          </cell>
          <cell r="X91">
            <v>100000</v>
          </cell>
          <cell r="Z91">
            <v>10</v>
          </cell>
          <cell r="AA91" t="str">
            <v>Tank station 4h shifts -5G</v>
          </cell>
          <cell r="AB91">
            <v>2</v>
          </cell>
          <cell r="AC91">
            <v>2</v>
          </cell>
          <cell r="AD91">
            <v>200000</v>
          </cell>
        </row>
        <row r="92">
          <cell r="B92">
            <v>0</v>
          </cell>
          <cell r="C92" t="str">
            <v>OpenFrame</v>
          </cell>
          <cell r="D92">
            <v>5</v>
          </cell>
          <cell r="E92" t="str">
            <v>No!</v>
          </cell>
          <cell r="F92">
            <v>5</v>
          </cell>
          <cell r="G92">
            <v>-3</v>
          </cell>
          <cell r="H92">
            <v>300</v>
          </cell>
          <cell r="J92">
            <v>13</v>
          </cell>
          <cell r="K92" t="str">
            <v>Impulse-13</v>
          </cell>
          <cell r="L92">
            <v>5</v>
          </cell>
          <cell r="M92">
            <v>0.02</v>
          </cell>
          <cell r="N92">
            <v>1</v>
          </cell>
          <cell r="O92">
            <v>200000</v>
          </cell>
          <cell r="P92">
            <v>0.04</v>
          </cell>
          <cell r="T92">
            <v>14</v>
          </cell>
          <cell r="U92">
            <v>2</v>
          </cell>
          <cell r="V92">
            <v>2</v>
          </cell>
          <cell r="W92">
            <v>1</v>
          </cell>
          <cell r="X92">
            <v>100000</v>
          </cell>
          <cell r="Z92">
            <v>11</v>
          </cell>
          <cell r="AA92" t="str">
            <v>Tank station 4h shifts -5G</v>
          </cell>
          <cell r="AB92">
            <v>2</v>
          </cell>
          <cell r="AC92">
            <v>2</v>
          </cell>
          <cell r="AD92">
            <v>200000</v>
          </cell>
        </row>
        <row r="93">
          <cell r="B93">
            <v>1</v>
          </cell>
          <cell r="C93" t="str">
            <v>Normal</v>
          </cell>
          <cell r="D93">
            <v>6</v>
          </cell>
          <cell r="E93" t="str">
            <v>No?</v>
          </cell>
          <cell r="F93">
            <v>2</v>
          </cell>
          <cell r="G93">
            <v>0</v>
          </cell>
          <cell r="H93">
            <v>1000</v>
          </cell>
          <cell r="J93">
            <v>14</v>
          </cell>
          <cell r="K93" t="str">
            <v>Impulse-14</v>
          </cell>
          <cell r="L93">
            <v>2</v>
          </cell>
          <cell r="M93">
            <v>1.4999999999999999E-2</v>
          </cell>
          <cell r="N93">
            <v>1</v>
          </cell>
          <cell r="O93">
            <v>200000</v>
          </cell>
          <cell r="P93">
            <v>0.04</v>
          </cell>
          <cell r="T93">
            <v>15</v>
          </cell>
          <cell r="U93">
            <v>2</v>
          </cell>
          <cell r="V93">
            <v>2</v>
          </cell>
          <cell r="W93">
            <v>1</v>
          </cell>
          <cell r="X93">
            <v>100000</v>
          </cell>
          <cell r="Z93">
            <v>12</v>
          </cell>
          <cell r="AA93" t="str">
            <v>Tank station 4h shifts -5G</v>
          </cell>
          <cell r="AB93">
            <v>2</v>
          </cell>
          <cell r="AC93">
            <v>2</v>
          </cell>
          <cell r="AD93">
            <v>200000</v>
          </cell>
          <cell r="AF93">
            <v>0</v>
          </cell>
          <cell r="AN93">
            <v>3</v>
          </cell>
        </row>
        <row r="94">
          <cell r="B94">
            <v>2</v>
          </cell>
          <cell r="C94" t="str">
            <v>Streamlined</v>
          </cell>
          <cell r="D94">
            <v>6</v>
          </cell>
          <cell r="E94" t="str">
            <v>Yes</v>
          </cell>
          <cell r="F94">
            <v>1</v>
          </cell>
          <cell r="G94">
            <v>0</v>
          </cell>
          <cell r="H94">
            <v>3000</v>
          </cell>
          <cell r="J94">
            <v>15</v>
          </cell>
          <cell r="K94" t="str">
            <v>Impulse-15</v>
          </cell>
          <cell r="L94">
            <v>2</v>
          </cell>
          <cell r="M94">
            <v>1.4999999999999999E-2</v>
          </cell>
          <cell r="N94">
            <v>1</v>
          </cell>
          <cell r="O94">
            <v>200000</v>
          </cell>
          <cell r="P94">
            <v>0.04</v>
          </cell>
          <cell r="T94">
            <v>16</v>
          </cell>
          <cell r="U94">
            <v>1</v>
          </cell>
          <cell r="V94">
            <v>1</v>
          </cell>
          <cell r="W94">
            <v>1</v>
          </cell>
          <cell r="X94">
            <v>100000</v>
          </cell>
          <cell r="Z94">
            <v>13</v>
          </cell>
          <cell r="AA94" t="str">
            <v>Tank station 4h shifts -5G</v>
          </cell>
          <cell r="AB94">
            <v>2</v>
          </cell>
          <cell r="AC94">
            <v>2</v>
          </cell>
          <cell r="AD94">
            <v>200000</v>
          </cell>
          <cell r="AF94">
            <v>8</v>
          </cell>
        </row>
        <row r="95">
          <cell r="B95">
            <v>3</v>
          </cell>
          <cell r="C95" t="str">
            <v>Airframe</v>
          </cell>
          <cell r="D95">
            <v>7</v>
          </cell>
          <cell r="E95" t="str">
            <v>Yes!</v>
          </cell>
          <cell r="F95">
            <v>0.75</v>
          </cell>
          <cell r="G95">
            <v>-1</v>
          </cell>
          <cell r="H95">
            <v>10000</v>
          </cell>
          <cell r="J95">
            <v>16</v>
          </cell>
          <cell r="K95" t="str">
            <v>Impulse-16</v>
          </cell>
          <cell r="L95">
            <v>1</v>
          </cell>
          <cell r="M95">
            <v>0.01</v>
          </cell>
          <cell r="N95">
            <v>1</v>
          </cell>
          <cell r="O95">
            <v>200000</v>
          </cell>
          <cell r="P95">
            <v>0.04</v>
          </cell>
          <cell r="Z95">
            <v>14</v>
          </cell>
          <cell r="AA95" t="str">
            <v>Tank station 4h shifts -5G</v>
          </cell>
          <cell r="AB95">
            <v>2</v>
          </cell>
          <cell r="AC95">
            <v>2</v>
          </cell>
          <cell r="AD95">
            <v>200000</v>
          </cell>
          <cell r="AF95">
            <v>9</v>
          </cell>
          <cell r="AG95" t="str">
            <v>Huge particle</v>
          </cell>
          <cell r="AH95">
            <v>30000</v>
          </cell>
          <cell r="AI95">
            <v>1</v>
          </cell>
          <cell r="AJ95">
            <v>150</v>
          </cell>
          <cell r="AK95">
            <v>300000</v>
          </cell>
          <cell r="AL95">
            <v>47</v>
          </cell>
          <cell r="AM95">
            <v>47</v>
          </cell>
          <cell r="AN95">
            <v>10</v>
          </cell>
          <cell r="AO95">
            <v>90000000000</v>
          </cell>
        </row>
        <row r="96">
          <cell r="Z96">
            <v>15</v>
          </cell>
          <cell r="AA96" t="str">
            <v>Tank station 4h shifts -5G</v>
          </cell>
          <cell r="AB96">
            <v>2</v>
          </cell>
          <cell r="AC96">
            <v>2</v>
          </cell>
          <cell r="AD96">
            <v>200000</v>
          </cell>
          <cell r="AF96">
            <v>10</v>
          </cell>
          <cell r="AG96" t="str">
            <v>Huge particle</v>
          </cell>
          <cell r="AH96">
            <v>30000</v>
          </cell>
          <cell r="AI96">
            <v>1</v>
          </cell>
          <cell r="AJ96">
            <v>150</v>
          </cell>
          <cell r="AK96">
            <v>300000</v>
          </cell>
          <cell r="AL96">
            <v>48</v>
          </cell>
          <cell r="AM96">
            <v>48</v>
          </cell>
          <cell r="AN96">
            <v>10</v>
          </cell>
          <cell r="AO96">
            <v>60000000000</v>
          </cell>
        </row>
        <row r="97">
          <cell r="Z97">
            <v>16</v>
          </cell>
          <cell r="AA97" t="str">
            <v>Tank station 4h shifts -5G</v>
          </cell>
          <cell r="AB97">
            <v>2</v>
          </cell>
          <cell r="AC97">
            <v>2</v>
          </cell>
          <cell r="AD97">
            <v>200000</v>
          </cell>
          <cell r="AF97">
            <v>11</v>
          </cell>
          <cell r="AG97" t="str">
            <v>Huge particle</v>
          </cell>
          <cell r="AH97">
            <v>30000</v>
          </cell>
          <cell r="AI97">
            <v>1</v>
          </cell>
          <cell r="AJ97">
            <v>150</v>
          </cell>
          <cell r="AK97">
            <v>300000</v>
          </cell>
          <cell r="AL97">
            <v>48</v>
          </cell>
          <cell r="AM97">
            <v>48</v>
          </cell>
          <cell r="AN97">
            <v>10</v>
          </cell>
          <cell r="AO97">
            <v>30000000000</v>
          </cell>
        </row>
        <row r="98">
          <cell r="B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J98">
            <v>0</v>
          </cell>
          <cell r="K98">
            <v>1</v>
          </cell>
          <cell r="AF98">
            <v>12</v>
          </cell>
          <cell r="AG98" t="str">
            <v>Huge particle</v>
          </cell>
          <cell r="AH98">
            <v>30000</v>
          </cell>
          <cell r="AI98">
            <v>1</v>
          </cell>
          <cell r="AJ98">
            <v>150</v>
          </cell>
          <cell r="AK98">
            <v>300000</v>
          </cell>
          <cell r="AL98">
            <v>49</v>
          </cell>
          <cell r="AM98">
            <v>49</v>
          </cell>
          <cell r="AN98">
            <v>30</v>
          </cell>
          <cell r="AO98">
            <v>20000000000</v>
          </cell>
        </row>
        <row r="99">
          <cell r="B99">
            <v>1</v>
          </cell>
          <cell r="C99" t="str">
            <v xml:space="preserve">VisBasic(-3) </v>
          </cell>
          <cell r="D99">
            <v>7</v>
          </cell>
          <cell r="E99">
            <v>-3</v>
          </cell>
          <cell r="F99">
            <v>0.1</v>
          </cell>
          <cell r="G99">
            <v>3000</v>
          </cell>
          <cell r="J99">
            <v>0.01</v>
          </cell>
          <cell r="K99">
            <v>1.0050335853501451</v>
          </cell>
          <cell r="AF99">
            <v>13</v>
          </cell>
          <cell r="AG99" t="str">
            <v>Huge particle</v>
          </cell>
          <cell r="AH99">
            <v>30000</v>
          </cell>
          <cell r="AI99">
            <v>1</v>
          </cell>
          <cell r="AJ99">
            <v>150</v>
          </cell>
          <cell r="AK99">
            <v>300000</v>
          </cell>
          <cell r="AL99">
            <v>49</v>
          </cell>
          <cell r="AM99">
            <v>49</v>
          </cell>
          <cell r="AN99">
            <v>30</v>
          </cell>
          <cell r="AO99">
            <v>20000000000</v>
          </cell>
        </row>
        <row r="100">
          <cell r="B100">
            <v>2</v>
          </cell>
          <cell r="C100" t="str">
            <v xml:space="preserve">VisAdvanced(-6) </v>
          </cell>
          <cell r="D100">
            <v>9</v>
          </cell>
          <cell r="E100">
            <v>-6</v>
          </cell>
          <cell r="F100">
            <v>0.2</v>
          </cell>
          <cell r="G100">
            <v>10000</v>
          </cell>
          <cell r="J100">
            <v>1.4999999999999999E-2</v>
          </cell>
          <cell r="K100">
            <v>1.0075758540032123</v>
          </cell>
          <cell r="Z100">
            <v>0</v>
          </cell>
          <cell r="AF100">
            <v>14</v>
          </cell>
          <cell r="AG100" t="str">
            <v>Huge particle</v>
          </cell>
          <cell r="AH100">
            <v>30000</v>
          </cell>
          <cell r="AI100">
            <v>1</v>
          </cell>
          <cell r="AJ100">
            <v>150</v>
          </cell>
          <cell r="AK100">
            <v>300000</v>
          </cell>
          <cell r="AL100">
            <v>50</v>
          </cell>
          <cell r="AM100">
            <v>50</v>
          </cell>
          <cell r="AN100">
            <v>30</v>
          </cell>
          <cell r="AO100">
            <v>20000000000</v>
          </cell>
        </row>
        <row r="101">
          <cell r="B101">
            <v>3</v>
          </cell>
          <cell r="C101" t="str">
            <v xml:space="preserve">VisExtreme(-9) </v>
          </cell>
          <cell r="D101">
            <v>11</v>
          </cell>
          <cell r="E101">
            <v>-9</v>
          </cell>
          <cell r="F101">
            <v>0.4</v>
          </cell>
          <cell r="G101">
            <v>30000</v>
          </cell>
          <cell r="J101">
            <v>0.02</v>
          </cell>
          <cell r="K101">
            <v>1.0101353658759735</v>
          </cell>
          <cell r="Z101">
            <v>8</v>
          </cell>
          <cell r="AA101" t="str">
            <v>Freezer-8</v>
          </cell>
          <cell r="AB101">
            <v>2</v>
          </cell>
          <cell r="AC101">
            <v>0.5</v>
          </cell>
          <cell r="AD101">
            <v>100000</v>
          </cell>
          <cell r="AF101">
            <v>15</v>
          </cell>
          <cell r="AG101" t="str">
            <v>Huge particle</v>
          </cell>
          <cell r="AH101">
            <v>30000</v>
          </cell>
          <cell r="AI101">
            <v>1</v>
          </cell>
          <cell r="AJ101">
            <v>150</v>
          </cell>
          <cell r="AK101">
            <v>300000</v>
          </cell>
          <cell r="AL101">
            <v>50</v>
          </cell>
          <cell r="AM101">
            <v>50</v>
          </cell>
          <cell r="AN101">
            <v>30</v>
          </cell>
          <cell r="AO101">
            <v>20000000000</v>
          </cell>
        </row>
        <row r="102">
          <cell r="J102">
            <v>0.03</v>
          </cell>
          <cell r="K102">
            <v>1.0153069161569526</v>
          </cell>
          <cell r="Z102">
            <v>9</v>
          </cell>
          <cell r="AA102" t="str">
            <v>Freezer-9</v>
          </cell>
          <cell r="AB102">
            <v>2</v>
          </cell>
          <cell r="AC102">
            <v>0.5</v>
          </cell>
          <cell r="AD102">
            <v>100000</v>
          </cell>
          <cell r="AF102">
            <v>16</v>
          </cell>
          <cell r="AG102" t="str">
            <v>Huge particle</v>
          </cell>
          <cell r="AH102">
            <v>30000</v>
          </cell>
          <cell r="AI102">
            <v>1</v>
          </cell>
          <cell r="AJ102">
            <v>150</v>
          </cell>
          <cell r="AK102">
            <v>300000</v>
          </cell>
          <cell r="AL102">
            <v>51</v>
          </cell>
          <cell r="AM102">
            <v>51</v>
          </cell>
          <cell r="AN102">
            <v>30</v>
          </cell>
          <cell r="AO102">
            <v>20000000000</v>
          </cell>
        </row>
        <row r="103">
          <cell r="B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J103">
            <v>0.05</v>
          </cell>
          <cell r="K103">
            <v>1.0258658877510116</v>
          </cell>
          <cell r="Z103">
            <v>10</v>
          </cell>
          <cell r="AA103" t="str">
            <v>Freezer-10</v>
          </cell>
          <cell r="AB103">
            <v>1</v>
          </cell>
          <cell r="AC103">
            <v>1</v>
          </cell>
          <cell r="AD103">
            <v>50000</v>
          </cell>
        </row>
        <row r="104">
          <cell r="B104">
            <v>1</v>
          </cell>
          <cell r="C104" t="str">
            <v xml:space="preserve">IRBasic(-3) </v>
          </cell>
          <cell r="D104">
            <v>7</v>
          </cell>
          <cell r="E104">
            <v>-3</v>
          </cell>
          <cell r="F104">
            <v>0.1</v>
          </cell>
          <cell r="G104">
            <v>10000</v>
          </cell>
          <cell r="J104">
            <v>7.0000000000000007E-2</v>
          </cell>
          <cell r="K104">
            <v>1.0367241833547929</v>
          </cell>
          <cell r="Z104">
            <v>11</v>
          </cell>
          <cell r="AA104" t="str">
            <v>Freezer-11</v>
          </cell>
          <cell r="AB104">
            <v>1</v>
          </cell>
          <cell r="AC104">
            <v>1</v>
          </cell>
          <cell r="AD104">
            <v>50000</v>
          </cell>
        </row>
        <row r="105">
          <cell r="B105">
            <v>2</v>
          </cell>
          <cell r="C105" t="str">
            <v xml:space="preserve">IRAdvanced(-6) </v>
          </cell>
          <cell r="D105">
            <v>9</v>
          </cell>
          <cell r="E105">
            <v>-6</v>
          </cell>
          <cell r="F105">
            <v>0.2</v>
          </cell>
          <cell r="G105">
            <v>30000</v>
          </cell>
          <cell r="J105">
            <v>0.1</v>
          </cell>
          <cell r="K105">
            <v>1.0536051565782629</v>
          </cell>
          <cell r="Z105">
            <v>12</v>
          </cell>
          <cell r="AA105" t="str">
            <v>Freezer-12</v>
          </cell>
          <cell r="AB105">
            <v>1</v>
          </cell>
          <cell r="AC105">
            <v>1</v>
          </cell>
          <cell r="AD105">
            <v>20000</v>
          </cell>
          <cell r="AF105">
            <v>0</v>
          </cell>
        </row>
        <row r="106">
          <cell r="B106">
            <v>3</v>
          </cell>
          <cell r="C106" t="str">
            <v xml:space="preserve">IRExtreme(-9) </v>
          </cell>
          <cell r="D106">
            <v>11</v>
          </cell>
          <cell r="E106">
            <v>-9</v>
          </cell>
          <cell r="F106">
            <v>0.4</v>
          </cell>
          <cell r="G106">
            <v>100000</v>
          </cell>
          <cell r="J106">
            <v>0.15</v>
          </cell>
          <cell r="K106">
            <v>1.0834595299851664</v>
          </cell>
          <cell r="Z106">
            <v>13</v>
          </cell>
          <cell r="AA106" t="str">
            <v>Freezer-13</v>
          </cell>
          <cell r="AB106">
            <v>1</v>
          </cell>
          <cell r="AC106">
            <v>1</v>
          </cell>
          <cell r="AD106">
            <v>20000</v>
          </cell>
          <cell r="AF106">
            <v>8</v>
          </cell>
        </row>
        <row r="107">
          <cell r="J107">
            <v>0.2</v>
          </cell>
          <cell r="K107">
            <v>1.1157177565710485</v>
          </cell>
          <cell r="Z107">
            <v>14</v>
          </cell>
          <cell r="AA107" t="str">
            <v>Freezer-14</v>
          </cell>
          <cell r="AB107">
            <v>1</v>
          </cell>
          <cell r="AC107">
            <v>1</v>
          </cell>
          <cell r="AD107">
            <v>20000</v>
          </cell>
          <cell r="AF107">
            <v>9</v>
          </cell>
        </row>
        <row r="108">
          <cell r="B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J108">
            <v>0.25</v>
          </cell>
          <cell r="K108">
            <v>1.1507282898071236</v>
          </cell>
          <cell r="Z108">
            <v>15</v>
          </cell>
          <cell r="AA108" t="str">
            <v>Freezer-15</v>
          </cell>
          <cell r="AB108">
            <v>1</v>
          </cell>
          <cell r="AC108">
            <v>1</v>
          </cell>
          <cell r="AD108">
            <v>20000</v>
          </cell>
          <cell r="AF108">
            <v>10</v>
          </cell>
        </row>
        <row r="109">
          <cell r="B109">
            <v>1</v>
          </cell>
          <cell r="C109" t="str">
            <v xml:space="preserve">RadarBasic(-3) </v>
          </cell>
          <cell r="D109">
            <v>7</v>
          </cell>
          <cell r="E109">
            <v>-3</v>
          </cell>
          <cell r="F109">
            <v>0.1</v>
          </cell>
          <cell r="G109">
            <v>10000</v>
          </cell>
          <cell r="J109">
            <v>0.3</v>
          </cell>
          <cell r="K109">
            <v>1.188916479795775</v>
          </cell>
          <cell r="Z109">
            <v>16</v>
          </cell>
          <cell r="AA109" t="str">
            <v>Freezer-16</v>
          </cell>
          <cell r="AB109">
            <v>1</v>
          </cell>
          <cell r="AC109">
            <v>1</v>
          </cell>
          <cell r="AD109">
            <v>20000</v>
          </cell>
          <cell r="AF109">
            <v>11</v>
          </cell>
        </row>
        <row r="110">
          <cell r="B110">
            <v>2</v>
          </cell>
          <cell r="C110" t="str">
            <v xml:space="preserve">RadarAdvanced(-6) </v>
          </cell>
          <cell r="D110">
            <v>9</v>
          </cell>
          <cell r="E110">
            <v>-6</v>
          </cell>
          <cell r="F110">
            <v>0.2</v>
          </cell>
          <cell r="G110">
            <v>30000</v>
          </cell>
          <cell r="J110">
            <v>0.35</v>
          </cell>
          <cell r="K110">
            <v>1.2308083316927265</v>
          </cell>
          <cell r="AF110">
            <v>12</v>
          </cell>
          <cell r="AG110" t="str">
            <v>Medium meson</v>
          </cell>
          <cell r="AH110">
            <v>300</v>
          </cell>
          <cell r="AI110">
            <v>1</v>
          </cell>
          <cell r="AJ110">
            <v>3</v>
          </cell>
          <cell r="AK110">
            <v>3000</v>
          </cell>
          <cell r="AL110">
            <v>37</v>
          </cell>
          <cell r="AM110">
            <v>37</v>
          </cell>
          <cell r="AN110">
            <v>10</v>
          </cell>
          <cell r="AO110">
            <v>900000000</v>
          </cell>
        </row>
        <row r="111">
          <cell r="B111">
            <v>3</v>
          </cell>
          <cell r="C111" t="str">
            <v xml:space="preserve">RadarExtreme(-9) </v>
          </cell>
          <cell r="D111">
            <v>11</v>
          </cell>
          <cell r="E111">
            <v>-9</v>
          </cell>
          <cell r="F111">
            <v>0.4</v>
          </cell>
          <cell r="G111">
            <v>100000</v>
          </cell>
          <cell r="J111">
            <v>0.4</v>
          </cell>
          <cell r="K111">
            <v>1.2770640594149767</v>
          </cell>
          <cell r="T111">
            <v>0</v>
          </cell>
          <cell r="AF111">
            <v>13</v>
          </cell>
          <cell r="AG111" t="str">
            <v>Medium meson</v>
          </cell>
          <cell r="AH111">
            <v>300</v>
          </cell>
          <cell r="AI111">
            <v>1</v>
          </cell>
          <cell r="AJ111">
            <v>3</v>
          </cell>
          <cell r="AK111">
            <v>3000</v>
          </cell>
          <cell r="AL111">
            <v>37</v>
          </cell>
          <cell r="AM111">
            <v>37</v>
          </cell>
          <cell r="AN111">
            <v>10</v>
          </cell>
          <cell r="AO111">
            <v>600000000</v>
          </cell>
        </row>
        <row r="112">
          <cell r="J112">
            <v>0.45</v>
          </cell>
          <cell r="K112">
            <v>1.3285266683458234</v>
          </cell>
          <cell r="T112">
            <v>6</v>
          </cell>
          <cell r="U112">
            <v>50</v>
          </cell>
          <cell r="V112">
            <v>50</v>
          </cell>
          <cell r="W112">
            <v>7</v>
          </cell>
          <cell r="X112">
            <v>20000</v>
          </cell>
          <cell r="Z112">
            <v>0</v>
          </cell>
          <cell r="AA112" t="str">
            <v>6 hour cruise</v>
          </cell>
          <cell r="AF112">
            <v>14</v>
          </cell>
          <cell r="AG112" t="str">
            <v>Medium meson</v>
          </cell>
          <cell r="AH112">
            <v>300</v>
          </cell>
          <cell r="AI112">
            <v>1</v>
          </cell>
          <cell r="AJ112">
            <v>3</v>
          </cell>
          <cell r="AK112">
            <v>3000</v>
          </cell>
          <cell r="AL112">
            <v>38</v>
          </cell>
          <cell r="AM112">
            <v>38</v>
          </cell>
          <cell r="AN112">
            <v>10</v>
          </cell>
          <cell r="AO112">
            <v>300000000</v>
          </cell>
        </row>
        <row r="113">
          <cell r="B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J113">
            <v>0.5</v>
          </cell>
          <cell r="K113">
            <v>1.3862943611198908</v>
          </cell>
          <cell r="T113">
            <v>7</v>
          </cell>
          <cell r="U113">
            <v>20</v>
          </cell>
          <cell r="V113">
            <v>20</v>
          </cell>
          <cell r="W113">
            <v>5</v>
          </cell>
          <cell r="X113">
            <v>20000</v>
          </cell>
          <cell r="Z113">
            <v>2</v>
          </cell>
          <cell r="AA113" t="str">
            <v>12 hour cruise</v>
          </cell>
          <cell r="AF113">
            <v>15</v>
          </cell>
          <cell r="AG113" t="str">
            <v>Medium meson</v>
          </cell>
          <cell r="AH113">
            <v>300</v>
          </cell>
          <cell r="AI113">
            <v>1</v>
          </cell>
          <cell r="AJ113">
            <v>3</v>
          </cell>
          <cell r="AK113">
            <v>3000</v>
          </cell>
          <cell r="AL113">
            <v>38</v>
          </cell>
          <cell r="AM113">
            <v>38</v>
          </cell>
          <cell r="AN113">
            <v>10</v>
          </cell>
          <cell r="AO113">
            <v>300000000</v>
          </cell>
        </row>
        <row r="114">
          <cell r="B114">
            <v>1</v>
          </cell>
          <cell r="C114" t="str">
            <v xml:space="preserve">NeutrinoBasic(-3) </v>
          </cell>
          <cell r="D114">
            <v>12</v>
          </cell>
          <cell r="E114">
            <v>-3</v>
          </cell>
          <cell r="F114">
            <v>0.02</v>
          </cell>
          <cell r="G114">
            <v>30000</v>
          </cell>
          <cell r="J114">
            <v>0.55000000000000004</v>
          </cell>
          <cell r="K114">
            <v>1.4518321749414029</v>
          </cell>
          <cell r="T114">
            <v>8</v>
          </cell>
          <cell r="U114">
            <v>10</v>
          </cell>
          <cell r="V114">
            <v>10</v>
          </cell>
          <cell r="W114">
            <v>4</v>
          </cell>
          <cell r="X114">
            <v>20000</v>
          </cell>
          <cell r="Z114">
            <v>5</v>
          </cell>
          <cell r="AA114" t="str">
            <v>1 day cruise</v>
          </cell>
          <cell r="AF114">
            <v>16</v>
          </cell>
          <cell r="AG114" t="str">
            <v>Medium meson</v>
          </cell>
          <cell r="AH114">
            <v>300</v>
          </cell>
          <cell r="AI114">
            <v>1</v>
          </cell>
          <cell r="AJ114">
            <v>3</v>
          </cell>
          <cell r="AK114">
            <v>3000</v>
          </cell>
          <cell r="AL114">
            <v>39</v>
          </cell>
          <cell r="AM114">
            <v>39</v>
          </cell>
          <cell r="AN114">
            <v>10</v>
          </cell>
          <cell r="AO114">
            <v>300000000</v>
          </cell>
        </row>
        <row r="115">
          <cell r="B115">
            <v>2</v>
          </cell>
          <cell r="C115" t="str">
            <v xml:space="preserve">NeutrinoAdvanced(-6) </v>
          </cell>
          <cell r="D115">
            <v>14</v>
          </cell>
          <cell r="E115">
            <v>-6</v>
          </cell>
          <cell r="F115">
            <v>0.04</v>
          </cell>
          <cell r="G115">
            <v>100000</v>
          </cell>
          <cell r="J115">
            <v>0.6</v>
          </cell>
          <cell r="K115">
            <v>1.5271512197902584</v>
          </cell>
          <cell r="T115">
            <v>9</v>
          </cell>
          <cell r="U115">
            <v>10</v>
          </cell>
          <cell r="V115">
            <v>10</v>
          </cell>
          <cell r="W115">
            <v>4</v>
          </cell>
          <cell r="X115">
            <v>20000</v>
          </cell>
          <cell r="Z115">
            <v>10</v>
          </cell>
          <cell r="AA115" t="str">
            <v>4 day cruise</v>
          </cell>
        </row>
        <row r="116">
          <cell r="B116">
            <v>3</v>
          </cell>
          <cell r="C116" t="str">
            <v xml:space="preserve">NeutrinoExtreme(-9) </v>
          </cell>
          <cell r="D116">
            <v>16</v>
          </cell>
          <cell r="E116">
            <v>-9</v>
          </cell>
          <cell r="F116">
            <v>0.08</v>
          </cell>
          <cell r="G116">
            <v>300000</v>
          </cell>
          <cell r="J116">
            <v>0.65</v>
          </cell>
          <cell r="K116">
            <v>1.6151109607671967</v>
          </cell>
          <cell r="T116">
            <v>10</v>
          </cell>
          <cell r="U116">
            <v>5</v>
          </cell>
          <cell r="V116">
            <v>5</v>
          </cell>
          <cell r="W116">
            <v>4</v>
          </cell>
          <cell r="X116">
            <v>20000</v>
          </cell>
          <cell r="Z116">
            <v>20</v>
          </cell>
          <cell r="AA116" t="str">
            <v>1 week cruise</v>
          </cell>
        </row>
        <row r="117">
          <cell r="J117">
            <v>0.7</v>
          </cell>
          <cell r="K117">
            <v>1.7199611490370514</v>
          </cell>
          <cell r="T117">
            <v>11</v>
          </cell>
          <cell r="U117">
            <v>5</v>
          </cell>
          <cell r="V117">
            <v>5</v>
          </cell>
          <cell r="W117">
            <v>4</v>
          </cell>
          <cell r="X117">
            <v>20000</v>
          </cell>
          <cell r="Z117">
            <v>50</v>
          </cell>
          <cell r="AA117" t="str">
            <v>1 month cruise</v>
          </cell>
          <cell r="AF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J118">
            <v>0.75</v>
          </cell>
          <cell r="K118">
            <v>1.8483924814931878</v>
          </cell>
          <cell r="T118">
            <v>12</v>
          </cell>
          <cell r="U118">
            <v>2</v>
          </cell>
          <cell r="V118">
            <v>2</v>
          </cell>
          <cell r="W118">
            <v>2</v>
          </cell>
          <cell r="X118">
            <v>20000</v>
          </cell>
          <cell r="Z118">
            <v>100</v>
          </cell>
          <cell r="AA118" t="str">
            <v>3 month cruise</v>
          </cell>
          <cell r="AF118">
            <v>8</v>
          </cell>
        </row>
        <row r="119">
          <cell r="B119">
            <v>1</v>
          </cell>
          <cell r="C119" t="str">
            <v xml:space="preserve">MassBasic(-3) </v>
          </cell>
          <cell r="D119">
            <v>14</v>
          </cell>
          <cell r="E119">
            <v>-3</v>
          </cell>
          <cell r="F119">
            <v>0.02</v>
          </cell>
          <cell r="G119">
            <v>30000</v>
          </cell>
          <cell r="J119">
            <v>0.8</v>
          </cell>
          <cell r="K119">
            <v>2.0117973905426254</v>
          </cell>
          <cell r="T119">
            <v>13</v>
          </cell>
          <cell r="U119">
            <v>2</v>
          </cell>
          <cell r="V119">
            <v>2</v>
          </cell>
          <cell r="W119">
            <v>2</v>
          </cell>
          <cell r="X119">
            <v>20000</v>
          </cell>
          <cell r="Z119">
            <v>200</v>
          </cell>
          <cell r="AA119" t="str">
            <v>1 year cruise</v>
          </cell>
          <cell r="AF119">
            <v>9</v>
          </cell>
        </row>
        <row r="120">
          <cell r="B120">
            <v>2</v>
          </cell>
          <cell r="C120" t="str">
            <v xml:space="preserve">MassAdvanced(-6) </v>
          </cell>
          <cell r="D120">
            <v>16</v>
          </cell>
          <cell r="E120">
            <v>-6</v>
          </cell>
          <cell r="F120">
            <v>0.04</v>
          </cell>
          <cell r="G120">
            <v>100000</v>
          </cell>
          <cell r="J120">
            <v>0.85</v>
          </cell>
          <cell r="K120">
            <v>2.2319058645716248</v>
          </cell>
          <cell r="T120">
            <v>14</v>
          </cell>
          <cell r="U120">
            <v>1</v>
          </cell>
          <cell r="V120">
            <v>1</v>
          </cell>
          <cell r="W120">
            <v>2</v>
          </cell>
          <cell r="X120">
            <v>20000</v>
          </cell>
          <cell r="Z120">
            <v>500</v>
          </cell>
          <cell r="AA120" t="str">
            <v>unlimited cruise</v>
          </cell>
          <cell r="AF120">
            <v>10</v>
          </cell>
        </row>
        <row r="121">
          <cell r="B121">
            <v>3</v>
          </cell>
          <cell r="C121" t="str">
            <v xml:space="preserve">MassExtreme(-9) </v>
          </cell>
          <cell r="D121">
            <v>18</v>
          </cell>
          <cell r="E121">
            <v>-9</v>
          </cell>
          <cell r="F121">
            <v>0.08</v>
          </cell>
          <cell r="G121">
            <v>300000</v>
          </cell>
          <cell r="J121">
            <v>0.9</v>
          </cell>
          <cell r="K121">
            <v>2.558427881104496</v>
          </cell>
          <cell r="T121">
            <v>15</v>
          </cell>
          <cell r="U121">
            <v>1</v>
          </cell>
          <cell r="V121">
            <v>1</v>
          </cell>
          <cell r="W121">
            <v>2</v>
          </cell>
          <cell r="X121">
            <v>20000</v>
          </cell>
          <cell r="AF121">
            <v>11</v>
          </cell>
        </row>
        <row r="122">
          <cell r="J122">
            <v>0.93</v>
          </cell>
          <cell r="K122">
            <v>2.8594193945513751</v>
          </cell>
          <cell r="T122">
            <v>16</v>
          </cell>
          <cell r="U122">
            <v>1</v>
          </cell>
          <cell r="V122">
            <v>1</v>
          </cell>
          <cell r="W122">
            <v>2</v>
          </cell>
          <cell r="X122">
            <v>20000</v>
          </cell>
          <cell r="AF122">
            <v>12</v>
          </cell>
          <cell r="AG122" t="str">
            <v>Large meson</v>
          </cell>
          <cell r="AH122">
            <v>3000</v>
          </cell>
          <cell r="AI122">
            <v>1</v>
          </cell>
          <cell r="AJ122">
            <v>15</v>
          </cell>
          <cell r="AK122">
            <v>30000</v>
          </cell>
          <cell r="AL122">
            <v>43</v>
          </cell>
          <cell r="AM122">
            <v>43</v>
          </cell>
          <cell r="AN122">
            <v>10</v>
          </cell>
          <cell r="AO122">
            <v>9000000000</v>
          </cell>
        </row>
        <row r="123">
          <cell r="J123">
            <v>0.95</v>
          </cell>
          <cell r="K123">
            <v>3.1534023932147268</v>
          </cell>
          <cell r="AF123">
            <v>13</v>
          </cell>
          <cell r="AG123" t="str">
            <v>Large meson</v>
          </cell>
          <cell r="AH123">
            <v>3000</v>
          </cell>
          <cell r="AI123">
            <v>1</v>
          </cell>
          <cell r="AJ123">
            <v>15</v>
          </cell>
          <cell r="AK123">
            <v>30000</v>
          </cell>
          <cell r="AL123">
            <v>43</v>
          </cell>
          <cell r="AM123">
            <v>43</v>
          </cell>
          <cell r="AN123">
            <v>10</v>
          </cell>
          <cell r="AO123">
            <v>6000000000</v>
          </cell>
        </row>
        <row r="124">
          <cell r="B124">
            <v>0.05</v>
          </cell>
          <cell r="C124">
            <v>0</v>
          </cell>
          <cell r="J124">
            <v>0.96</v>
          </cell>
          <cell r="K124">
            <v>3.3529956509043752</v>
          </cell>
          <cell r="AF124">
            <v>14</v>
          </cell>
          <cell r="AG124" t="str">
            <v>Large meson</v>
          </cell>
          <cell r="AH124">
            <v>3000</v>
          </cell>
          <cell r="AI124">
            <v>1</v>
          </cell>
          <cell r="AJ124">
            <v>15</v>
          </cell>
          <cell r="AK124">
            <v>30000</v>
          </cell>
          <cell r="AL124">
            <v>44</v>
          </cell>
          <cell r="AM124">
            <v>44</v>
          </cell>
          <cell r="AN124">
            <v>10</v>
          </cell>
          <cell r="AO124">
            <v>3000000000</v>
          </cell>
        </row>
        <row r="125">
          <cell r="B125">
            <v>0.15</v>
          </cell>
          <cell r="C125">
            <v>1</v>
          </cell>
          <cell r="J125">
            <v>0.97</v>
          </cell>
          <cell r="K125">
            <v>3.6150081415669906</v>
          </cell>
          <cell r="AF125">
            <v>15</v>
          </cell>
          <cell r="AG125" t="str">
            <v>Large meson</v>
          </cell>
          <cell r="AH125">
            <v>3000</v>
          </cell>
          <cell r="AI125">
            <v>1</v>
          </cell>
          <cell r="AJ125">
            <v>15</v>
          </cell>
          <cell r="AK125">
            <v>30000</v>
          </cell>
          <cell r="AL125">
            <v>44</v>
          </cell>
          <cell r="AM125">
            <v>44</v>
          </cell>
          <cell r="AN125">
            <v>10</v>
          </cell>
          <cell r="AO125">
            <v>3000000000</v>
          </cell>
        </row>
        <row r="126">
          <cell r="B126">
            <v>0.5</v>
          </cell>
          <cell r="C126">
            <v>2</v>
          </cell>
          <cell r="J126">
            <v>0.98</v>
          </cell>
          <cell r="K126">
            <v>3.9918602096205564</v>
          </cell>
          <cell r="AF126">
            <v>16</v>
          </cell>
          <cell r="AG126" t="str">
            <v>Large meson</v>
          </cell>
          <cell r="AH126">
            <v>3000</v>
          </cell>
          <cell r="AI126">
            <v>1</v>
          </cell>
          <cell r="AJ126">
            <v>15</v>
          </cell>
          <cell r="AK126">
            <v>30000</v>
          </cell>
          <cell r="AL126">
            <v>45</v>
          </cell>
          <cell r="AM126">
            <v>45</v>
          </cell>
          <cell r="AN126">
            <v>10</v>
          </cell>
          <cell r="AO126">
            <v>3000000000</v>
          </cell>
        </row>
        <row r="127">
          <cell r="B127">
            <v>1.5</v>
          </cell>
          <cell r="C127">
            <v>3</v>
          </cell>
          <cell r="J127">
            <v>0.99</v>
          </cell>
          <cell r="K127">
            <v>4.6516870565536275</v>
          </cell>
        </row>
        <row r="128">
          <cell r="B128">
            <v>5</v>
          </cell>
          <cell r="C128">
            <v>4</v>
          </cell>
          <cell r="J128">
            <v>0.995</v>
          </cell>
          <cell r="K128">
            <v>5.3249420769326985</v>
          </cell>
        </row>
        <row r="129">
          <cell r="B129">
            <v>15</v>
          </cell>
          <cell r="C129">
            <v>5</v>
          </cell>
          <cell r="J129">
            <v>0.999</v>
          </cell>
          <cell r="K129">
            <v>6.914669948931067</v>
          </cell>
          <cell r="AF129">
            <v>0</v>
          </cell>
        </row>
        <row r="130">
          <cell r="B130">
            <v>50</v>
          </cell>
          <cell r="C130">
            <v>6</v>
          </cell>
          <cell r="AF130">
            <v>8</v>
          </cell>
        </row>
        <row r="131">
          <cell r="B131">
            <v>150</v>
          </cell>
          <cell r="C131">
            <v>7</v>
          </cell>
          <cell r="AF131">
            <v>9</v>
          </cell>
        </row>
        <row r="132">
          <cell r="B132">
            <v>500</v>
          </cell>
          <cell r="C132">
            <v>8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AF132">
            <v>10</v>
          </cell>
        </row>
        <row r="133">
          <cell r="B133">
            <v>1500</v>
          </cell>
          <cell r="C133">
            <v>9</v>
          </cell>
          <cell r="J133">
            <v>1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AF133">
            <v>11</v>
          </cell>
        </row>
        <row r="134">
          <cell r="B134">
            <v>5000</v>
          </cell>
          <cell r="C134">
            <v>10</v>
          </cell>
          <cell r="J134">
            <v>2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AF134">
            <v>12</v>
          </cell>
          <cell r="AG134" t="str">
            <v>VLarge meson</v>
          </cell>
          <cell r="AH134">
            <v>10000</v>
          </cell>
          <cell r="AI134">
            <v>1</v>
          </cell>
          <cell r="AJ134">
            <v>50</v>
          </cell>
          <cell r="AK134">
            <v>100000</v>
          </cell>
          <cell r="AL134">
            <v>46</v>
          </cell>
          <cell r="AM134">
            <v>46</v>
          </cell>
          <cell r="AN134">
            <v>30</v>
          </cell>
          <cell r="AO134">
            <v>30000000000</v>
          </cell>
        </row>
        <row r="135">
          <cell r="B135">
            <v>15000</v>
          </cell>
          <cell r="C135">
            <v>11</v>
          </cell>
          <cell r="J135">
            <v>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AF135">
            <v>13</v>
          </cell>
          <cell r="AG135" t="str">
            <v>VLarge meson</v>
          </cell>
          <cell r="AH135">
            <v>10000</v>
          </cell>
          <cell r="AI135">
            <v>1</v>
          </cell>
          <cell r="AJ135">
            <v>50</v>
          </cell>
          <cell r="AK135">
            <v>100000</v>
          </cell>
          <cell r="AL135">
            <v>46</v>
          </cell>
          <cell r="AM135">
            <v>46</v>
          </cell>
          <cell r="AN135">
            <v>30</v>
          </cell>
          <cell r="AO135">
            <v>20000000000</v>
          </cell>
        </row>
        <row r="136">
          <cell r="B136">
            <v>50000</v>
          </cell>
          <cell r="C136">
            <v>12</v>
          </cell>
          <cell r="J136">
            <v>4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AF136">
            <v>14</v>
          </cell>
          <cell r="AG136" t="str">
            <v>VLarge meson</v>
          </cell>
          <cell r="AH136">
            <v>10000</v>
          </cell>
          <cell r="AI136">
            <v>1</v>
          </cell>
          <cell r="AJ136">
            <v>50</v>
          </cell>
          <cell r="AK136">
            <v>100000</v>
          </cell>
          <cell r="AL136">
            <v>47</v>
          </cell>
          <cell r="AM136">
            <v>47</v>
          </cell>
          <cell r="AN136">
            <v>30</v>
          </cell>
          <cell r="AO136">
            <v>10000000000</v>
          </cell>
        </row>
        <row r="137">
          <cell r="B137">
            <v>150000</v>
          </cell>
          <cell r="C137">
            <v>13</v>
          </cell>
          <cell r="E137" t="str">
            <v>BoardingTable</v>
          </cell>
          <cell r="F137" t="str">
            <v>DM</v>
          </cell>
          <cell r="J137">
            <v>5</v>
          </cell>
          <cell r="K137">
            <v>50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AF137">
            <v>15</v>
          </cell>
          <cell r="AG137" t="str">
            <v>VLarge meson</v>
          </cell>
          <cell r="AH137">
            <v>10000</v>
          </cell>
          <cell r="AI137">
            <v>1</v>
          </cell>
          <cell r="AJ137">
            <v>50</v>
          </cell>
          <cell r="AK137">
            <v>100000</v>
          </cell>
          <cell r="AL137">
            <v>47</v>
          </cell>
          <cell r="AM137">
            <v>47</v>
          </cell>
          <cell r="AN137">
            <v>30</v>
          </cell>
          <cell r="AO137">
            <v>10000000000</v>
          </cell>
        </row>
        <row r="138">
          <cell r="B138">
            <v>500000</v>
          </cell>
          <cell r="C138">
            <v>14</v>
          </cell>
          <cell r="E138">
            <v>0</v>
          </cell>
          <cell r="F138">
            <v>0</v>
          </cell>
          <cell r="J138">
            <v>6</v>
          </cell>
          <cell r="K138">
            <v>5</v>
          </cell>
          <cell r="L138">
            <v>50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AF138">
            <v>16</v>
          </cell>
          <cell r="AG138" t="str">
            <v>VLarge meson</v>
          </cell>
          <cell r="AH138">
            <v>10000</v>
          </cell>
          <cell r="AI138">
            <v>1</v>
          </cell>
          <cell r="AJ138">
            <v>50</v>
          </cell>
          <cell r="AK138">
            <v>100000</v>
          </cell>
          <cell r="AL138">
            <v>48</v>
          </cell>
          <cell r="AM138">
            <v>48</v>
          </cell>
          <cell r="AN138">
            <v>30</v>
          </cell>
          <cell r="AO138">
            <v>10000000000</v>
          </cell>
        </row>
        <row r="139">
          <cell r="B139">
            <v>1500000</v>
          </cell>
          <cell r="C139">
            <v>15</v>
          </cell>
          <cell r="E139">
            <v>1</v>
          </cell>
          <cell r="F139">
            <v>1</v>
          </cell>
          <cell r="J139">
            <v>7</v>
          </cell>
          <cell r="K139">
            <v>0.5</v>
          </cell>
          <cell r="L139">
            <v>5</v>
          </cell>
          <cell r="M139">
            <v>50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E140">
            <v>2</v>
          </cell>
          <cell r="F140">
            <v>2</v>
          </cell>
          <cell r="J140">
            <v>8</v>
          </cell>
          <cell r="K140">
            <v>0.15</v>
          </cell>
          <cell r="L140">
            <v>0.5</v>
          </cell>
          <cell r="M140">
            <v>5</v>
          </cell>
          <cell r="N140">
            <v>50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E141">
            <v>3</v>
          </cell>
          <cell r="F141">
            <v>3</v>
          </cell>
          <cell r="J141">
            <v>9</v>
          </cell>
          <cell r="K141">
            <v>0.15</v>
          </cell>
          <cell r="L141">
            <v>0.5</v>
          </cell>
          <cell r="M141">
            <v>5</v>
          </cell>
          <cell r="N141">
            <v>50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AF141">
            <v>0</v>
          </cell>
        </row>
        <row r="142">
          <cell r="B142">
            <v>0</v>
          </cell>
          <cell r="C142">
            <v>-6</v>
          </cell>
          <cell r="E142">
            <v>6</v>
          </cell>
          <cell r="F142">
            <v>4</v>
          </cell>
          <cell r="J142">
            <v>10</v>
          </cell>
          <cell r="K142">
            <v>0.05</v>
          </cell>
          <cell r="L142">
            <v>0.15</v>
          </cell>
          <cell r="M142">
            <v>0.5</v>
          </cell>
          <cell r="N142">
            <v>5</v>
          </cell>
          <cell r="O142">
            <v>50</v>
          </cell>
          <cell r="P142">
            <v>0</v>
          </cell>
          <cell r="Q142">
            <v>0</v>
          </cell>
          <cell r="R142">
            <v>0</v>
          </cell>
          <cell r="AF142">
            <v>8</v>
          </cell>
        </row>
        <row r="143">
          <cell r="B143">
            <v>3.0000000000000001E-3</v>
          </cell>
          <cell r="C143">
            <v>-5</v>
          </cell>
          <cell r="E143">
            <v>9</v>
          </cell>
          <cell r="F143">
            <v>5</v>
          </cell>
          <cell r="J143">
            <v>11</v>
          </cell>
          <cell r="K143">
            <v>0.05</v>
          </cell>
          <cell r="L143">
            <v>0.15</v>
          </cell>
          <cell r="M143">
            <v>0.5</v>
          </cell>
          <cell r="N143">
            <v>5</v>
          </cell>
          <cell r="O143">
            <v>50</v>
          </cell>
          <cell r="P143">
            <v>0</v>
          </cell>
          <cell r="Q143">
            <v>0</v>
          </cell>
          <cell r="R143">
            <v>0</v>
          </cell>
          <cell r="AF143">
            <v>9</v>
          </cell>
        </row>
        <row r="144">
          <cell r="B144">
            <v>0.01</v>
          </cell>
          <cell r="C144">
            <v>-4</v>
          </cell>
          <cell r="E144">
            <v>30</v>
          </cell>
          <cell r="F144">
            <v>6</v>
          </cell>
          <cell r="J144">
            <v>12</v>
          </cell>
          <cell r="K144">
            <v>1.4999999999999999E-2</v>
          </cell>
          <cell r="L144">
            <v>0.05</v>
          </cell>
          <cell r="M144">
            <v>0.15</v>
          </cell>
          <cell r="N144">
            <v>0.5</v>
          </cell>
          <cell r="O144">
            <v>5</v>
          </cell>
          <cell r="P144">
            <v>50</v>
          </cell>
          <cell r="Q144">
            <v>0</v>
          </cell>
          <cell r="R144">
            <v>0</v>
          </cell>
          <cell r="AF144">
            <v>10</v>
          </cell>
        </row>
        <row r="145">
          <cell r="B145">
            <v>0.03</v>
          </cell>
          <cell r="C145">
            <v>-3</v>
          </cell>
          <cell r="E145">
            <v>60</v>
          </cell>
          <cell r="F145">
            <v>7</v>
          </cell>
          <cell r="J145">
            <v>13</v>
          </cell>
          <cell r="K145">
            <v>1.4999999999999999E-2</v>
          </cell>
          <cell r="L145">
            <v>0.05</v>
          </cell>
          <cell r="M145">
            <v>0.15</v>
          </cell>
          <cell r="N145">
            <v>0.5</v>
          </cell>
          <cell r="O145">
            <v>5</v>
          </cell>
          <cell r="P145">
            <v>50</v>
          </cell>
          <cell r="Q145">
            <v>0</v>
          </cell>
          <cell r="R145">
            <v>0</v>
          </cell>
          <cell r="AF145">
            <v>11</v>
          </cell>
        </row>
        <row r="146">
          <cell r="B146">
            <v>0.1</v>
          </cell>
          <cell r="C146">
            <v>-2</v>
          </cell>
          <cell r="E146">
            <v>90</v>
          </cell>
          <cell r="F146">
            <v>8</v>
          </cell>
          <cell r="J146">
            <v>14</v>
          </cell>
          <cell r="K146">
            <v>5.0000000000000001E-3</v>
          </cell>
          <cell r="L146">
            <v>1.4999999999999999E-2</v>
          </cell>
          <cell r="M146">
            <v>0.05</v>
          </cell>
          <cell r="N146">
            <v>0.15</v>
          </cell>
          <cell r="O146">
            <v>0.5</v>
          </cell>
          <cell r="P146">
            <v>5</v>
          </cell>
          <cell r="Q146">
            <v>50</v>
          </cell>
          <cell r="R146">
            <v>0</v>
          </cell>
          <cell r="AF146">
            <v>12</v>
          </cell>
          <cell r="AG146" t="str">
            <v>Huge meson</v>
          </cell>
          <cell r="AH146">
            <v>30000</v>
          </cell>
          <cell r="AI146">
            <v>1</v>
          </cell>
          <cell r="AJ146">
            <v>150</v>
          </cell>
          <cell r="AK146">
            <v>300000</v>
          </cell>
          <cell r="AL146">
            <v>50</v>
          </cell>
          <cell r="AM146">
            <v>50</v>
          </cell>
          <cell r="AN146">
            <v>30</v>
          </cell>
          <cell r="AO146">
            <v>90000000000</v>
          </cell>
        </row>
        <row r="147">
          <cell r="B147">
            <v>0.3</v>
          </cell>
          <cell r="C147">
            <v>-1</v>
          </cell>
          <cell r="E147">
            <v>300</v>
          </cell>
          <cell r="F147">
            <v>9</v>
          </cell>
          <cell r="J147">
            <v>15</v>
          </cell>
          <cell r="K147">
            <v>1.5E-3</v>
          </cell>
          <cell r="L147">
            <v>5.0000000000000001E-3</v>
          </cell>
          <cell r="M147">
            <v>1.4999999999999999E-2</v>
          </cell>
          <cell r="N147">
            <v>0.05</v>
          </cell>
          <cell r="O147">
            <v>0.15</v>
          </cell>
          <cell r="P147">
            <v>0.5</v>
          </cell>
          <cell r="Q147">
            <v>5</v>
          </cell>
          <cell r="R147">
            <v>50</v>
          </cell>
          <cell r="AF147">
            <v>13</v>
          </cell>
          <cell r="AG147" t="str">
            <v>Huge meson</v>
          </cell>
          <cell r="AH147">
            <v>30000</v>
          </cell>
          <cell r="AI147">
            <v>1</v>
          </cell>
          <cell r="AJ147">
            <v>150</v>
          </cell>
          <cell r="AK147">
            <v>300000</v>
          </cell>
          <cell r="AL147">
            <v>50</v>
          </cell>
          <cell r="AM147">
            <v>50</v>
          </cell>
          <cell r="AN147">
            <v>30</v>
          </cell>
          <cell r="AO147">
            <v>60000000000</v>
          </cell>
        </row>
        <row r="148">
          <cell r="B148">
            <v>1</v>
          </cell>
          <cell r="C148">
            <v>0</v>
          </cell>
          <cell r="E148">
            <v>600</v>
          </cell>
          <cell r="F148">
            <v>10</v>
          </cell>
          <cell r="J148">
            <v>16</v>
          </cell>
          <cell r="K148">
            <v>5.0000000000000001E-4</v>
          </cell>
          <cell r="L148">
            <v>1.5E-3</v>
          </cell>
          <cell r="M148">
            <v>5.0000000000000001E-3</v>
          </cell>
          <cell r="N148">
            <v>1.4999999999999999E-2</v>
          </cell>
          <cell r="O148">
            <v>0.05</v>
          </cell>
          <cell r="P148">
            <v>0.15</v>
          </cell>
          <cell r="Q148">
            <v>0.5</v>
          </cell>
          <cell r="R148">
            <v>5</v>
          </cell>
          <cell r="AF148">
            <v>14</v>
          </cell>
          <cell r="AG148" t="str">
            <v>Huge meson</v>
          </cell>
          <cell r="AH148">
            <v>30000</v>
          </cell>
          <cell r="AI148">
            <v>1</v>
          </cell>
          <cell r="AJ148">
            <v>150</v>
          </cell>
          <cell r="AK148">
            <v>300000</v>
          </cell>
          <cell r="AL148">
            <v>50</v>
          </cell>
          <cell r="AM148">
            <v>50</v>
          </cell>
          <cell r="AN148">
            <v>30</v>
          </cell>
          <cell r="AO148">
            <v>30000000000</v>
          </cell>
        </row>
        <row r="149">
          <cell r="B149">
            <v>3</v>
          </cell>
          <cell r="C149">
            <v>1</v>
          </cell>
          <cell r="E149">
            <v>900</v>
          </cell>
          <cell r="F149">
            <v>11</v>
          </cell>
          <cell r="AF149">
            <v>15</v>
          </cell>
          <cell r="AG149" t="str">
            <v>Huge meson</v>
          </cell>
          <cell r="AH149">
            <v>30000</v>
          </cell>
          <cell r="AI149">
            <v>1</v>
          </cell>
          <cell r="AJ149">
            <v>150</v>
          </cell>
          <cell r="AK149">
            <v>300000</v>
          </cell>
          <cell r="AL149">
            <v>50</v>
          </cell>
          <cell r="AM149">
            <v>50</v>
          </cell>
          <cell r="AN149">
            <v>30</v>
          </cell>
          <cell r="AO149">
            <v>30000000000</v>
          </cell>
        </row>
        <row r="150">
          <cell r="B150">
            <v>10</v>
          </cell>
          <cell r="C150">
            <v>2</v>
          </cell>
          <cell r="E150">
            <v>3000</v>
          </cell>
          <cell r="F150">
            <v>12</v>
          </cell>
          <cell r="AF150">
            <v>16</v>
          </cell>
          <cell r="AG150" t="str">
            <v>Huge meson</v>
          </cell>
          <cell r="AH150">
            <v>30000</v>
          </cell>
          <cell r="AI150">
            <v>1</v>
          </cell>
          <cell r="AJ150">
            <v>150</v>
          </cell>
          <cell r="AK150">
            <v>300000</v>
          </cell>
          <cell r="AL150">
            <v>51</v>
          </cell>
          <cell r="AM150">
            <v>51</v>
          </cell>
          <cell r="AN150">
            <v>30</v>
          </cell>
          <cell r="AO150">
            <v>30000000000</v>
          </cell>
        </row>
        <row r="151">
          <cell r="B151">
            <v>30</v>
          </cell>
          <cell r="C151">
            <v>3</v>
          </cell>
          <cell r="E151">
            <v>6000</v>
          </cell>
          <cell r="F151">
            <v>13</v>
          </cell>
          <cell r="J151">
            <v>0</v>
          </cell>
        </row>
        <row r="152">
          <cell r="E152">
            <v>9000</v>
          </cell>
          <cell r="F152">
            <v>14</v>
          </cell>
          <cell r="J152">
            <v>8</v>
          </cell>
          <cell r="K152" t="str">
            <v>RepairBot-8</v>
          </cell>
          <cell r="L152">
            <v>1.5</v>
          </cell>
          <cell r="M152">
            <v>0.3</v>
          </cell>
          <cell r="N152">
            <v>100000</v>
          </cell>
          <cell r="O152">
            <v>0.5</v>
          </cell>
        </row>
        <row r="153">
          <cell r="E153">
            <v>30000</v>
          </cell>
          <cell r="F153">
            <v>15</v>
          </cell>
          <cell r="J153">
            <v>9</v>
          </cell>
          <cell r="K153" t="str">
            <v>RepairBot-9</v>
          </cell>
          <cell r="L153">
            <v>1</v>
          </cell>
          <cell r="M153">
            <v>0.2</v>
          </cell>
          <cell r="N153">
            <v>50000</v>
          </cell>
          <cell r="O153">
            <v>0.5</v>
          </cell>
        </row>
        <row r="154">
          <cell r="E154">
            <v>60000</v>
          </cell>
          <cell r="F154">
            <v>16</v>
          </cell>
          <cell r="J154">
            <v>10</v>
          </cell>
          <cell r="K154" t="str">
            <v>RepairBot-10</v>
          </cell>
          <cell r="L154">
            <v>0.5</v>
          </cell>
          <cell r="M154">
            <v>0.1</v>
          </cell>
          <cell r="N154">
            <v>20000</v>
          </cell>
          <cell r="O154">
            <v>0.66700000000000004</v>
          </cell>
        </row>
        <row r="155">
          <cell r="E155">
            <v>90000</v>
          </cell>
          <cell r="F155">
            <v>17</v>
          </cell>
          <cell r="J155">
            <v>11</v>
          </cell>
          <cell r="K155" t="str">
            <v>RepairBot-11</v>
          </cell>
          <cell r="L155">
            <v>0.5</v>
          </cell>
          <cell r="M155">
            <v>0.1</v>
          </cell>
          <cell r="N155">
            <v>20000</v>
          </cell>
          <cell r="O155">
            <v>0.66700000000000004</v>
          </cell>
        </row>
        <row r="156">
          <cell r="J156">
            <v>12</v>
          </cell>
          <cell r="K156" t="str">
            <v>RepairBot-12</v>
          </cell>
          <cell r="L156">
            <v>0.5</v>
          </cell>
          <cell r="M156">
            <v>0.1</v>
          </cell>
          <cell r="N156">
            <v>10000</v>
          </cell>
          <cell r="O156">
            <v>0.9</v>
          </cell>
        </row>
        <row r="157">
          <cell r="J157">
            <v>13</v>
          </cell>
          <cell r="K157" t="str">
            <v>RepairBot-13</v>
          </cell>
          <cell r="L157">
            <v>0.5</v>
          </cell>
          <cell r="M157">
            <v>0.1</v>
          </cell>
          <cell r="N157">
            <v>10000</v>
          </cell>
          <cell r="O157">
            <v>0.9</v>
          </cell>
        </row>
        <row r="158">
          <cell r="J158">
            <v>14</v>
          </cell>
          <cell r="K158" t="str">
            <v>RepairBot-14</v>
          </cell>
          <cell r="L158">
            <v>0.5</v>
          </cell>
          <cell r="M158">
            <v>0.1</v>
          </cell>
          <cell r="N158">
            <v>10000</v>
          </cell>
          <cell r="O158">
            <v>1</v>
          </cell>
        </row>
        <row r="159">
          <cell r="J159">
            <v>15</v>
          </cell>
          <cell r="K159" t="str">
            <v>RepairBot-15</v>
          </cell>
          <cell r="L159">
            <v>0.5</v>
          </cell>
          <cell r="M159">
            <v>0.1</v>
          </cell>
          <cell r="N159">
            <v>10000</v>
          </cell>
          <cell r="O159">
            <v>1</v>
          </cell>
        </row>
        <row r="160">
          <cell r="J160">
            <v>16</v>
          </cell>
          <cell r="K160" t="str">
            <v>RepairBot-16</v>
          </cell>
          <cell r="L160">
            <v>0.5</v>
          </cell>
          <cell r="M160">
            <v>0.1</v>
          </cell>
          <cell r="N160">
            <v>10000</v>
          </cell>
          <cell r="O160">
            <v>1</v>
          </cell>
        </row>
        <row r="163">
          <cell r="J163">
            <v>0</v>
          </cell>
        </row>
        <row r="164">
          <cell r="J164">
            <v>6</v>
          </cell>
          <cell r="K164" t="str">
            <v>Battery-6</v>
          </cell>
          <cell r="L164">
            <v>10</v>
          </cell>
          <cell r="M164">
            <v>2</v>
          </cell>
          <cell r="N164">
            <v>10000</v>
          </cell>
        </row>
        <row r="165">
          <cell r="J165">
            <v>7</v>
          </cell>
          <cell r="K165" t="str">
            <v>Battery-7</v>
          </cell>
          <cell r="L165">
            <v>7</v>
          </cell>
          <cell r="M165">
            <v>2</v>
          </cell>
          <cell r="N165">
            <v>20000</v>
          </cell>
        </row>
        <row r="166">
          <cell r="J166">
            <v>8</v>
          </cell>
          <cell r="K166" t="str">
            <v>Battery-8</v>
          </cell>
          <cell r="L166">
            <v>3</v>
          </cell>
          <cell r="M166">
            <v>2</v>
          </cell>
          <cell r="N166">
            <v>50000</v>
          </cell>
        </row>
        <row r="167">
          <cell r="J167">
            <v>9</v>
          </cell>
          <cell r="K167" t="str">
            <v>Battery-9</v>
          </cell>
          <cell r="L167">
            <v>3</v>
          </cell>
          <cell r="M167">
            <v>2</v>
          </cell>
          <cell r="N167">
            <v>50000</v>
          </cell>
        </row>
        <row r="168">
          <cell r="J168">
            <v>10</v>
          </cell>
          <cell r="K168" t="str">
            <v>Battery-10</v>
          </cell>
          <cell r="L168">
            <v>1</v>
          </cell>
          <cell r="M168">
            <v>2</v>
          </cell>
          <cell r="N168">
            <v>100000</v>
          </cell>
        </row>
        <row r="169">
          <cell r="J169">
            <v>11</v>
          </cell>
          <cell r="K169" t="str">
            <v>Battery-11</v>
          </cell>
          <cell r="L169">
            <v>1</v>
          </cell>
          <cell r="M169">
            <v>2</v>
          </cell>
          <cell r="N169">
            <v>100000</v>
          </cell>
        </row>
        <row r="170">
          <cell r="J170">
            <v>12</v>
          </cell>
          <cell r="K170" t="str">
            <v>Battery-12</v>
          </cell>
          <cell r="L170">
            <v>0.5</v>
          </cell>
          <cell r="M170">
            <v>2</v>
          </cell>
          <cell r="N170">
            <v>100000</v>
          </cell>
        </row>
        <row r="171">
          <cell r="J171">
            <v>13</v>
          </cell>
          <cell r="K171" t="str">
            <v>Battery-13</v>
          </cell>
          <cell r="L171">
            <v>0.5</v>
          </cell>
          <cell r="M171">
            <v>2</v>
          </cell>
          <cell r="N171">
            <v>100000</v>
          </cell>
        </row>
        <row r="172">
          <cell r="J172">
            <v>14</v>
          </cell>
          <cell r="K172" t="str">
            <v>Battery-14</v>
          </cell>
          <cell r="L172">
            <v>0.25</v>
          </cell>
          <cell r="M172">
            <v>2</v>
          </cell>
          <cell r="N172">
            <v>100000</v>
          </cell>
        </row>
        <row r="173">
          <cell r="J173">
            <v>15</v>
          </cell>
          <cell r="K173" t="str">
            <v>Battery-15</v>
          </cell>
          <cell r="L173">
            <v>0.25</v>
          </cell>
          <cell r="M173">
            <v>2</v>
          </cell>
          <cell r="N173">
            <v>100000</v>
          </cell>
        </row>
        <row r="174">
          <cell r="J174">
            <v>16</v>
          </cell>
          <cell r="K174" t="str">
            <v>Battery-16</v>
          </cell>
          <cell r="L174">
            <v>0.25</v>
          </cell>
          <cell r="M174">
            <v>2</v>
          </cell>
          <cell r="N174">
            <v>100000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9"/>
  <sheetViews>
    <sheetView showGridLines="0" showRowColHeaders="0" tabSelected="1" workbookViewId="0">
      <selection activeCell="B2" sqref="B2"/>
    </sheetView>
  </sheetViews>
  <sheetFormatPr defaultRowHeight="12.75"/>
  <cols>
    <col min="1" max="1" width="22" customWidth="1"/>
    <col min="2" max="2" width="8.7109375" customWidth="1"/>
    <col min="3" max="3" width="22.42578125" customWidth="1"/>
    <col min="4" max="4" width="7.7109375" customWidth="1"/>
    <col min="5" max="5" width="21.7109375" customWidth="1"/>
    <col min="6" max="6" width="7.7109375" style="1" customWidth="1"/>
    <col min="7" max="7" width="42.7109375" customWidth="1"/>
    <col min="8" max="8" width="9.140625" hidden="1" customWidth="1"/>
    <col min="9" max="9" width="8.28515625" hidden="1" customWidth="1"/>
    <col min="12" max="12" width="9.140625" hidden="1" customWidth="1"/>
    <col min="14" max="14" width="9.140625" hidden="1" customWidth="1"/>
    <col min="16" max="16" width="9.140625" hidden="1" customWidth="1"/>
    <col min="17" max="17" width="10.28515625" bestFit="1" customWidth="1"/>
    <col min="18" max="18" width="19.7109375" customWidth="1"/>
    <col min="19" max="19" width="8.5703125" customWidth="1"/>
    <col min="20" max="20" width="23.7109375" customWidth="1"/>
    <col min="21" max="21" width="7.7109375" customWidth="1"/>
    <col min="22" max="25" width="9.140625" hidden="1" customWidth="1"/>
    <col min="27" max="27" width="7.85546875" customWidth="1"/>
  </cols>
  <sheetData>
    <row r="1" spans="1:28" ht="13.5" thickBot="1">
      <c r="A1" s="52">
        <v>5</v>
      </c>
      <c r="B1" s="129" t="s">
        <v>6</v>
      </c>
      <c r="C1" s="133">
        <v>25</v>
      </c>
      <c r="D1" s="130">
        <f>IF(MAX(HullTL,ScoopsTL,D8,D10:D11,D14:D16,D18:D19,D23:D26,D27:D31,D32:D33,D39:D53)&gt;0,MAX(HullTL,ScoopsTL,D8,D10:D11,D14:D16,D18:D19,D23:D26,D27:D31,D32:D33,D39:D53),"Edit")</f>
        <v>13</v>
      </c>
      <c r="E1" s="71"/>
      <c r="F1" s="129" t="s">
        <v>6</v>
      </c>
      <c r="G1" s="26" t="str">
        <f>CONCATENATE("Version 2024-05-07"," (Data ",[1]!Version,")")</f>
        <v>Version 2024-05-07 (Data 2021-03-15)</v>
      </c>
      <c r="H1" s="2" t="s">
        <v>81</v>
      </c>
      <c r="I1" s="2" t="s">
        <v>82</v>
      </c>
      <c r="J1" s="42" t="s">
        <v>3</v>
      </c>
      <c r="K1" s="42" t="s">
        <v>7</v>
      </c>
      <c r="L1" s="43" t="s">
        <v>78</v>
      </c>
      <c r="M1" s="42" t="str">
        <f>IF(dTon=5,"Vol (m3)","Vol (dTon)")</f>
        <v>Vol (m3)</v>
      </c>
      <c r="N1" s="43" t="s">
        <v>79</v>
      </c>
      <c r="O1" s="42" t="s">
        <v>56</v>
      </c>
      <c r="P1" s="43" t="s">
        <v>80</v>
      </c>
      <c r="Q1" s="42" t="str">
        <f>IF(EP=1,"EP","MW")</f>
        <v>MW</v>
      </c>
      <c r="R1" s="44" t="s">
        <v>1</v>
      </c>
      <c r="S1" s="36"/>
      <c r="T1" s="36"/>
      <c r="U1" s="45"/>
      <c r="V1" s="36"/>
      <c r="W1" s="36"/>
      <c r="X1" s="36"/>
      <c r="Y1" s="36"/>
      <c r="Z1" s="36"/>
      <c r="AA1" s="36"/>
      <c r="AB1" s="36"/>
    </row>
    <row r="2" spans="1:28" ht="13.5" thickBot="1">
      <c r="A2" s="19" t="str">
        <f>IF(dTon=5,"Hullvolume(m3)","Hullvolume(dTons)")</f>
        <v>Hullvolume(m3)</v>
      </c>
      <c r="B2" s="10">
        <v>2000</v>
      </c>
      <c r="C2" s="37" t="s">
        <v>21</v>
      </c>
      <c r="D2" s="7">
        <v>13</v>
      </c>
      <c r="E2" s="37" t="s">
        <v>5</v>
      </c>
      <c r="F2" s="11"/>
      <c r="G2" s="27" t="str">
        <f>IF(AND(Volume&gt;0,FrameG&gt;0),CONCATENATE("SIZE=+",VLOOKUP(Volume,[1]!HullTable,2)," ARM=",VLOOKUP(Volume,[1]!HullTable,2)+VLOOKUP(HullTL,[1]!ArmorTL,2)+AddedArmor+VLOOKUP(Streamlining,[1]!StreamliningTable,6)," Frame=(",ROUND(FrameModGs,1)," / ",ROUND(FrameUnlGs,1),") Gs"),"")</f>
        <v>SIZE=+9 ARM=19 Frame=(1 / 2) Gs</v>
      </c>
      <c r="H2" s="1">
        <f>VLOOKUP(Volume,[1]!HullTable,2)</f>
        <v>9</v>
      </c>
      <c r="I2" s="1"/>
      <c r="J2" s="82">
        <f>HullTL</f>
        <v>13</v>
      </c>
      <c r="K2" s="83">
        <f>IF(B2&gt;0,VLOOKUP(Volume,[1]!HullTable,5)*(VLOOKUP(Streamlining,[1]!StreamliningTable,5)+Wings/100),0)</f>
        <v>7</v>
      </c>
      <c r="L2" s="84">
        <f>IF(Volume&gt;0,VLOOKUP(MaterialType,[1]!MaterialTable,3)*(VLOOKUP(HullTL,[1]!FrameTable,3))*(VLOOKUP(Volume,[1]!HullTable,6)*Volume*FrameG+VLOOKUP(F2,[1]!AddedArmorTable,2)*Volume),0)</f>
        <v>27.6</v>
      </c>
      <c r="M2" s="85">
        <f t="shared" ref="M2:M55" si="0">L2*VolMul</f>
        <v>27.6</v>
      </c>
      <c r="N2" s="84">
        <f>L2*4</f>
        <v>110.4</v>
      </c>
      <c r="O2" s="85">
        <f t="shared" ref="O2:O54" si="1">N2*MassMul</f>
        <v>110.4</v>
      </c>
      <c r="P2" s="84"/>
      <c r="Q2" s="85">
        <f t="shared" ref="Q2:Q54" si="2">P2*PowMul</f>
        <v>0</v>
      </c>
      <c r="R2" s="86">
        <f>L2*VLOOKUP(MaterialType,[1]!MaterialTable,4)*10000</f>
        <v>276000</v>
      </c>
      <c r="S2" s="36"/>
      <c r="T2" s="46" t="s">
        <v>53</v>
      </c>
      <c r="U2" s="120"/>
      <c r="V2" s="36"/>
      <c r="W2" s="36"/>
      <c r="X2" s="36"/>
      <c r="Y2" s="36"/>
      <c r="Z2" s="36"/>
      <c r="AA2" s="142" t="s">
        <v>4</v>
      </c>
      <c r="AB2" s="142" t="s">
        <v>131</v>
      </c>
    </row>
    <row r="3" spans="1:28">
      <c r="A3" s="20" t="s">
        <v>20</v>
      </c>
      <c r="B3" s="5">
        <v>2</v>
      </c>
      <c r="C3" s="38" t="s">
        <v>94</v>
      </c>
      <c r="D3" s="5"/>
      <c r="E3" s="38" t="s">
        <v>70</v>
      </c>
      <c r="F3" s="34">
        <v>1.1499999999999999</v>
      </c>
      <c r="G3" s="28" t="str">
        <f>IF(B2&gt;0,CONCATENATE(VLOOKUP(MaterialType,[1]!MaterialTable,2),", ",VLOOKUP(Streamlining,[1]!StreamliningTable,2),", Aerobrake: ",VLOOKUP(Streamlining,[1]!StreamliningTable,4)," "),"")</f>
        <v xml:space="preserve">BasicMtrl, Streamlined, Aerobrake: Yes </v>
      </c>
      <c r="H3" s="3">
        <f>IF(Mass&gt;0,F3*Volume/Mass*0.5,0)</f>
        <v>1.0432968179447053</v>
      </c>
      <c r="I3" s="31">
        <f>IF(H3&gt;0,H3*LoadRatio,0)</f>
        <v>1.9750118071358038</v>
      </c>
      <c r="J3" s="87">
        <f>IF(B2&gt;0,MAX(VLOOKUP(Streamlining,[1]!StreamliningTable,3),HullTL),0)</f>
        <v>13</v>
      </c>
      <c r="K3" s="88"/>
      <c r="L3" s="89"/>
      <c r="M3" s="90">
        <f>L3*VolMul</f>
        <v>0</v>
      </c>
      <c r="N3" s="89"/>
      <c r="O3" s="90">
        <f t="shared" si="1"/>
        <v>0</v>
      </c>
      <c r="P3" s="89"/>
      <c r="Q3" s="90">
        <f t="shared" si="2"/>
        <v>0</v>
      </c>
      <c r="R3" s="91">
        <f>IF(B2&gt;0,VLOOKUP(Streamlining,[1]!StreamliningTable,7)*Volume,0)</f>
        <v>6000000</v>
      </c>
      <c r="S3" s="36"/>
      <c r="T3" s="23" t="str">
        <f>IF(B2&gt;0,CONCATENATE("Size (",IF(dTon=5,ROUNDDOWN(B2/dTon,0),ROUNDDOWN(B2,0)),," dTon)"),"Size")</f>
        <v>Size (400 dTon)</v>
      </c>
      <c r="U3" s="59">
        <f>IF(Volume&gt;0.1,VLOOKUP(Volume,[1]!HullTable,2),"-")</f>
        <v>9</v>
      </c>
      <c r="V3" s="114">
        <f>IF(Volume&gt;0.1,VLOOKUP(Volume,[1]!HullTable,2)+VLOOKUP(HullTL,[1]!ArmorTL,2)+AddedArmor+VLOOKUP(Streamlining,[1]!StreamliningTable,6),"-")</f>
        <v>19</v>
      </c>
      <c r="W3" s="114">
        <f>IF(Volume&gt;0.1,VLOOKUP(Volume,[1]!HullTable,3),"-")</f>
        <v>22</v>
      </c>
      <c r="X3" s="114"/>
      <c r="Y3" s="114"/>
      <c r="Z3" s="47" t="s">
        <v>75</v>
      </c>
      <c r="AA3" s="139">
        <f>ARM</f>
        <v>19</v>
      </c>
      <c r="AB3" s="140">
        <f>SUM(R2:R7)/1000000</f>
        <v>6.9260000000000002</v>
      </c>
    </row>
    <row r="4" spans="1:28">
      <c r="A4" s="20" t="s">
        <v>86</v>
      </c>
      <c r="B4" s="5"/>
      <c r="C4" s="38" t="s">
        <v>88</v>
      </c>
      <c r="D4" s="5"/>
      <c r="E4" s="38" t="s">
        <v>93</v>
      </c>
      <c r="F4" s="5"/>
      <c r="G4" s="28" t="str">
        <f>CONCATENATE(VLOOKUP(B4,[1]!VisMask,2),VLOOKUP(D4,[1]!IRMask,2),VLOOKUP(F4,[1]!RadMask,2))</f>
        <v/>
      </c>
      <c r="H4">
        <f>IF(B2&gt;0,B2,0.1)*IF(dTon=5,1,5)</f>
        <v>2000</v>
      </c>
      <c r="J4" s="87">
        <f>MAX(VLOOKUP(B4,[1]!VisMask,3),VLOOKUP(D4,[1]!IRMask,3),VLOOKUP(F4,[1]!RadMask,3))</f>
        <v>0</v>
      </c>
      <c r="K4" s="88">
        <f>(VLOOKUP(B4,[1]!VisMask,5)+VLOOKUP(D4,[1]!IRMask,5)+VLOOKUP(F4,[1]!RadMask,5))*K2</f>
        <v>0</v>
      </c>
      <c r="L4" s="89"/>
      <c r="M4" s="90">
        <f t="shared" si="0"/>
        <v>0</v>
      </c>
      <c r="N4" s="89"/>
      <c r="O4" s="90">
        <f t="shared" si="1"/>
        <v>0</v>
      </c>
      <c r="P4" s="89"/>
      <c r="Q4" s="90">
        <f t="shared" si="2"/>
        <v>0</v>
      </c>
      <c r="R4" s="91">
        <f>(VLOOKUP(B4,[1]!VisMask,6)+VLOOKUP(D4,[1]!IRMask,6)+VLOOKUP(F4,[1]!RadMask,6))*Volume</f>
        <v>0</v>
      </c>
      <c r="S4" s="36"/>
      <c r="T4" s="21" t="str">
        <f>IF(ThrustVol&gt;0,CONCATENATE(MainThrustType," loaded (",ROUND(X4,0),")"),IF(GThrustVol&gt;0,CONCATENATE(MainThrustType," loaded"),"No thrust"))</f>
        <v>Impulse thrust loaded</v>
      </c>
      <c r="U4" s="125">
        <f>IF(W4&gt;0,W4,"-")</f>
        <v>1.0432968179447053</v>
      </c>
      <c r="V4" s="114" t="str">
        <f>IF(ThrustVol&gt;0,IF(B8=0,"Fission thrust","Fusion thrust"),IF(GThrustVol&gt;0,CONCATENATE(IF(B10=0,"Floater thrust",""),IF(B10=1,"Grav thrust",""),IF(B10=2,"Impulse thrust","")),""))</f>
        <v>Impulse thrust</v>
      </c>
      <c r="W4" s="114">
        <f>IF(ThrustVol&gt;0,ThrustModGs,GThrustModGs)</f>
        <v>1.0432968179447053</v>
      </c>
      <c r="X4" s="114">
        <f>IF(B2&gt;0,RocketEqu*Dens,0)</f>
        <v>0.90721462429974387</v>
      </c>
      <c r="Y4" s="124"/>
      <c r="Z4" s="47" t="s">
        <v>74</v>
      </c>
      <c r="AA4" s="139">
        <f>ARM</f>
        <v>19</v>
      </c>
      <c r="AB4" s="140">
        <f>SUM(R27:R31)/1000000</f>
        <v>3.22</v>
      </c>
    </row>
    <row r="5" spans="1:28">
      <c r="A5" s="20" t="s">
        <v>87</v>
      </c>
      <c r="B5" s="5"/>
      <c r="C5" s="38" t="s">
        <v>89</v>
      </c>
      <c r="D5" s="5"/>
      <c r="E5" s="38"/>
      <c r="F5" s="8"/>
      <c r="G5" s="28" t="str">
        <f>CONCATENATE(VLOOKUP(B5,[1]!NeuMask,2),VLOOKUP(D5,[1]!MassMask,2))</f>
        <v/>
      </c>
      <c r="H5">
        <f>F18*IF(EP=1,25,25/EP)</f>
        <v>120</v>
      </c>
      <c r="J5" s="87">
        <f>MAX(VLOOKUP(B5,[1]!NeuMask,3),VLOOKUP(D5,[1]!MassMask,3))</f>
        <v>0</v>
      </c>
      <c r="K5" s="88">
        <f>(VLOOKUP(B5,[1]!NeuMask,5)+VLOOKUP(D5,[1]!MassMask,5))*K2</f>
        <v>0</v>
      </c>
      <c r="L5" s="89"/>
      <c r="M5" s="90">
        <f t="shared" si="0"/>
        <v>0</v>
      </c>
      <c r="N5" s="89"/>
      <c r="O5" s="90">
        <f t="shared" si="1"/>
        <v>0</v>
      </c>
      <c r="P5" s="89"/>
      <c r="Q5" s="90">
        <f t="shared" si="2"/>
        <v>0</v>
      </c>
      <c r="R5" s="91">
        <f>(VLOOKUP(B5,[1]!NeuMask,6)+VLOOKUP(D5,[1]!MassMask,6))*Volume</f>
        <v>0</v>
      </c>
      <c r="S5" s="36"/>
      <c r="T5" s="21" t="str">
        <f>IF(ThrustVol&gt;0,CONCATENATE(MainThrustType," unloaded (",ROUND(X5,0),")"),IF(GThrustVol&gt;0,CONCATENATE(MainThrustType," unloaded"),"No thrust"))</f>
        <v>Impulse thrust unloaded</v>
      </c>
      <c r="U5" s="125">
        <f>IF(W5&gt;0,W5,"-")</f>
        <v>1.9750118071358038</v>
      </c>
      <c r="V5" s="114"/>
      <c r="W5" s="114">
        <f>IF(ThrustVol&gt;0,ThrustUnlGs,GThrustUnlGs)</f>
        <v>1.9750118071358038</v>
      </c>
      <c r="X5" s="114">
        <f>IF(B2,RocketEqu*DensUnl,0)</f>
        <v>1.7174015714224384</v>
      </c>
      <c r="Y5" s="114"/>
      <c r="Z5" s="47" t="s">
        <v>110</v>
      </c>
      <c r="AA5" s="139">
        <f>ARM</f>
        <v>19</v>
      </c>
      <c r="AB5" s="140">
        <f>SUM(R20:R26)/1000000</f>
        <v>0.45400000000000001</v>
      </c>
    </row>
    <row r="6" spans="1:28">
      <c r="A6" s="20" t="s">
        <v>113</v>
      </c>
      <c r="B6" s="5">
        <v>1</v>
      </c>
      <c r="C6" s="41" t="s">
        <v>114</v>
      </c>
      <c r="D6" s="33"/>
      <c r="E6" s="54" t="s">
        <v>117</v>
      </c>
      <c r="F6" s="8">
        <v>13</v>
      </c>
      <c r="G6" s="28" t="str">
        <f>IF(Volume&gt;0.1,CONCATENATE(IF(ScoopsTL&gt;=6,"Scoops, ","No scoops, "),LandingGear,", ",DockingGear),"")</f>
        <v>Scoops, Landing skids, Basic docking gear</v>
      </c>
      <c r="H6">
        <f>(F30+IF(LSType=2,L27,0))*IF(dTon=5,1,5)</f>
        <v>600</v>
      </c>
      <c r="J6" s="87">
        <f>IF(ScoopsTL&gt;=6,ScoopsTL,0)</f>
        <v>13</v>
      </c>
      <c r="K6" s="88"/>
      <c r="L6" s="89">
        <f>IF(ScoopsTL&gt;=6,0.05*Volume,0)+Volume*VLOOKUP(Volume,[1]!HullTable,6)*(GearType+DockType)</f>
        <v>130</v>
      </c>
      <c r="M6" s="90">
        <f>L6*VolMul</f>
        <v>130</v>
      </c>
      <c r="N6" s="89">
        <f>L6*0.1</f>
        <v>13</v>
      </c>
      <c r="O6" s="90"/>
      <c r="P6" s="89"/>
      <c r="Q6" s="90"/>
      <c r="R6" s="91">
        <f>IF(L6&gt;=0,L6*5000,0)</f>
        <v>650000</v>
      </c>
      <c r="S6" s="36"/>
      <c r="T6" s="21" t="str">
        <f>IF(B2&gt;0,CONCATENATE(VLOOKUP(Streamlining,[1]!StreamliningTable,2),", aerobrake:"),"No hull")</f>
        <v>Streamlined, aerobrake:</v>
      </c>
      <c r="U6" s="126" t="str">
        <f>IF(B2&gt;0,VLOOKUP(Streamlining,[1]!StreamliningTable,4),"-")</f>
        <v>Yes</v>
      </c>
      <c r="V6" s="114"/>
      <c r="W6" s="114"/>
      <c r="X6" s="114"/>
      <c r="Y6" s="114"/>
      <c r="Z6" s="47" t="s">
        <v>73</v>
      </c>
      <c r="AA6" s="139" t="str">
        <f>IF(ARM&lt;&gt;"-",CONCATENATE("+",ARM-6,"/+",ARM),"-")</f>
        <v>+13/+19</v>
      </c>
      <c r="AB6" s="140">
        <f>SUM(R32:R53)/1000000</f>
        <v>5.7</v>
      </c>
    </row>
    <row r="7" spans="1:28" ht="13.5" thickBot="1">
      <c r="A7" s="20"/>
      <c r="B7" s="5"/>
      <c r="C7" s="38"/>
      <c r="D7" s="5"/>
      <c r="E7" s="41" t="s">
        <v>69</v>
      </c>
      <c r="F7" s="5"/>
      <c r="G7" s="29" t="str">
        <f>IF(AND(B2&gt;0,Wings&gt;0),CONCATENATE("Stall=(",IF(GThrustModGs&gt;=1,"VTOL/",CONCATENATE(ROUND((1-GThrustModGs)*400*((LoadRatio*100-Wings)/100),0),"/")),IF(GThrustUnlGs&gt;=1,"VTOL)km/h ",CONCATENATE(ROUND((1-GThrustUnlGs)*400*((100-Wings)/100),0),")km/h ")),VLOOKUP(Wings,[1]!WingsTable,2)," drag: +",VLOOKUP(Wings,[1]!WingsTable,3)),"")</f>
        <v/>
      </c>
      <c r="H7">
        <f>N20+N21+N22*0.8+N16+N17</f>
        <v>520</v>
      </c>
      <c r="J7" s="87"/>
      <c r="K7" s="88"/>
      <c r="L7" s="89">
        <f>Volume*Wings/100</f>
        <v>0</v>
      </c>
      <c r="M7" s="90">
        <f>L7*VolMul</f>
        <v>0</v>
      </c>
      <c r="N7" s="89">
        <f>L7*0.25*MtrlMass</f>
        <v>0</v>
      </c>
      <c r="O7" s="90">
        <f>N7*MassMul</f>
        <v>0</v>
      </c>
      <c r="P7" s="89"/>
      <c r="Q7" s="90"/>
      <c r="R7" s="91">
        <f>Wings/100*R3*MtrlPrice</f>
        <v>0</v>
      </c>
      <c r="S7" s="36"/>
      <c r="T7" s="21" t="str">
        <f>CONCATENATE(IF(ScoopsTL&gt;=6,"Scoops, ",""),VLOOKUP(Wings,[1]!WingsTable,2),IF(Wings&gt;0," drag:",""))</f>
        <v>Scoops, No wings</v>
      </c>
      <c r="U7" s="60" t="str">
        <f>IF(Wings&gt;0,VLOOKUP(Wings,[1]!WingsTable,3),"-")</f>
        <v>-</v>
      </c>
      <c r="V7" s="114"/>
      <c r="W7" s="114"/>
      <c r="X7" s="114"/>
      <c r="Y7" s="114">
        <f>(Power/Volume)*(Streamlining+1)</f>
        <v>0.18</v>
      </c>
      <c r="Z7" s="47" t="s">
        <v>0</v>
      </c>
      <c r="AA7" s="139" t="str">
        <f>IF(B2&gt;0,IF(Radiator&gt;0.1,CONCATENATE("+",IF(Radiator&gt;0.3,ARM-6,ARM-3),"/+",ARM),ARM),"-")</f>
        <v>+16/+19</v>
      </c>
      <c r="AB7" s="140">
        <f>SUM(R14:R19)/1000000</f>
        <v>17.899999999999999</v>
      </c>
    </row>
    <row r="8" spans="1:28" ht="13.5" thickBot="1">
      <c r="A8" s="19" t="s">
        <v>22</v>
      </c>
      <c r="B8" s="4"/>
      <c r="C8" s="37" t="str">
        <f>IF(B8&gt;0,"Fusion thrust TL (8-16)","Fission thrust TL (6-16)")</f>
        <v>Fission thrust TL (6-16)</v>
      </c>
      <c r="D8" s="7"/>
      <c r="E8" s="37" t="s">
        <v>9</v>
      </c>
      <c r="F8" s="35"/>
      <c r="G8" s="27" t="str">
        <f>IF(L8&gt;0,CONCATENATE(IF(B8=1,VLOOKUP(D8,[1]!FusionThrustTable,2),VLOOKUP(D8,[1]!FissionThrustTable,2))," ","Acc=","(",ROUND(ThrustModGs,1)," / ",ROUND(ThrustUnlGs,1),") Gs",IF(ScoopsTL&gt;=6," Airbreather","")),"")</f>
        <v/>
      </c>
      <c r="H8" s="3">
        <f>IF(Mass&gt;0,F8*Volume/Mass*0.5,0)</f>
        <v>0</v>
      </c>
      <c r="I8" s="3">
        <f>IF(H8&gt;0,H8*LoadRatio,0)</f>
        <v>0</v>
      </c>
      <c r="J8" s="82">
        <f>D8</f>
        <v>0</v>
      </c>
      <c r="K8" s="83"/>
      <c r="L8" s="84">
        <f>IF(ThrustGs&gt;0,IF(B8=1,VLOOKUP(D8,[1]!FusionThrustTable,3),VLOOKUP(D8,[1]!FissionThrustTable,3))+(IF(B8=1,VLOOKUP(D8,[1]!FusionThrustTable,4),VLOOKUP(D8,[1]!FissionThrustTable,4))*F8*Volume),0)</f>
        <v>0</v>
      </c>
      <c r="M8" s="85">
        <f t="shared" si="0"/>
        <v>0</v>
      </c>
      <c r="N8" s="84">
        <f>IF(B8=1,VLOOKUP(D8,[1]!FusionThrustTable,5),VLOOKUP(D8,[1]!FissionThrustTable,5))*L8*MtrlMass</f>
        <v>0</v>
      </c>
      <c r="O8" s="85">
        <f t="shared" si="1"/>
        <v>0</v>
      </c>
      <c r="P8" s="84"/>
      <c r="Q8" s="85">
        <f t="shared" si="2"/>
        <v>0</v>
      </c>
      <c r="R8" s="86">
        <f>IF(B8=1,VLOOKUP(D8,[1]!FusionThrustTable,6),VLOOKUP(D8,[1]!FissionThrustTable,6))*L8*MtrlPrice</f>
        <v>0</v>
      </c>
      <c r="S8" s="36"/>
      <c r="T8" s="21" t="str">
        <f>LandingGear</f>
        <v>Landing skids</v>
      </c>
      <c r="U8" s="60">
        <f>IF(GearType&gt;0,-GearType,"-")</f>
        <v>-1</v>
      </c>
      <c r="V8" s="114" t="str">
        <f>CONCATENATE(IF(GearType=0,"No landing gear",""),IF(GearType=1,"Landing skids",""),IF(GearType=2,"Landing wheels",""),IF(GearType=3,"Heavy landing skids",""))</f>
        <v>Landing skids</v>
      </c>
      <c r="W8" s="114" t="str">
        <f>CONCATENATE(IF(DockType=0,"Basic docking gear",""),IF(DockType=1,"Airlock dock",""),IF(DockType=2,"Telescope dock",""),IF(DockType=3,"Flexible dock",""))</f>
        <v>Basic docking gear</v>
      </c>
      <c r="X8" s="114"/>
      <c r="Y8" s="114"/>
      <c r="Z8" s="47" t="s">
        <v>72</v>
      </c>
      <c r="AA8" s="139">
        <f>IF(M8+M10&gt;0,ARM-3,ARM)</f>
        <v>16</v>
      </c>
      <c r="AB8" s="140">
        <f>SUM(R8:R13)/1000000</f>
        <v>62.2</v>
      </c>
    </row>
    <row r="9" spans="1:28" ht="13.5" thickBot="1">
      <c r="A9" s="21"/>
      <c r="B9" s="5"/>
      <c r="C9" s="41" t="s">
        <v>98</v>
      </c>
      <c r="D9" s="5"/>
      <c r="E9" s="38" t="s">
        <v>23</v>
      </c>
      <c r="F9" s="12"/>
      <c r="G9" s="29" t="str">
        <f>IF(L8&lt;=0,"",CONCATENATE("Fuel enough for (",ROUND(RocketEqu*Dens,0)," / ",ROUND(RocketEqu*DensUnl,0),") GTurns"))</f>
        <v/>
      </c>
      <c r="H9">
        <f>IF(ThrustVol&gt;0,(F9/100)*VLOOKUP(F9/100,[1]!ReactionMassTable,2)/IF(B8=1,VLOOKUP(D8,[1]!FusionThrustTable,7),VLOOKUP(D8,[1]!FissionThrustTable,7)),1)</f>
        <v>1</v>
      </c>
      <c r="I9">
        <f>IF(Mass-Load&gt;0,Mass/(Mass-Load),0)</f>
        <v>1.893048817139668</v>
      </c>
      <c r="J9" s="87">
        <f>D8</f>
        <v>0</v>
      </c>
      <c r="K9" s="88"/>
      <c r="L9" s="89">
        <f>F9/100*Volume</f>
        <v>0</v>
      </c>
      <c r="M9" s="90">
        <f t="shared" si="0"/>
        <v>0</v>
      </c>
      <c r="N9" s="89">
        <f>L9*0.5*IF(D9&lt;&gt;"",D9/100,1)</f>
        <v>0</v>
      </c>
      <c r="O9" s="90">
        <f t="shared" si="1"/>
        <v>0</v>
      </c>
      <c r="P9" s="89"/>
      <c r="Q9" s="90">
        <f t="shared" si="2"/>
        <v>0</v>
      </c>
      <c r="R9" s="91">
        <f>1000*L9</f>
        <v>0</v>
      </c>
      <c r="S9" s="36"/>
      <c r="T9" s="22" t="str">
        <f>DockingGear</f>
        <v>Basic docking gear</v>
      </c>
      <c r="U9" s="65" t="str">
        <f>IF(DockType&gt;0,-DockType,"-")</f>
        <v>-</v>
      </c>
      <c r="V9" s="114" t="s">
        <v>102</v>
      </c>
      <c r="W9" s="114" t="s">
        <v>103</v>
      </c>
      <c r="X9" s="115" t="s">
        <v>72</v>
      </c>
      <c r="Y9" s="115" t="s">
        <v>104</v>
      </c>
      <c r="Z9" s="36"/>
      <c r="AA9" s="143" t="s">
        <v>2</v>
      </c>
      <c r="AB9" s="144" t="s">
        <v>131</v>
      </c>
    </row>
    <row r="10" spans="1:28" ht="13.5" thickBot="1">
      <c r="A10" s="20" t="s">
        <v>99</v>
      </c>
      <c r="B10" s="5">
        <v>2</v>
      </c>
      <c r="C10" s="38" t="str">
        <f>IF(B10=2,"Impulse TL (12-16)",IF(B10=1,"Gravthrust TL (11-16)","Floater TL (10-16)"))</f>
        <v>Impulse TL (12-16)</v>
      </c>
      <c r="D10" s="8">
        <v>13</v>
      </c>
      <c r="E10" s="38" t="s">
        <v>9</v>
      </c>
      <c r="F10" s="34">
        <v>1.1499999999999999</v>
      </c>
      <c r="G10" s="28" t="str">
        <f>IF(L10&gt;0,CONCATENATE(IF(B10=2,VLOOKUP(D10,[1]!ImpulseThrustTable,2),IF(B10=1,VLOOKUP(D10,[1]!GravThrustTable,2),VLOOKUP(D10,[1]!FloaterThrustTable,2)))," Acc=","(",ROUND(GThrustModGs,1)," / ",ROUND(GThrustUnlGs,1),") Gs"),"")</f>
        <v>Impulse-13 Acc=(1 / 2) Gs</v>
      </c>
      <c r="H10" s="3">
        <f>IF(Mass&gt;0,F10*Volume/Mass*0.5,0)</f>
        <v>1.0432968179447053</v>
      </c>
      <c r="I10" s="3">
        <f>IF(H10&gt;0,H10*LoadRatio,0)</f>
        <v>1.9750118071358038</v>
      </c>
      <c r="J10" s="87">
        <f>D10</f>
        <v>13</v>
      </c>
      <c r="K10" s="89"/>
      <c r="L10" s="89">
        <f>IF(GThrustGs&gt;0,IF(B10=0,VLOOKUP(D10,[1]!FloaterThrustTable,3)+VLOOKUP(D10,[1]!FloaterThrustTable,4)*GThrustGs*Volume,0)+IF(B10=1,VLOOKUP(D10,[1]!GravThrustTable,3)+VLOOKUP(D10,[1]!GravThrustTable,4)*GThrustGs*Volume,0)+IF(B10=2,VLOOKUP(D10,[1]!ImpulseThrustTable,3)+VLOOKUP(D10,[1]!ImpulseThrustTable,4)*GThrustGs*Volume,0),0)</f>
        <v>51</v>
      </c>
      <c r="M10" s="90">
        <f>L10*VolMul</f>
        <v>51</v>
      </c>
      <c r="N10" s="89">
        <f>L10*(IF(B10=0,VLOOKUP(D10,[1]!FloaterThrustTable,5),0)+IF(B10=1,VLOOKUP(D10,[1]!GravThrustTable,5),0)+IF(B10=2,VLOOKUP(D10,[1]!ImpulseThrustTable,5),0))*MtrlMass</f>
        <v>51</v>
      </c>
      <c r="O10" s="90">
        <f>N10*MassMul</f>
        <v>51</v>
      </c>
      <c r="P10" s="89">
        <f>(IF(B10=0,VLOOKUP(D10,[1]!FloaterThrustTable,7),0)+IF(B10=1,VLOOKUP(D10,[1]!GravThrustTable,7),0)+IF(B10=2,VLOOKUP(D10,[1]!ImpulseThrustTable,7),0))*F10*Volume</f>
        <v>92</v>
      </c>
      <c r="Q10" s="90">
        <f>P10*PowMul</f>
        <v>92</v>
      </c>
      <c r="R10" s="92">
        <f>L10*(IF(B10=2,VLOOKUP(D10,[1]!ImpulseThrustTable,6),0)+IF(B10=1,VLOOKUP(D10,[1]!GravThrustTable,6),0)+IF(B10=0,VLOOKUP(D10,[1]!FloaterThrustTable,6),0))*MtrlPrice</f>
        <v>10200000</v>
      </c>
      <c r="S10" s="36"/>
      <c r="T10" s="21" t="str">
        <f>CONCATENATE("Powerplant",IF(L18&gt;0,CONCATENATE(IF(B18=1," fusion"," fission"),IF(EP=1," (in EP)"," (in MW)")),""))</f>
        <v>Powerplant fusion (in MW)</v>
      </c>
      <c r="U10" s="68">
        <f>IF(L18&gt;0,F18,"-")</f>
        <v>120</v>
      </c>
      <c r="V10" s="114"/>
      <c r="W10" s="114"/>
      <c r="X10" s="115"/>
      <c r="Y10" s="115"/>
      <c r="Z10" s="36"/>
      <c r="AA10" s="141">
        <f>IF(DAB&lt;&gt;"-",DAB,"-")</f>
        <v>22</v>
      </c>
      <c r="AB10" s="145">
        <f>R54/1000000</f>
        <v>96.4</v>
      </c>
    </row>
    <row r="11" spans="1:28">
      <c r="A11" s="21"/>
      <c r="B11" s="5"/>
      <c r="C11" s="38" t="s">
        <v>24</v>
      </c>
      <c r="D11" s="8">
        <v>13</v>
      </c>
      <c r="E11" s="38" t="s">
        <v>10</v>
      </c>
      <c r="F11" s="5">
        <v>2</v>
      </c>
      <c r="G11" s="28" t="str">
        <f>IF(L11&gt;0,CONCATENATE(VLOOKUP(D11,[1]!JumpdriveTable,2)," J-",F11," (",T13," )"),"")</f>
        <v>Jumpdrive-13 J-2 (J-2 Jump prep 1 hour )</v>
      </c>
      <c r="H11">
        <f>IF(dTon=5,1,1/5)</f>
        <v>1</v>
      </c>
      <c r="J11" s="87">
        <f>D11</f>
        <v>13</v>
      </c>
      <c r="K11" s="89"/>
      <c r="L11" s="89">
        <f>IF(VLOOKUP(D11,[1]!JumpdriveTable,5)&gt;=F11,VLOOKUP(D11,[1]!JumpdriveTable,3)*IF(F11=0,0.5,F11)+VLOOKUP(D11,[1]!JumpdriveTable,4)*IF(F11=0,0.5,F11)*MAX(Volume,500),0)</f>
        <v>86</v>
      </c>
      <c r="M11" s="90">
        <f t="shared" si="0"/>
        <v>86</v>
      </c>
      <c r="N11" s="89">
        <f>L11*2</f>
        <v>172</v>
      </c>
      <c r="O11" s="90">
        <f t="shared" si="1"/>
        <v>172</v>
      </c>
      <c r="P11" s="89">
        <f>PowerJump</f>
        <v>50</v>
      </c>
      <c r="Q11" s="90">
        <f t="shared" si="2"/>
        <v>50</v>
      </c>
      <c r="R11" s="92">
        <f>L11*VLOOKUP(D11,[1]!JumpdriveTable,6)</f>
        <v>51600000</v>
      </c>
      <c r="S11" s="36"/>
      <c r="T11" s="21" t="s">
        <v>100</v>
      </c>
      <c r="U11" s="60">
        <f>IF(Y12="Never","Never",IF(PowerWeapons&gt;0,IF(PowerOut-PowerShip-PowerThrust&gt;0,VLOOKUP((PowerOut-PowerShip-PowerThrust)/(PowerWeapons),[1]!UnderpowerTable,2),"No fire"),"-"))</f>
        <v>-4</v>
      </c>
      <c r="V11" s="116">
        <f>F18/PowMul</f>
        <v>120</v>
      </c>
      <c r="W11" s="114">
        <f>SUM(P2:P7)+SUM(P20:P23)+SUM(P26:P32)</f>
        <v>23.2</v>
      </c>
      <c r="X11" s="114">
        <f>SUM(P8:P10)</f>
        <v>92</v>
      </c>
      <c r="Y11" s="114">
        <f>SUM(P42:P53)</f>
        <v>40</v>
      </c>
      <c r="Z11" s="36"/>
      <c r="AA11" s="36"/>
      <c r="AB11" s="36"/>
    </row>
    <row r="12" spans="1:28">
      <c r="A12" s="21"/>
      <c r="B12" s="5"/>
      <c r="C12" s="38" t="s">
        <v>98</v>
      </c>
      <c r="D12" s="5"/>
      <c r="E12" s="38" t="s">
        <v>11</v>
      </c>
      <c r="F12" s="5">
        <v>2</v>
      </c>
      <c r="G12" s="28" t="str">
        <f>IF(OR(Volume&lt;=0.1,M12&lt;=0,F12="",F11&lt;0),"",IF(Jn&gt;0,CONCATENATE("Jump fuel for ",F12," Parsec (",ROUND(100*M12/B2,0)," %)"),CONCATENATE("Jump fuel for ",2*F12,"x J0-jumps (",ROUND(100*M12/B2,0)," %)")))</f>
        <v>Jump fuel for 2 Parsec (20 %)</v>
      </c>
      <c r="H12">
        <f>IF(dTon=5,1,dTon/5)</f>
        <v>1</v>
      </c>
      <c r="J12" s="87">
        <f>D11</f>
        <v>13</v>
      </c>
      <c r="K12" s="88"/>
      <c r="L12" s="89">
        <f>IF(F12&gt;=0.5,IF(F12=0,0.5,F12)/10*MAX(Volume,500),0)</f>
        <v>400</v>
      </c>
      <c r="M12" s="90">
        <f t="shared" si="0"/>
        <v>400</v>
      </c>
      <c r="N12" s="89">
        <f>L12*0.1*IF(D12&lt;&gt;"",D12/100,1)</f>
        <v>40</v>
      </c>
      <c r="O12" s="90">
        <f t="shared" si="1"/>
        <v>40</v>
      </c>
      <c r="P12" s="89"/>
      <c r="Q12" s="90">
        <f t="shared" si="2"/>
        <v>0</v>
      </c>
      <c r="R12" s="91">
        <f>L12*1000</f>
        <v>400000</v>
      </c>
      <c r="S12" s="36"/>
      <c r="T12" s="21" t="s">
        <v>101</v>
      </c>
      <c r="U12" s="60" t="str">
        <f>IF(Y12="Never","Never",IF(PowerWeapons&gt;0,IF(PowerOut-PowerShip&gt;0,VLOOKUP((PowerOut-PowerShip)/(PowerWeapons),[1]!UnderpowerTable,2),"No fire"),"-"))</f>
        <v>-</v>
      </c>
      <c r="V12" s="114" t="s">
        <v>107</v>
      </c>
      <c r="W12" s="114" t="s">
        <v>108</v>
      </c>
      <c r="X12" s="114" t="s">
        <v>109</v>
      </c>
      <c r="Y12" s="114">
        <f>IF(PowerWeapons&lt;=0,"Never",IF((PowerOut-PowerShip)/PowerWeapons &lt; 0.1,"Never",0))</f>
        <v>0</v>
      </c>
      <c r="Z12" s="36"/>
      <c r="AA12" s="36"/>
      <c r="AB12" s="36"/>
    </row>
    <row r="13" spans="1:28" ht="13.5" thickBot="1">
      <c r="A13" s="22"/>
      <c r="B13" s="6"/>
      <c r="C13" s="40"/>
      <c r="D13" s="6"/>
      <c r="E13" s="40"/>
      <c r="F13" s="6"/>
      <c r="G13" s="28"/>
      <c r="H13" s="51">
        <f>IF(EP=1,1/25,EP/25)</f>
        <v>1</v>
      </c>
      <c r="I13" s="51"/>
      <c r="J13" s="87"/>
      <c r="K13" s="88"/>
      <c r="L13" s="89"/>
      <c r="M13" s="90">
        <f t="shared" si="0"/>
        <v>0</v>
      </c>
      <c r="N13" s="89"/>
      <c r="O13" s="90">
        <f t="shared" si="1"/>
        <v>0</v>
      </c>
      <c r="P13" s="89"/>
      <c r="Q13" s="90">
        <f t="shared" si="2"/>
        <v>0</v>
      </c>
      <c r="R13" s="91"/>
      <c r="S13" s="36"/>
      <c r="T13" s="21" t="str">
        <f>IF(JPrepMul&lt;=0,"No jumping",CONCATENATE("J-",Jn," ",IF(PowerOut-PowerShip-PowerJump&gt;=0,"Jump prep ","Jump dim "),JPrepString))</f>
        <v>J-2 Jump prep 1 hour</v>
      </c>
      <c r="U13" s="60" t="str">
        <f>IF(Y12="Never","Never",IF(AND(PowerJump&gt;0,PowerWeapons&gt;0),IF(PowerOut-PowerShip-PowerJump&gt;0,VLOOKUP((PowerOut-PowerShip-PowerJump)/(PowerWeapons),[1]!UnderpowerTable,2),"No fire"),"-"))</f>
        <v>-</v>
      </c>
      <c r="V13" s="114">
        <f>IF(OR(N11&lt;=0,Volume&lt;=0.1),0,2.5*MAX(500,Volume)/100)</f>
        <v>50</v>
      </c>
      <c r="W13" s="114">
        <f>IF(PowerJump&gt;0,IF(PowerOut&lt;2.5*MAX(500,Volume)/100,0,IF(PowerOut&lt;5*MAX(500,Volume)/100,1,IF(PowerOut&lt;10*MAX(500,Volume)/100,2,4))),0)</f>
        <v>2</v>
      </c>
      <c r="X13" s="114" t="str">
        <f>IF(JPrepMul&lt;=0,"",IF(JPrepMul&lt;2,"2 hours",IF(JPrepMul&lt;4,"1 hour","30 min")))</f>
        <v>1 hour</v>
      </c>
      <c r="Y13" s="114"/>
      <c r="Z13" s="36"/>
      <c r="AA13" s="36"/>
      <c r="AB13" s="36"/>
    </row>
    <row r="14" spans="1:28">
      <c r="A14" s="23"/>
      <c r="B14" s="4"/>
      <c r="C14" s="37" t="s">
        <v>83</v>
      </c>
      <c r="D14" s="7">
        <v>13</v>
      </c>
      <c r="E14" s="37" t="s">
        <v>84</v>
      </c>
      <c r="F14" s="4">
        <v>2.5</v>
      </c>
      <c r="G14" s="27" t="str">
        <f>IF(AND(L14&gt;0,F14&gt;0),CONCATENATE("Purifier-",D14," ",F14,"h/%",IF(L12&gt;0," (J-fuel purified in ",IF(dTon=5," (100 m3 purified in "," (100 dTon purified in ")),ROUND(IF(L12&gt;0,L12,100*MassMul)/Volume*100*F14,1)," hours)"),"")</f>
        <v>Purifier-13 2.5h/% (J-fuel purified in 50 hours)</v>
      </c>
      <c r="H14" t="str">
        <f>IF(dTon=5," m3"," dTon")</f>
        <v xml:space="preserve"> m3</v>
      </c>
      <c r="I14">
        <f>VLOOKUP(MaterialType,[1]!MaterialTable,3)</f>
        <v>1</v>
      </c>
      <c r="J14" s="82">
        <f>IF(L14&gt;0,D14,0)</f>
        <v>13</v>
      </c>
      <c r="K14" s="83"/>
      <c r="L14" s="84">
        <f>IF(F14&gt;0,VLOOKUP(D14,[1]!PurifierTable,2)+VLOOKUP(D14,[1]!PurifierTable,3)*Volume*0.01/F14,0)</f>
        <v>45</v>
      </c>
      <c r="M14" s="85">
        <f t="shared" si="0"/>
        <v>45</v>
      </c>
      <c r="N14" s="84">
        <f>L14*MtrlMass</f>
        <v>45</v>
      </c>
      <c r="O14" s="85">
        <f t="shared" si="1"/>
        <v>45</v>
      </c>
      <c r="P14" s="84">
        <f>IF(F14&gt;0,VLOOKUP(D14,[1]!PurifierTable,4)*Volume*0.01/F14,0)</f>
        <v>8</v>
      </c>
      <c r="Q14" s="122">
        <f t="shared" si="2"/>
        <v>8</v>
      </c>
      <c r="R14" s="86">
        <f>VLOOKUP(D14,[1]!PurifierTable,5)*L14*MtrlPrice</f>
        <v>4500000</v>
      </c>
      <c r="S14" s="36"/>
      <c r="T14" s="61" t="s">
        <v>52</v>
      </c>
      <c r="U14" s="62" t="s">
        <v>8</v>
      </c>
      <c r="V14" s="114" t="s">
        <v>54</v>
      </c>
      <c r="W14" s="114" t="s">
        <v>8</v>
      </c>
      <c r="X14" s="114" t="s">
        <v>54</v>
      </c>
      <c r="Y14" s="114" t="s">
        <v>55</v>
      </c>
      <c r="Z14" s="36"/>
      <c r="AA14" s="36"/>
      <c r="AB14" s="36"/>
    </row>
    <row r="15" spans="1:28">
      <c r="A15" s="21"/>
      <c r="B15" s="5"/>
      <c r="C15" s="38" t="s">
        <v>112</v>
      </c>
      <c r="D15" s="8"/>
      <c r="E15" s="41" t="s">
        <v>132</v>
      </c>
      <c r="F15" s="33"/>
      <c r="G15" s="28" t="str">
        <f>IF(AND(L15&gt;0,F15&gt;0),CONCATENATE("Cracker-",D15," ",F15,"h/%",IF(L17&gt;0," (Tank cracked in ",IF(dTon=5," (100 m3 cracked in "," (100 dTon cracked in ")),ROUND(IF(L17&gt;0,L16,100*MassMul)/Volume*100*F15,1)," hours)"),"")</f>
        <v/>
      </c>
      <c r="I15">
        <f>VLOOKUP(MaterialType,[1]!MaterialTable,4)</f>
        <v>1</v>
      </c>
      <c r="J15" s="87">
        <f>IF(L15&gt;0,D15,0)</f>
        <v>0</v>
      </c>
      <c r="K15" s="88"/>
      <c r="L15" s="89">
        <f>IF(F15&gt;0,VLOOKUP(D15,[1]!CrackerTable,2)+VLOOKUP(D15,[1]!CrackerTable,3)*Volume*0.01/F15,0)</f>
        <v>0</v>
      </c>
      <c r="M15" s="90">
        <f t="shared" si="0"/>
        <v>0</v>
      </c>
      <c r="N15" s="89">
        <f>L15*MtrlMass</f>
        <v>0</v>
      </c>
      <c r="O15" s="90">
        <f t="shared" si="1"/>
        <v>0</v>
      </c>
      <c r="P15" s="89">
        <f>IF(F15&gt;0,VLOOKUP(D15,[1]!CrackerTable,4)*Volume*0.01/F15,0)</f>
        <v>0</v>
      </c>
      <c r="Q15" s="93">
        <f t="shared" si="2"/>
        <v>0</v>
      </c>
      <c r="R15" s="91">
        <f>VLOOKUP(D15,[1]!CrackerTable,5)*L15*MtrlPrice</f>
        <v>0</v>
      </c>
      <c r="S15" s="36"/>
      <c r="T15" s="63" t="s">
        <v>43</v>
      </c>
      <c r="U15" s="60" t="str">
        <f>IF(B2&gt;0,CONCATENATE(V15,W15,"+",IF(Sun&gt;0,Sun,"Sun")),"-")</f>
        <v>+3+Sun</v>
      </c>
      <c r="V15" s="114" t="str">
        <f>IF(W15&gt;=0,"+","")</f>
        <v>+</v>
      </c>
      <c r="W15" s="117">
        <f>Size-6-B4*3</f>
        <v>3</v>
      </c>
      <c r="X15" s="114" t="str">
        <f>IF(Size&gt;=0,"(+","(")</f>
        <v>(+</v>
      </c>
      <c r="Y15" s="114" t="str">
        <f>CONCATENATE(Size+Sun-6,")")</f>
        <v>3)</v>
      </c>
      <c r="Z15" s="36"/>
      <c r="AA15" s="36"/>
      <c r="AB15" s="36"/>
    </row>
    <row r="16" spans="1:28">
      <c r="A16" s="21"/>
      <c r="B16" s="5"/>
      <c r="C16" s="38" t="s">
        <v>98</v>
      </c>
      <c r="D16" s="5"/>
      <c r="E16" s="38" t="str">
        <f>"Cracker tank (%)"</f>
        <v>Cracker tank (%)</v>
      </c>
      <c r="F16" s="5"/>
      <c r="G16" s="28" t="str">
        <f>IF(L16&gt;0,CONCATENATE(M16,VolUnit,": H20-&gt;",M16*1.5,IF(L15&gt;0,CONCATENATE(", NH3-&gt;",M16*2),""),IF(L15&gt;0,CONCATENATE(", CH4-&gt;",L16*3),""),VolUnit," LH"),"")</f>
        <v/>
      </c>
      <c r="H16" s="1">
        <f>IF(PowerVol&gt;0,ROUND(M19+5*F18/25,1),"")</f>
        <v>24</v>
      </c>
      <c r="I16" s="1">
        <f>IF(PowerVol&gt;0,ROUND(H16/dTon,1),"")</f>
        <v>4.8</v>
      </c>
      <c r="J16" s="87">
        <f>IF(L16&gt;0,D16,0)</f>
        <v>0</v>
      </c>
      <c r="K16" s="88"/>
      <c r="L16" s="89">
        <f>F16*B2/100</f>
        <v>0</v>
      </c>
      <c r="M16" s="90">
        <f t="shared" si="0"/>
        <v>0</v>
      </c>
      <c r="N16" s="89">
        <f>L16*IF(D16&lt;&gt;"",D16/100,1)</f>
        <v>0</v>
      </c>
      <c r="O16" s="90">
        <f t="shared" si="1"/>
        <v>0</v>
      </c>
      <c r="P16" s="89"/>
      <c r="Q16" s="93">
        <f t="shared" si="2"/>
        <v>0</v>
      </c>
      <c r="R16" s="91">
        <f>L16*100</f>
        <v>0</v>
      </c>
      <c r="S16" s="36"/>
      <c r="T16" s="63" t="s">
        <v>44</v>
      </c>
      <c r="U16" s="60" t="str">
        <f>IF(ThrustVol*ThrustGs+GThrustVol*GThrustGs&gt;0,CONCATENATE(V16,W16,IF(AND(ThrustVol*ThrustGs&gt;0,GThrustVol*GThrustGs&gt;0),"/",""),X16,Y16),"-")</f>
        <v>+9</v>
      </c>
      <c r="V16" s="114" t="str">
        <f>IF(AND(ThrustVol*ThrustGs&gt;0,W16&gt;=0),"+","")</f>
        <v/>
      </c>
      <c r="W16" s="117" t="str">
        <f>IF(ThrustVol*ThrustGs&gt;0,IF(B8=0,Size+6-B4*3,Size+6-B4*3)+VLOOKUP(ThrustGs,[1]!ThrustTable,2),"")</f>
        <v/>
      </c>
      <c r="X16" s="114" t="str">
        <f>IF(AND(GThrustVol*GThrustGs&gt;0,Y16&gt;=0),"+","")</f>
        <v>+</v>
      </c>
      <c r="Y16" s="114">
        <f>IF(GThrustVol*GThrustGs&gt;0,Size-B4*3+VLOOKUP(GThrustGs,[1]!ThrustTable,2),"")</f>
        <v>9</v>
      </c>
      <c r="Z16" s="36"/>
      <c r="AA16" s="36"/>
      <c r="AB16" s="36"/>
    </row>
    <row r="17" spans="1:28">
      <c r="A17" s="21"/>
      <c r="B17" s="5"/>
      <c r="C17" s="38" t="s">
        <v>134</v>
      </c>
      <c r="D17" s="5"/>
      <c r="E17" s="38" t="s">
        <v>133</v>
      </c>
      <c r="F17" s="5"/>
      <c r="G17" s="28" t="str">
        <f>IF(L17&gt;0,CONCATENATE(VLOOKUP(D17,[1]!BatteryTable,2)," ",F17," MWh ",IF(F18&gt;0,CONCATENATE("( Full power ",F17/F18," h)"),"")),"")</f>
        <v/>
      </c>
      <c r="H17" s="1">
        <f>IF(AND(PowerVol&gt;0,F18&gt;0),IF(B18=1,ROUND(14+L19*70/(Power),1),ROUND(1+L19*5/(Power),1)),0)</f>
        <v>14</v>
      </c>
      <c r="I17" s="1" t="str">
        <f>IF(PowerVol&gt;0,CONCATENATE(IF(B18=1,IF(H17&gt;1," days"," day"),IF(H17&gt;1," years"," year")),""))</f>
        <v xml:space="preserve"> days</v>
      </c>
      <c r="J17" s="99"/>
      <c r="K17" s="89"/>
      <c r="L17" s="89">
        <f>IF(F17&gt;0,F17*VLOOKUP(D17,[1]!BatteryTable,3),0)</f>
        <v>0</v>
      </c>
      <c r="M17" s="90">
        <f t="shared" si="0"/>
        <v>0</v>
      </c>
      <c r="N17" s="89">
        <f>IF(L17&gt;0,L17*VLOOKUP(D17,[1]!BatteryTable,4),0)</f>
        <v>0</v>
      </c>
      <c r="O17" s="90">
        <f t="shared" si="1"/>
        <v>0</v>
      </c>
      <c r="P17" s="89"/>
      <c r="Q17" s="93">
        <f t="shared" si="2"/>
        <v>0</v>
      </c>
      <c r="R17" s="92">
        <f>IF(L17&gt;0,F17*VLOOKUP(D17,[1]!BatteryTable,5),0)</f>
        <v>0</v>
      </c>
      <c r="S17" s="36"/>
      <c r="T17" s="63" t="s">
        <v>46</v>
      </c>
      <c r="U17" s="60" t="str">
        <f>IF(B2&gt;0,CONCATENATE(V17,W17),"-")</f>
        <v>+3</v>
      </c>
      <c r="V17" s="114" t="str">
        <f t="shared" ref="V17:V28" si="3">IF(W17&gt;=0,"+","")</f>
        <v>+</v>
      </c>
      <c r="W17" s="117">
        <f>Size-6-D4*3</f>
        <v>3</v>
      </c>
      <c r="X17" s="114" t="str">
        <f>IF(Size-6&gt;=0,"(+","(")</f>
        <v>(+</v>
      </c>
      <c r="Y17" s="114" t="str">
        <f>CONCATENATE(Size-6,")")</f>
        <v>3)</v>
      </c>
      <c r="Z17" s="36"/>
      <c r="AA17" s="36"/>
      <c r="AB17" s="36"/>
    </row>
    <row r="18" spans="1:28">
      <c r="A18" s="20" t="s">
        <v>22</v>
      </c>
      <c r="B18" s="5">
        <v>1</v>
      </c>
      <c r="C18" s="38" t="str">
        <f>IF(B18&gt;0,"Fusion power (8-16)","Fission power TL (6-16)")</f>
        <v>Fusion power (8-16)</v>
      </c>
      <c r="D18" s="8">
        <v>13</v>
      </c>
      <c r="E18" s="38" t="str">
        <f>IF(EP=1,"Powerplant(EP)","Powerplant(MW)")</f>
        <v>Powerplant(MW)</v>
      </c>
      <c r="F18" s="13">
        <v>120</v>
      </c>
      <c r="G18" s="28" t="str">
        <f>IF(L18&gt;0,CONCATENATE(IF(B18=1,VLOOKUP(D18,[1]!FusionPowerTable,2),VLOOKUP(D18,[1]!FissionPowerTable,2))," ",F18,IF(EP=1," EP"," MW"),IF(Radiator&gt;0.1,IF(Radiator&gt;0.3," Fragile radiators"," Vulnerable radiators")," Protected radiators"))," ")</f>
        <v>Fusion power-13 120 MW Vulnerable radiators</v>
      </c>
      <c r="H18" t="str">
        <f>IF(GThrustVol&gt;0,CONCATENATE(IF(B10=0,"Float",""),IF(B10=1,"Grav",""),IF(B10=2,"Impulse","")),"")</f>
        <v>Impulse</v>
      </c>
      <c r="I18" t="str">
        <f>IF(AND(GThrustVol&gt;0,L19&gt;0),CONCATENATE("1G ",GravName,"= (",ROUND(GravPower*0.25,0)," / ",ROUND(GravPowerUnl*0.25,0),IF(EP&gt;1,") MWh",") EPh")),"")</f>
        <v/>
      </c>
      <c r="J18" s="87">
        <f>D18</f>
        <v>13</v>
      </c>
      <c r="K18" s="88"/>
      <c r="L18" s="89">
        <f>IF(B18=1,VLOOKUP(D18,[1]!FusionPowerTable,3),VLOOKUP(D18,[1]!FissionPowerTable,3))+(IF(B18=1,VLOOKUP(D18,[1]!FusionPowerTable,4),VLOOKUP(D18,[1]!FissionPowerTable,4))*Power)</f>
        <v>67</v>
      </c>
      <c r="M18" s="90">
        <f t="shared" si="0"/>
        <v>67</v>
      </c>
      <c r="N18" s="89">
        <f>IF(B18=1,VLOOKUP(D18,[1]!FusionPowerTable,5),VLOOKUP(D18,[1]!FissionPowerTable,5))*L18*MtrlMass</f>
        <v>67</v>
      </c>
      <c r="O18" s="90">
        <f t="shared" si="1"/>
        <v>67</v>
      </c>
      <c r="P18" s="89">
        <f>IF(PowerVol&gt;0,Power,0)</f>
        <v>120</v>
      </c>
      <c r="Q18" s="90">
        <f>P18*PowMul</f>
        <v>120</v>
      </c>
      <c r="R18" s="91">
        <f>IF(B18=1,VLOOKUP(D18,[1]!FusionPowerTable,6),VLOOKUP(D18,[1]!FissionPowerTable,6))*L18*MtrlPrice</f>
        <v>13400000</v>
      </c>
      <c r="S18" s="36"/>
      <c r="T18" s="63" t="s">
        <v>45</v>
      </c>
      <c r="U18" s="60" t="str">
        <f>IF(PowerVol&gt;0,CONCATENATE(V18,W18),"-")</f>
        <v>+6</v>
      </c>
      <c r="V18" s="114" t="str">
        <f t="shared" si="3"/>
        <v>+</v>
      </c>
      <c r="W18" s="117">
        <f>VLOOKUP(Power,[1]!PowerTable,2)-D4*3</f>
        <v>6</v>
      </c>
      <c r="X18" s="114" t="str">
        <f>IF(VLOOKUP(Power,[1]!PowerTable,2)&gt;=0,"(+","(")</f>
        <v>(+</v>
      </c>
      <c r="Y18" s="114" t="str">
        <f>CONCATENATE(VLOOKUP(Power,[1]!PowerTable,2),")")</f>
        <v>6)</v>
      </c>
      <c r="Z18" s="36"/>
      <c r="AA18" s="36"/>
      <c r="AB18" s="36"/>
    </row>
    <row r="19" spans="1:28" ht="13.5" thickBot="1">
      <c r="A19" s="24"/>
      <c r="B19" s="6"/>
      <c r="C19" s="38" t="s">
        <v>98</v>
      </c>
      <c r="D19" s="9"/>
      <c r="E19" s="121" t="str">
        <f>IF(B18=1,"Extra fusion fuel (%)","Exra fission fuel (%)")</f>
        <v>Extra fusion fuel (%)</v>
      </c>
      <c r="F19" s="53"/>
      <c r="G19" s="30" t="str">
        <f>IF(H17&gt;0,CONCATENATE(IF(PowerVol&gt;0,CONCATENATE("Full power for ",H17,I17),"")," (",IF(dTon=5,H16,I16),IF(dTon=5," m3"," dTon"),")"),"")</f>
        <v>Full power for 14 days (24 m3)</v>
      </c>
      <c r="H19" s="1">
        <f>IF(AND(GThrustVol&gt;0,GThrustGs&gt;0),P10*PowMul/GThrustModGs,0)</f>
        <v>88.182000000000002</v>
      </c>
      <c r="I19" s="1">
        <f>IF(AND(GThrustVol&gt;0,GThrustGs&gt;0),P10*PowMul/GThrustUnlGs,0)</f>
        <v>46.581999999999994</v>
      </c>
      <c r="J19" s="94">
        <f>IF(L19&gt;0,D19,0)</f>
        <v>0</v>
      </c>
      <c r="K19" s="95"/>
      <c r="L19" s="95">
        <f>IF(F19&gt;0,Volume*F19/100,0)</f>
        <v>0</v>
      </c>
      <c r="M19" s="96">
        <f>L19*VolMul</f>
        <v>0</v>
      </c>
      <c r="N19" s="95">
        <f>L19*IF(D19&lt;&gt;"",D19/100,1)*IF(B18=1,0.1,15)</f>
        <v>0</v>
      </c>
      <c r="O19" s="96">
        <f t="shared" si="1"/>
        <v>0</v>
      </c>
      <c r="P19" s="95"/>
      <c r="Q19" s="96">
        <f t="shared" si="2"/>
        <v>0</v>
      </c>
      <c r="R19" s="98">
        <f>L19*IF(B18=1,1000,10000)</f>
        <v>0</v>
      </c>
      <c r="S19" s="36"/>
      <c r="T19" s="63" t="s">
        <v>51</v>
      </c>
      <c r="U19" s="60" t="str">
        <f>IF(ThrustVol*ThrustGs&gt;0,IF(B8=0,Size+6-D4*2,Size+6-D4*2)+VLOOKUP(ThrustGs,[1]!ThrustTable,2),"-")</f>
        <v>-</v>
      </c>
      <c r="V19" s="114" t="str">
        <f>IF(AND(ThrustVol*ThrustGs&gt;0,W19&gt;=0),"+","")</f>
        <v/>
      </c>
      <c r="W19" s="117">
        <f>IF(B8=0,Size+6-D4*3,Size+6-D4*3)+VLOOKUP(ThrustGs,[1]!ThrustTable,2)</f>
        <v>9</v>
      </c>
      <c r="X19" s="114" t="str">
        <f>""</f>
        <v/>
      </c>
      <c r="Y19" s="114" t="s">
        <v>128</v>
      </c>
      <c r="Z19" s="36"/>
      <c r="AA19" s="36"/>
      <c r="AB19" s="36"/>
    </row>
    <row r="20" spans="1:28">
      <c r="A20" s="23"/>
      <c r="B20" s="4"/>
      <c r="C20" s="37" t="s">
        <v>98</v>
      </c>
      <c r="D20" s="4"/>
      <c r="E20" s="37" t="str">
        <f>IF(dTon=5,"Cargo space (m3)","Cargo space (dTon)")</f>
        <v>Cargo space (m3)</v>
      </c>
      <c r="F20" s="18">
        <v>500</v>
      </c>
      <c r="G20" s="28"/>
      <c r="J20" s="87"/>
      <c r="K20" s="88"/>
      <c r="L20" s="89">
        <f>F20*IF(dTon=5,1,5)</f>
        <v>500</v>
      </c>
      <c r="M20" s="90">
        <f>L20*VolMul</f>
        <v>500</v>
      </c>
      <c r="N20" s="89">
        <f>L20*IF(D20&lt;&gt;"",D20/100,1)</f>
        <v>500</v>
      </c>
      <c r="O20" s="90">
        <f t="shared" si="1"/>
        <v>500</v>
      </c>
      <c r="P20" s="89"/>
      <c r="Q20" s="90">
        <f t="shared" si="2"/>
        <v>0</v>
      </c>
      <c r="R20" s="91"/>
      <c r="S20" s="36"/>
      <c r="T20" s="63" t="s">
        <v>125</v>
      </c>
      <c r="U20" s="60" t="str">
        <f>IF(B2&gt;0,CONCATENATE(V20,W20,"/",X20,Y20),"-")</f>
        <v>+9/+5</v>
      </c>
      <c r="V20" s="114" t="str">
        <f>IF(W20&gt;=0,"+","")</f>
        <v>+</v>
      </c>
      <c r="W20" s="117">
        <f>IF(Streamlining=0,Size+2,Size-F4*3)</f>
        <v>9</v>
      </c>
      <c r="X20" s="114" t="str">
        <f>IF(Y20&gt;=0,"+","")</f>
        <v>+</v>
      </c>
      <c r="Y20" s="117">
        <f>W20-IF(Streamlining=1,2)-IF(Streamlining=2,4)-IF(Streamlining&gt;=3,6)</f>
        <v>5</v>
      </c>
      <c r="Z20" s="36"/>
      <c r="AA20" s="36"/>
      <c r="AB20" s="36"/>
    </row>
    <row r="21" spans="1:28">
      <c r="A21" s="20" t="s">
        <v>135</v>
      </c>
      <c r="B21" s="5"/>
      <c r="C21" s="38" t="s">
        <v>98</v>
      </c>
      <c r="D21" s="5"/>
      <c r="E21" s="38" t="str">
        <f>CONCATENATE(IF(B21=2,"Launcher space",IF(B21=1,"Hangar space","Docking space")),IF(dTon=5," (m3)"," (dTon)"))</f>
        <v>Docking space (m3)</v>
      </c>
      <c r="F21" s="17">
        <v>40</v>
      </c>
      <c r="G21" s="28" t="str">
        <f>IF(L21&gt;0,CONCATENATE(F21,VolUnit,IF(B21=2," Laucher space",IF(B21=1," Hangar space"," Exterior docking space"))),"")</f>
        <v>40 m3 Exterior docking space</v>
      </c>
      <c r="J21" s="87"/>
      <c r="K21" s="88"/>
      <c r="L21" s="89">
        <f>F21*IF(dTon=5,1,5)</f>
        <v>40</v>
      </c>
      <c r="M21" s="90">
        <f t="shared" si="0"/>
        <v>40</v>
      </c>
      <c r="N21" s="89">
        <f>L21*0.5*IF(D21&lt;&gt;"",D21/100,1)</f>
        <v>20</v>
      </c>
      <c r="O21" s="90">
        <f t="shared" si="1"/>
        <v>20</v>
      </c>
      <c r="P21" s="89"/>
      <c r="Q21" s="90">
        <f t="shared" si="2"/>
        <v>0</v>
      </c>
      <c r="R21" s="91">
        <f>(IF(B21=0,100,0)+IF(B21=1,1000,0)+IF(B21=2,10000,0))*F21*IF(dTon=5,1,5)</f>
        <v>4000</v>
      </c>
      <c r="S21" s="36"/>
      <c r="T21" s="63" t="s">
        <v>47</v>
      </c>
      <c r="U21" s="60" t="str">
        <f>IF(PowerVol&gt;0,CONCATENATE(V21,W21),"-")</f>
        <v>+6</v>
      </c>
      <c r="V21" s="114" t="str">
        <f t="shared" si="3"/>
        <v>+</v>
      </c>
      <c r="W21" s="117">
        <f>VLOOKUP(Power,[1]!PowerTable,2)-B5*3-IF(B18=0,2,0)</f>
        <v>6</v>
      </c>
      <c r="X21" s="114" t="str">
        <f>""</f>
        <v/>
      </c>
      <c r="Y21" s="114" t="str">
        <f>"-"</f>
        <v>-</v>
      </c>
      <c r="Z21" s="36"/>
      <c r="AA21" s="36"/>
      <c r="AB21" s="36"/>
    </row>
    <row r="22" spans="1:28">
      <c r="A22" s="20" t="s">
        <v>116</v>
      </c>
      <c r="B22" s="5"/>
      <c r="C22" s="38" t="s">
        <v>98</v>
      </c>
      <c r="D22" s="5"/>
      <c r="E22" s="38" t="s">
        <v>76</v>
      </c>
      <c r="F22" s="14"/>
      <c r="G22" s="28" t="str">
        <f>IF(I22&gt;0,CONCATENATE(IF(F22&lt;=3,"3 volleys in launcher ",CONCATENATE(F22," volley magazine ","")),CONCATENATE("(",MissileTypeName,IF(MissileType=2,2,1)*IF(MissileType=3,10,1)*MAX(F22,3)*(0.01*F45+0.1*F46+1*F47)," MCr)"),""),"")</f>
        <v/>
      </c>
      <c r="H22" t="str">
        <f>CONCATENATE(IF(MissileType=0,"missile ",""),IF(MissileType=1,"regular ",""),IF(MissileType=2,"cruise ",""),IF(MissileType=3,"regular nuke ",""))</f>
        <v xml:space="preserve">missile </v>
      </c>
      <c r="I22">
        <f>IF(R45+R46+R47&gt;0,F45+F46+F47,0)</f>
        <v>0</v>
      </c>
      <c r="J22" s="87"/>
      <c r="K22" s="88"/>
      <c r="L22" s="89">
        <f>IF(F22&gt;3,F22*(F45*0.1+F46*1+F47*10),0)</f>
        <v>0</v>
      </c>
      <c r="M22" s="90">
        <f t="shared" si="0"/>
        <v>0</v>
      </c>
      <c r="N22" s="89">
        <f>IF(F22&gt;3,L22*(1.2),0)*IF(D22&lt;&gt;"",D22/100,1)</f>
        <v>0</v>
      </c>
      <c r="O22" s="90">
        <f t="shared" si="1"/>
        <v>0</v>
      </c>
      <c r="P22" s="89"/>
      <c r="Q22" s="90"/>
      <c r="R22" s="91">
        <f>IF(L22&gt;0,F22*(F45*1000+F46*10000+F47*100000),0)</f>
        <v>0</v>
      </c>
      <c r="S22" s="36"/>
      <c r="T22" s="63" t="s">
        <v>48</v>
      </c>
      <c r="U22" s="60" t="str">
        <f>IF(L8&gt;0,CONCATENATE(V22,W22),"-")</f>
        <v>-</v>
      </c>
      <c r="V22" s="114" t="str">
        <f t="shared" si="3"/>
        <v>+</v>
      </c>
      <c r="W22" s="117">
        <f>IF(B8=0,Size+4-B5*3,Size+6-B5*3)+VLOOKUP(ThrustGs,[1]!ThrustTable,2)</f>
        <v>7</v>
      </c>
      <c r="X22" s="114"/>
      <c r="Y22" s="114"/>
      <c r="Z22" s="36"/>
      <c r="AA22" s="36"/>
      <c r="AB22" s="36"/>
    </row>
    <row r="23" spans="1:28">
      <c r="A23" s="21"/>
      <c r="B23" s="5"/>
      <c r="C23" s="38" t="s">
        <v>40</v>
      </c>
      <c r="D23" s="8">
        <v>13</v>
      </c>
      <c r="E23" s="38" t="s">
        <v>126</v>
      </c>
      <c r="F23" s="14">
        <v>2</v>
      </c>
      <c r="G23" s="28" t="str">
        <f>IF(L23&gt;0,CONCATENATE("Computer Model-",F23,IF(L23=5," x10 macroframes",""),IF(L23=50," x100 macroframes",""),""),"")</f>
        <v>Computer Model-2</v>
      </c>
      <c r="J23" s="87">
        <f>IF(AND(D23&gt;=5,F23&gt;=0,L23&gt;0),D23,0)</f>
        <v>13</v>
      </c>
      <c r="K23" s="88"/>
      <c r="L23" s="89">
        <f>IF(AND(D23&gt;=5,D23&lt;=16,F23&gt;=0,F23&lt;=7),INDEX([1]!ComputerTable,D23+1,F23+2),0)</f>
        <v>0.15</v>
      </c>
      <c r="M23" s="90">
        <f>L23*VolMul</f>
        <v>0.15</v>
      </c>
      <c r="N23" s="89">
        <f>L23*0.5</f>
        <v>7.4999999999999997E-2</v>
      </c>
      <c r="O23" s="90">
        <f t="shared" si="1"/>
        <v>7.4999999999999997E-2</v>
      </c>
      <c r="P23" s="89"/>
      <c r="Q23" s="90">
        <f t="shared" si="2"/>
        <v>0</v>
      </c>
      <c r="R23" s="91">
        <f>L23*3000000</f>
        <v>450000</v>
      </c>
      <c r="S23" s="36"/>
      <c r="T23" s="63" t="s">
        <v>49</v>
      </c>
      <c r="U23" s="60" t="str">
        <f>IF(B2&gt;0,CONCATENATE(V23,W23,"/",X23,Y23),"-")</f>
        <v>+8/+3</v>
      </c>
      <c r="V23" s="114" t="str">
        <f>IF(W23&gt;=0,"+","")</f>
        <v>+</v>
      </c>
      <c r="W23" s="117">
        <f>MAX(I31-D5*3,Y23)</f>
        <v>8</v>
      </c>
      <c r="X23" s="114" t="str">
        <f>IF(Y23&gt;=0,"+","")</f>
        <v>+</v>
      </c>
      <c r="Y23" s="117">
        <f>Size-6-D5*3</f>
        <v>3</v>
      </c>
      <c r="Z23" s="36"/>
      <c r="AA23" s="36"/>
      <c r="AB23" s="36"/>
    </row>
    <row r="24" spans="1:28" ht="13.5" thickBot="1">
      <c r="A24" s="21"/>
      <c r="B24" s="5"/>
      <c r="C24" s="38" t="s">
        <v>105</v>
      </c>
      <c r="D24" s="8"/>
      <c r="E24" s="38" t="s">
        <v>16</v>
      </c>
      <c r="F24" s="14"/>
      <c r="G24" s="28" t="str">
        <f>IF(L24&gt;0,CONCATENATE(IF(F24="S","Small ",""),IF(F24="L","Large ",""),IF(F24="VL","Very large ",""),I24,", Scan = ",H24),"")</f>
        <v/>
      </c>
      <c r="H24" s="138">
        <f>VLOOKUP(D24,[1]!NeutrinoTable,3)+IF(F24="S",-2,0)+IF(F24="L",2,0)+IF(F24="VL",4,0)+IF(B24=1,1,0)+IF(B24=2,1,0)+IF(B24=3,-1,0)</f>
        <v>0</v>
      </c>
      <c r="I24" s="1" t="str">
        <f>"Neutrino"</f>
        <v>Neutrino</v>
      </c>
      <c r="J24" s="87">
        <f>D24</f>
        <v>0</v>
      </c>
      <c r="K24" s="88">
        <f>VLOOKUP(D24,[1]!NeutrinoTable,6)*IF(F24="L",10,1)*IF(F24="VL",100,1)</f>
        <v>0</v>
      </c>
      <c r="L24" s="89">
        <f>VLOOKUP(D24,[1]!NeutrinoTable,4)*IF(F24="L",10,1)*IF(F24="VL",100,1)</f>
        <v>0</v>
      </c>
      <c r="M24" s="90">
        <f t="shared" si="0"/>
        <v>0</v>
      </c>
      <c r="N24" s="89">
        <f>L24*VLOOKUP(D24,[1]!NeutrinoTable,5)</f>
        <v>0</v>
      </c>
      <c r="O24" s="90">
        <f t="shared" si="1"/>
        <v>0</v>
      </c>
      <c r="P24" s="89">
        <f>L24/10</f>
        <v>0</v>
      </c>
      <c r="Q24" s="90">
        <f t="shared" si="2"/>
        <v>0</v>
      </c>
      <c r="R24" s="91">
        <f>VLOOKUP(D24,[1]!NeutrinoTable,7)*IF(F24="L",10,1)*IF(F24="VL",100,1)</f>
        <v>0</v>
      </c>
      <c r="S24" s="36"/>
      <c r="T24" s="64" t="s">
        <v>50</v>
      </c>
      <c r="U24" s="65" t="str">
        <f>IF(L10&gt;0,CONCATENATE(V24,W24),"-")</f>
        <v>+9</v>
      </c>
      <c r="V24" s="114" t="str">
        <f t="shared" si="3"/>
        <v>+</v>
      </c>
      <c r="W24" s="117">
        <f>Size+VLOOKUP(GThrustGs,[1]!ThrustTable,2)-D5*3</f>
        <v>9</v>
      </c>
      <c r="X24" s="114" t="str">
        <f>""</f>
        <v/>
      </c>
      <c r="Y24" s="114" t="str">
        <f>"-"</f>
        <v>-</v>
      </c>
      <c r="Z24" s="36"/>
      <c r="AA24" s="36"/>
      <c r="AB24" s="36"/>
    </row>
    <row r="25" spans="1:28">
      <c r="A25" s="21"/>
      <c r="B25" s="5"/>
      <c r="C25" s="38" t="s">
        <v>106</v>
      </c>
      <c r="D25" s="8"/>
      <c r="E25" s="38" t="s">
        <v>18</v>
      </c>
      <c r="F25" s="14"/>
      <c r="G25" s="28" t="str">
        <f>IF(L25&gt;0,CONCATENATE(IF(F25="S","Small ",""),IF(F25="L","Large ",""),IF(F25="VL","Very large ",""),I25,", Scan = ",H25),"")</f>
        <v/>
      </c>
      <c r="H25" s="138">
        <f>VLOOKUP(D25,[1]!MassTable,3)+IF(F25="S",-2,0)+IF(F25="L",2,0)+IF(F25="VL",4,0)+IF(B25=1,1,0)+IF(B25=2,1,0)+IF(B25=3,-1,0)</f>
        <v>0</v>
      </c>
      <c r="I25" s="1" t="str">
        <f>"Mass"</f>
        <v>Mass</v>
      </c>
      <c r="J25" s="87">
        <f>D25</f>
        <v>0</v>
      </c>
      <c r="K25" s="88">
        <f>VLOOKUP(D25,[1]!MassTable,6)*IF(F25="L",10,1)*IF(F25="VL",100,1)</f>
        <v>0</v>
      </c>
      <c r="L25" s="89">
        <f>VLOOKUP(D25,[1]!MassTable,4)*IF(F25="L",10,1)*IF(F25="VL",100,1)</f>
        <v>0</v>
      </c>
      <c r="M25" s="90">
        <f t="shared" si="0"/>
        <v>0</v>
      </c>
      <c r="N25" s="89">
        <f>L25*VLOOKUP(D25,[1]!MassTable,5)</f>
        <v>0</v>
      </c>
      <c r="O25" s="90">
        <f>N25*MassMul</f>
        <v>0</v>
      </c>
      <c r="P25" s="89">
        <f>L25/10</f>
        <v>0</v>
      </c>
      <c r="Q25" s="90">
        <f t="shared" si="2"/>
        <v>0</v>
      </c>
      <c r="R25" s="91">
        <f>VLOOKUP(D25,[1]!MassTable,7)*IF(F25="L",10,1)*IF(F25="VL",100,1)</f>
        <v>0</v>
      </c>
      <c r="S25" s="36"/>
      <c r="T25" s="66" t="str">
        <f>CONCATENATE(I32,IF(L32&gt;0," Scan",""))</f>
        <v>Visual/IR Scan</v>
      </c>
      <c r="U25" s="62" t="str">
        <f>IF(L32&gt;0,CONCATENATE(V25,W25),"-")</f>
        <v>-3</v>
      </c>
      <c r="V25" s="114" t="str">
        <f t="shared" si="3"/>
        <v/>
      </c>
      <c r="W25" s="117">
        <f>H32</f>
        <v>-3</v>
      </c>
      <c r="X25" s="114"/>
      <c r="Y25" s="114"/>
      <c r="Z25" s="36"/>
      <c r="AA25" s="36"/>
      <c r="AB25" s="36"/>
    </row>
    <row r="26" spans="1:28" ht="13.5" thickBot="1">
      <c r="A26" s="22"/>
      <c r="B26" s="6"/>
      <c r="C26" s="40" t="s">
        <v>90</v>
      </c>
      <c r="D26" s="9"/>
      <c r="E26" s="40" t="s">
        <v>77</v>
      </c>
      <c r="F26" s="15"/>
      <c r="G26" s="28" t="str">
        <f>IF(L26&gt;0,CONCATENATE(I26,"x ",VLOOKUP(D26,[1]!RobotTable,2)," with ",IF(Techs-Bots&lt;=0,"no",Techs-Bots)," handlers"),"")</f>
        <v/>
      </c>
      <c r="H26" s="119">
        <f>IF(R54&gt;0,MAX(1,1+TRUNC(R54/50000000)),0)</f>
        <v>2</v>
      </c>
      <c r="I26" s="119">
        <f>MIN(TRUNC(H26*VLOOKUP(D26,[1]!RobotTable,6)),IF(F26&gt;=1,F26,0))</f>
        <v>0</v>
      </c>
      <c r="J26" s="87">
        <f>IF(L26&gt;0,D26,0)</f>
        <v>0</v>
      </c>
      <c r="K26" s="88"/>
      <c r="L26" s="89">
        <f>F26*VLOOKUP(D26,[1]!RobotTable,3)</f>
        <v>0</v>
      </c>
      <c r="M26" s="90">
        <f>L26*VolMul</f>
        <v>0</v>
      </c>
      <c r="N26" s="89">
        <f>F26*VLOOKUP(D26,[1]!RobotTable,4)</f>
        <v>0</v>
      </c>
      <c r="O26" s="90">
        <f>N26*MassMul</f>
        <v>0</v>
      </c>
      <c r="P26" s="89"/>
      <c r="Q26" s="90"/>
      <c r="R26" s="91">
        <f>F26*VLOOKUP(D26,[1]!RobotTable,5)</f>
        <v>0</v>
      </c>
      <c r="S26" s="36"/>
      <c r="T26" s="67" t="str">
        <f>CONCATENATE(I33,IF(L33&gt;0," Scan",""))</f>
        <v>Radar/Radio Scan</v>
      </c>
      <c r="U26" s="68" t="str">
        <f>IF(L33&gt;0,CONCATENATE(V26,W26),"-")</f>
        <v>-1</v>
      </c>
      <c r="V26" s="114" t="str">
        <f t="shared" si="3"/>
        <v/>
      </c>
      <c r="W26" s="117">
        <f>H33</f>
        <v>-1</v>
      </c>
      <c r="X26" s="114"/>
      <c r="Y26" s="114"/>
      <c r="AA26" s="36"/>
      <c r="AB26" s="36"/>
    </row>
    <row r="27" spans="1:28">
      <c r="A27" s="20" t="s">
        <v>27</v>
      </c>
      <c r="B27" s="5">
        <v>1</v>
      </c>
      <c r="C27" s="38" t="s">
        <v>28</v>
      </c>
      <c r="D27" s="8">
        <v>13</v>
      </c>
      <c r="E27" s="38" t="s">
        <v>12</v>
      </c>
      <c r="F27" s="5">
        <v>12</v>
      </c>
      <c r="G27" s="27" t="str">
        <f>IF(R27&gt;0,CONCATENATE(F27,"x ",IF(LSType=2,VLOOKUP(D27,[1]!ClosedLSTable,2),IF(LSType=1,VLOOKUP(D27,[1]!FullLSTable,2),VLOOKUP(D27,[1]!LimitedLSTable,2))),IF(LSType=2," Unlimited endurance",IF(LSType=1," 0.25 ton per man week"," 24 hour endurance"))),"")</f>
        <v>12x Full Lifesupport-13 0.25 ton per man week</v>
      </c>
      <c r="H27" s="49"/>
      <c r="I27" s="49"/>
      <c r="J27" s="82">
        <f>IF(R27&gt;0,D27,0)</f>
        <v>13</v>
      </c>
      <c r="K27" s="83"/>
      <c r="L27" s="84">
        <f>IF(LSType=2,VLOOKUP(D27,[1]!ClosedLSTable,3),IF(LSType=1,VLOOKUP(D27,[1]!FullLSTable,3),VLOOKUP(D27,[1]!LimitedLSTable,3)))*F27</f>
        <v>6</v>
      </c>
      <c r="M27" s="85">
        <f t="shared" si="0"/>
        <v>6</v>
      </c>
      <c r="N27" s="84">
        <f>IF(LSType=2,VLOOKUP(D27,[1]!ClosedLSTable,4),IF(LSType=1,VLOOKUP(D27,[1]!FullLSTable,4),VLOOKUP(D27,[1]!LimitedLSTable,4)))*F27</f>
        <v>6</v>
      </c>
      <c r="O27" s="85">
        <f t="shared" si="1"/>
        <v>6</v>
      </c>
      <c r="P27" s="84"/>
      <c r="Q27" s="85">
        <f t="shared" si="2"/>
        <v>0</v>
      </c>
      <c r="R27" s="86">
        <f>IF(LSType=2,VLOOKUP(D27,[1]!ClosedLSTable,5),IF(LSType=1,VLOOKUP(D27,[1]!FullLSTable,5),VLOOKUP(D27,[1]!LimitedLSTable,5)))*F27</f>
        <v>1200000</v>
      </c>
      <c r="S27" s="36"/>
      <c r="T27" s="67" t="str">
        <f>CONCATENATE(I24,IF(L24&gt;0," Scan",""))</f>
        <v>Neutrino</v>
      </c>
      <c r="U27" s="68" t="str">
        <f>IF(L24&gt;0,CONCATENATE(V27,W27),"-")</f>
        <v>-</v>
      </c>
      <c r="V27" s="114" t="str">
        <f t="shared" si="3"/>
        <v>+</v>
      </c>
      <c r="W27" s="117">
        <f>H24</f>
        <v>0</v>
      </c>
      <c r="X27" s="114"/>
      <c r="Y27" s="114"/>
      <c r="AA27" s="36"/>
      <c r="AB27" s="36"/>
    </row>
    <row r="28" spans="1:28" ht="13.5" thickBot="1">
      <c r="A28" s="21"/>
      <c r="B28" s="5"/>
      <c r="C28" s="38" t="s">
        <v>115</v>
      </c>
      <c r="D28" s="8">
        <v>13</v>
      </c>
      <c r="E28" s="38" t="s">
        <v>39</v>
      </c>
      <c r="F28" s="5">
        <v>8</v>
      </c>
      <c r="G28" s="28" t="str">
        <f>IF(L28&gt;0,CONCATENATE(F28,"x ",VLOOKUP(D28,[1]!FreezerTable,2)),"")</f>
        <v>8x Freezer-13</v>
      </c>
      <c r="H28" s="50"/>
      <c r="I28" s="50"/>
      <c r="J28" s="87">
        <f>IF(R28&gt;0,D28,0)</f>
        <v>13</v>
      </c>
      <c r="K28" s="88"/>
      <c r="L28" s="89">
        <f>VLOOKUP(D28,[1]!FreezerTable,3)*F28</f>
        <v>8</v>
      </c>
      <c r="M28" s="90">
        <f t="shared" si="0"/>
        <v>8</v>
      </c>
      <c r="N28" s="89">
        <f>VLOOKUP(D28,[1]!FreezerTable,4)*L28</f>
        <v>8</v>
      </c>
      <c r="O28" s="90">
        <f t="shared" si="1"/>
        <v>8</v>
      </c>
      <c r="P28" s="89"/>
      <c r="Q28" s="90">
        <f t="shared" si="2"/>
        <v>0</v>
      </c>
      <c r="R28" s="91">
        <f>VLOOKUP(D28,[1]!FreezerTable,5)*F28</f>
        <v>160000</v>
      </c>
      <c r="S28" s="36"/>
      <c r="T28" s="69" t="str">
        <f>CONCATENATE(I25,IF(L25&gt;0," Scan",""))</f>
        <v>Mass</v>
      </c>
      <c r="U28" s="70" t="str">
        <f>IF(L25&gt;0,CONCATENATE(V28,W28),"-")</f>
        <v>-</v>
      </c>
      <c r="V28" s="114" t="str">
        <f t="shared" si="3"/>
        <v>+</v>
      </c>
      <c r="W28" s="117">
        <f>H25</f>
        <v>0</v>
      </c>
      <c r="X28" s="114"/>
      <c r="Y28" s="114"/>
      <c r="AA28" s="36"/>
      <c r="AB28" s="36"/>
    </row>
    <row r="29" spans="1:28" ht="13.5" thickBot="1">
      <c r="A29" s="20" t="s">
        <v>111</v>
      </c>
      <c r="B29" s="5">
        <v>2</v>
      </c>
      <c r="C29" s="38" t="str">
        <f>IF(B29=0,"Limited station TL (6-16)",IF(B29=1,"Limited tank TL (8-16)",IF(B29=2,"Full station TL (6-16)",IF(B29=3,"Bridge station TL (6-16)","Station type must be 0-3!"))))</f>
        <v>Full station TL (6-16)</v>
      </c>
      <c r="D29" s="8">
        <v>13</v>
      </c>
      <c r="E29" s="38" t="s">
        <v>13</v>
      </c>
      <c r="F29" s="5">
        <v>4</v>
      </c>
      <c r="G29" s="28" t="str">
        <f>IF(AND(R29&gt;0,B29&gt;=0,B29&lt;=3),CONCATENATE(F29,"x ",IF(B29=0,VLOOKUP(D29,[1]!LimitedStationTable,2),""),IF(B29=1,VLOOKUP(D29,[1]!LimitedTankTable,2),""),IF(B29=2,VLOOKUP(D29,[1]!FullStationTable,2),""),IF(B29=3,VLOOKUP(D29,[1]!BridgeStationTable,2),"")),"")</f>
        <v>4x Full station 8h shifts -2G</v>
      </c>
      <c r="H29" s="50" t="str">
        <f>CONCATENATE(IF(B29=0,"Limited station",""),IF(B29=1,"Limited tank",""),IF(B29=2,"Full station",""),IF(B29=3,"Bridge station",""))</f>
        <v>Full station</v>
      </c>
      <c r="I29" s="50"/>
      <c r="J29" s="87">
        <f>IF(R29&gt;0,MAX(D29,J2),0)</f>
        <v>13</v>
      </c>
      <c r="K29" s="88"/>
      <c r="L29" s="89">
        <f>(IF(B29=0,VLOOKUP(D29,[1]!LimitedStationTable,3),0)+IF(B29=1,VLOOKUP(D29,[1]!LimitedTankTable,3),0)+IF(B29=2,VLOOKUP(D29,[1]!FullStationTable,3),0)+IF(B29=3,VLOOKUP(D29,[1]!BridgeStationTable,3),0))*F29</f>
        <v>20</v>
      </c>
      <c r="M29" s="90">
        <f t="shared" si="0"/>
        <v>20</v>
      </c>
      <c r="N29" s="89">
        <f>(IF(B29=0,VLOOKUP(D29,[1]!LimitedStationTable,4),0)+IF(B29=1,VLOOKUP(D29,[1]!LimitedTankTable,4),0)+IF(B29=2,VLOOKUP(D29,[1]!FullStationTable,4),0)+IF(B29=3,VLOOKUP(D29,[1]!BridgeStationTable,4),0))*F29</f>
        <v>0.8</v>
      </c>
      <c r="O29" s="90">
        <f t="shared" si="1"/>
        <v>0.8</v>
      </c>
      <c r="P29" s="89"/>
      <c r="Q29" s="90">
        <f t="shared" si="2"/>
        <v>0</v>
      </c>
      <c r="R29" s="91">
        <f>(IF(B29=0,VLOOKUP(D29,[1]!LimitedStationTable,5),0)+IF(B29=1,VLOOKUP(D29,[1]!LimitedTankTable,5),0)+IF(B29=2,VLOOKUP(D29,[1]!FullStationTable,5),0)+IF(B29=3,VLOOKUP(D29,[1]!BridgeStationTable,5),0))*F29</f>
        <v>400000</v>
      </c>
      <c r="S29" s="36"/>
      <c r="T29" s="134" t="s">
        <v>127</v>
      </c>
      <c r="U29" s="135">
        <f>IF(L23&gt;0,F23,"-")</f>
        <v>2</v>
      </c>
      <c r="V29" s="114"/>
      <c r="W29" s="117"/>
      <c r="X29" s="114"/>
      <c r="Y29" s="114"/>
      <c r="AA29" s="36"/>
      <c r="AB29" s="36"/>
    </row>
    <row r="30" spans="1:28">
      <c r="A30" s="21"/>
      <c r="B30" s="5"/>
      <c r="C30" s="41" t="s">
        <v>25</v>
      </c>
      <c r="D30" s="8">
        <v>13</v>
      </c>
      <c r="E30" s="38" t="str">
        <f>IF(dTon=5,"Living space (m3)","Living space (dTon)")</f>
        <v>Living space (m3)</v>
      </c>
      <c r="F30" s="16">
        <v>600</v>
      </c>
      <c r="G30" s="28" t="str">
        <f>IF(AND(CrewArea&gt;0,F27&gt;0),CONCATENATE(F30,IF(AND(LSType=2,L27&gt;0),CONCATENATE("+(",L27," LS)"),""),IF(dTon=5," m3 Crew area, "," dTon Crew area, "),VLOOKUP(CrewArea/F27,[1]!ComfortTable,2)),"")</f>
        <v>600 m3 Crew area, 1 month cruise</v>
      </c>
      <c r="H30" s="50"/>
      <c r="I30" s="50"/>
      <c r="J30" s="87">
        <f>IF(F30&gt;0,D30,0)</f>
        <v>13</v>
      </c>
      <c r="K30" s="88"/>
      <c r="L30" s="89">
        <f>CrewArea-IF(LSType=2,L27)</f>
        <v>600</v>
      </c>
      <c r="M30" s="90">
        <f t="shared" si="0"/>
        <v>600</v>
      </c>
      <c r="N30" s="89"/>
      <c r="O30" s="90">
        <f t="shared" si="1"/>
        <v>0</v>
      </c>
      <c r="P30" s="89"/>
      <c r="Q30" s="90">
        <f t="shared" si="2"/>
        <v>0</v>
      </c>
      <c r="R30" s="91">
        <f>L30*500</f>
        <v>300000</v>
      </c>
      <c r="S30" s="36"/>
      <c r="T30" s="66" t="str">
        <f>CONCATENATE("Cargo",IF(AND(F20&gt;0,dTon=5),CONCATENATE(" (",ROUNDDOWN(F20/dTon,0)," dTon)"),""))</f>
        <v>Cargo (100 dTon)</v>
      </c>
      <c r="U30" s="62">
        <f>IF(F20&gt;0,F20,"-")</f>
        <v>500</v>
      </c>
      <c r="V30" s="114"/>
      <c r="W30" s="117"/>
      <c r="X30" s="114"/>
      <c r="Y30" s="114"/>
      <c r="AA30" s="36"/>
      <c r="AB30" s="36"/>
    </row>
    <row r="31" spans="1:28" ht="13.5" thickBot="1">
      <c r="A31" s="24" t="s">
        <v>71</v>
      </c>
      <c r="B31" s="6">
        <v>1</v>
      </c>
      <c r="C31" s="40" t="s">
        <v>85</v>
      </c>
      <c r="D31" s="9">
        <v>13</v>
      </c>
      <c r="E31" s="40" t="s">
        <v>26</v>
      </c>
      <c r="F31" s="6">
        <v>1</v>
      </c>
      <c r="G31" s="28" t="str">
        <f>IF(R31&gt;0,CONCATENATE(F31," G Floorfield",IF(B31&gt;0," crew and cargo"," crew only")),"")</f>
        <v>1 G Floorfield crew and cargo</v>
      </c>
      <c r="H31" s="137">
        <f>(L27+L28+L29+L30+IF(B31=1,L20+IF(B21&gt;0,L21,0),0))*F31</f>
        <v>1134</v>
      </c>
      <c r="I31" s="50">
        <f>IF(H31&gt;=0.1,VLOOKUP(H31,[1]!HullTable,2),0)</f>
        <v>8</v>
      </c>
      <c r="J31" s="87">
        <f>IF(N31&gt;0,D31,0)</f>
        <v>13</v>
      </c>
      <c r="K31" s="89"/>
      <c r="L31" s="89"/>
      <c r="M31" s="90">
        <f t="shared" si="0"/>
        <v>0</v>
      </c>
      <c r="N31" s="89">
        <f>VLOOKUP(D31,[1]!FloorfieldTable,3)*F31*(L30+L29+B31*(L20+L21))</f>
        <v>58</v>
      </c>
      <c r="O31" s="90">
        <f t="shared" si="1"/>
        <v>58</v>
      </c>
      <c r="P31" s="89">
        <f>VLOOKUP(D31,[1]!FloorfieldTable,4)*F31*(L30+L29+B31*(L20+L21))</f>
        <v>23.2</v>
      </c>
      <c r="Q31" s="90">
        <f t="shared" si="2"/>
        <v>23.2</v>
      </c>
      <c r="R31" s="92">
        <f>IF(N31&gt;0,VLOOKUP(D31,[1]!FloorfieldTable,5)*F31*(L30+L29+B31*(L20+L21)),0)</f>
        <v>1160000</v>
      </c>
      <c r="S31" s="36"/>
      <c r="T31" s="67" t="str">
        <f>CONCATENATE("Hangar",IF(AND(F21&gt;0,dTon=5),CONCATENATE(" (",ROUNDDOWN(F21/dTon,0)," dTon)"),""))</f>
        <v>Hangar (8 dTon)</v>
      </c>
      <c r="U31" s="68">
        <f>IF(F21&gt;0,F21,"-")</f>
        <v>40</v>
      </c>
      <c r="V31" s="114"/>
      <c r="W31" s="117"/>
      <c r="X31" s="114"/>
      <c r="Y31" s="114"/>
      <c r="AA31" s="36"/>
      <c r="AB31" s="36"/>
    </row>
    <row r="32" spans="1:28" ht="13.5" thickBot="1">
      <c r="A32" s="19" t="s">
        <v>130</v>
      </c>
      <c r="B32" s="4"/>
      <c r="C32" s="37" t="s">
        <v>17</v>
      </c>
      <c r="D32" s="8">
        <v>13</v>
      </c>
      <c r="E32" s="37" t="s">
        <v>14</v>
      </c>
      <c r="F32" s="58" t="s">
        <v>137</v>
      </c>
      <c r="G32" s="27" t="str">
        <f>IF(L32&gt;0,CONCATENATE(IF(F32="S","Small ",""),IF(F32="L","Large ",""),IF(F32="VL","Very large ",""),I32,", Scan = ",IF(H32&gt;=0,"+",""),H32),"")</f>
        <v>Small Visual/IR, Scan = -3</v>
      </c>
      <c r="H32" s="146">
        <f>VLOOKUP(D32,[1]!VisTable,3)+IF(F32="S",-2,0)+IF(F32="L",2,0)+IF(F32="VL",4,0)+IF(B32=1,1,0)+IF(B32=2,1,0)+IF(B32=3,-1,0)</f>
        <v>-3</v>
      </c>
      <c r="I32" s="136" t="str">
        <f>CONCATENATE(IF(B32=0,"Visual/IR",""),IF(B32=1,"Visual only",""),IF(B32=2,"IR only",""))</f>
        <v>Visual/IR</v>
      </c>
      <c r="J32" s="82">
        <f>D32</f>
        <v>13</v>
      </c>
      <c r="K32" s="84">
        <f>VLOOKUP(D32,[1]!VisTable,6)*IF(F32="S",0.1,1)*IF(F32="L",10,1)*IF(F32="VL",100,1)</f>
        <v>0.1</v>
      </c>
      <c r="L32" s="84">
        <f>VLOOKUP(D32,[1]!VisTable,4)*IF(F32="S",0.1,1)*IF(F32="L",10,1)*IF(F32="VL",100,1)</f>
        <v>0.5</v>
      </c>
      <c r="M32" s="85">
        <f t="shared" si="0"/>
        <v>0.5</v>
      </c>
      <c r="N32" s="84">
        <f>L32*VLOOKUP(D32,[1]!VisTable,5)</f>
        <v>0.5</v>
      </c>
      <c r="O32" s="85">
        <f t="shared" si="1"/>
        <v>0.5</v>
      </c>
      <c r="P32" s="84"/>
      <c r="Q32" s="112">
        <f t="shared" si="2"/>
        <v>0</v>
      </c>
      <c r="R32" s="100">
        <f>VLOOKUP(D32,[1]!VisTable,7)*IF(F32="S",0.1,1)*IF(F32="L",10,1)*IF(F32="VL",100,1)</f>
        <v>500000</v>
      </c>
      <c r="S32" s="36"/>
      <c r="T32" s="69" t="str">
        <f>CONCATENATE("Magazine",IF(AND(F22&lt;=3,I22&gt;0)," (in launcher)",""))</f>
        <v>Magazine</v>
      </c>
      <c r="U32" s="70" t="str">
        <f>IF(I22&lt;=0,"-",MAX(F22,3))</f>
        <v>-</v>
      </c>
      <c r="V32" s="114"/>
      <c r="W32" s="117"/>
      <c r="X32" s="114"/>
      <c r="Y32" s="114"/>
      <c r="AA32" s="36"/>
      <c r="AB32" s="36"/>
    </row>
    <row r="33" spans="1:28">
      <c r="A33" s="25" t="s">
        <v>129</v>
      </c>
      <c r="B33" s="5"/>
      <c r="C33" s="38" t="s">
        <v>17</v>
      </c>
      <c r="D33" s="8">
        <v>13</v>
      </c>
      <c r="E33" s="38" t="s">
        <v>15</v>
      </c>
      <c r="F33" s="118" t="s">
        <v>137</v>
      </c>
      <c r="G33" s="28" t="str">
        <f>IF(L33&gt;0,CONCATENATE(IF(F33="S","Small ",""),IF(F33="L","Large ",""),IF(F33="VL","Very large ",""),I33,", Scan = ",IF(H33&gt;=0,"+",""),H33),"")</f>
        <v>Small Radar/Radio, Scan = -1</v>
      </c>
      <c r="H33" s="147">
        <f>VLOOKUP(D33,[1]!RadarTable,3)+IF(F33="S",-4,0)+IF(F33="L",4,0)+IF(F33="VL",8,0)+IF(B33=1,1,0)+IF(B33=2,1,0)</f>
        <v>-1</v>
      </c>
      <c r="I33" s="137" t="str">
        <f>CONCATENATE(IF(B33=0,"Radar/Radio",""),IF(B33=1,"Radar only",""),IF(B33=2,"Radio only",""))</f>
        <v>Radar/Radio</v>
      </c>
      <c r="J33" s="87">
        <f>D33</f>
        <v>13</v>
      </c>
      <c r="K33" s="89">
        <f>VLOOKUP(D33,[1]!RadarTable,6)*IF(F33="S",0.1,1)*IF(F33="L",10,1)*IF(F33="VL",100,1)</f>
        <v>0.1</v>
      </c>
      <c r="L33" s="89">
        <f>VLOOKUP(D33,[1]!RadarTable,4)*IF(F33="S",0.1,1)*IF(F33="L",10,1)*IF(F33="VL",100,1)</f>
        <v>0.5</v>
      </c>
      <c r="M33" s="90">
        <f t="shared" si="0"/>
        <v>0.5</v>
      </c>
      <c r="N33" s="89">
        <f>L33*VLOOKUP(D33,[1]!RadarTable,5)</f>
        <v>0.5</v>
      </c>
      <c r="O33" s="90">
        <f t="shared" si="1"/>
        <v>0.5</v>
      </c>
      <c r="P33" s="89">
        <f>IF(B33=2,0,1)*L33</f>
        <v>0.5</v>
      </c>
      <c r="Q33" s="113">
        <f t="shared" si="2"/>
        <v>0.5</v>
      </c>
      <c r="R33" s="91">
        <f>VLOOKUP(D33,[1]!RadarTable,7)*IF(F33="S",0.1,1)*IF(F33="L",10,1)*IF(F33="VL",100,1)*IF(B33=2,0.5,1)</f>
        <v>500000</v>
      </c>
      <c r="S33" s="36"/>
      <c r="T33" s="71"/>
      <c r="U33" s="71"/>
      <c r="V33" s="36"/>
      <c r="W33" s="36"/>
      <c r="X33" s="36"/>
      <c r="Y33" s="36"/>
      <c r="AA33" s="36"/>
      <c r="AB33" s="36"/>
    </row>
    <row r="34" spans="1:28">
      <c r="A34" s="21"/>
      <c r="B34" s="5"/>
      <c r="C34" s="39"/>
      <c r="D34" s="5"/>
      <c r="E34" s="38" t="s">
        <v>29</v>
      </c>
      <c r="F34" s="5"/>
      <c r="G34" s="28" t="str">
        <f>IF(L34&gt;0,CONCATENATE(F34,"x ","Small turret. Holds ",F34,"x ",IF(dTon=5,"1 m3 weaponry","0.2 dT weaponry")),"")</f>
        <v/>
      </c>
      <c r="H34" s="127">
        <f>1*F34</f>
        <v>0</v>
      </c>
      <c r="I34" s="50">
        <f>F34*1-SUM(IF(B39="ST",F39*1,0),IF(B42="ST",F42*1,0),IF(B45="ST",F45*1,0))</f>
        <v>0</v>
      </c>
      <c r="J34" s="99"/>
      <c r="K34" s="89">
        <f>F34*INDEX([1]!MountTable,1,2)</f>
        <v>0</v>
      </c>
      <c r="L34" s="89">
        <f>F34*INDEX([1]!MountTable,1,3)</f>
        <v>0</v>
      </c>
      <c r="M34" s="90">
        <f>L34*VolMul</f>
        <v>0</v>
      </c>
      <c r="N34" s="89">
        <f>L34*INDEX([1]!MountTable,1,4)</f>
        <v>0</v>
      </c>
      <c r="O34" s="90">
        <f>N34*MassMul</f>
        <v>0</v>
      </c>
      <c r="P34" s="89"/>
      <c r="Q34" s="93">
        <f>P34*PowMul</f>
        <v>0</v>
      </c>
      <c r="R34" s="91">
        <f>F34*INDEX([1]!MountTable,1,5)</f>
        <v>0</v>
      </c>
      <c r="S34" s="36"/>
      <c r="T34" s="72" t="str">
        <f>CONCATENATE("Tacticians ",X34,IF(W34&lt;V34,VLOOKUP(W34/V34,[1]!UndermanningTable,2),"")," ",IF(W34&gt;0,StationType,""))</f>
        <v xml:space="preserve">Tacticians No </v>
      </c>
      <c r="U34" s="73">
        <f>IF(Z34&lt;&gt;"",Z34,W34)</f>
        <v>0</v>
      </c>
      <c r="V34" s="36">
        <f>IF(ThrustVol+GThrustVol&gt;0,1+IF(Volume&gt;=5000,1,0)+IF(Volume&gt;=50000,1,0),0)</f>
        <v>1</v>
      </c>
      <c r="W34" s="36">
        <f>IF(Z34&lt;&gt;"",Z34,0)</f>
        <v>0</v>
      </c>
      <c r="X34" s="36" t="str">
        <f>IF(V34&gt;1,CONCATENATE("x",V34," "),"")</f>
        <v/>
      </c>
      <c r="Y34" s="36"/>
      <c r="Z34" s="55"/>
      <c r="AA34" s="36"/>
      <c r="AB34" s="36"/>
    </row>
    <row r="35" spans="1:28">
      <c r="A35" s="21"/>
      <c r="B35" s="5"/>
      <c r="C35" s="39"/>
      <c r="D35" s="5"/>
      <c r="E35" s="38" t="s">
        <v>30</v>
      </c>
      <c r="F35" s="5">
        <v>2</v>
      </c>
      <c r="G35" s="28" t="str">
        <f>IF(L35&gt;0,CONCATENATE(F35,"x ","Large turret. Holds ",F35,"x ",IF(dTon=5,"3 m3 weaponry","0.6 dT weaponry")),"")</f>
        <v>2x Large turret. Holds 2x 3 m3 weaponry</v>
      </c>
      <c r="H35" s="127">
        <f>1*F35</f>
        <v>2</v>
      </c>
      <c r="I35" s="50">
        <f>F35*3-SUM(IF(B39="LT",F39*1,0),IF(B42="LT",F42*1,0),IF(B43="LT",F43*2,0),IF(B44="LT",F44*3,0),IF(B45="LT",F45*1,0),IF(B46="LT",F46*3,0))</f>
        <v>0</v>
      </c>
      <c r="J35" s="99"/>
      <c r="K35" s="89">
        <f>F35*INDEX([1]!MountTable,2,2)</f>
        <v>2</v>
      </c>
      <c r="L35" s="89">
        <f>F35*INDEX([1]!MountTable,2,3)</f>
        <v>10</v>
      </c>
      <c r="M35" s="90">
        <f>L35*VolMul</f>
        <v>10</v>
      </c>
      <c r="N35" s="89">
        <f>L35*INDEX([1]!MountTable,2,4)</f>
        <v>4</v>
      </c>
      <c r="O35" s="90">
        <f>N35*MassMul</f>
        <v>4</v>
      </c>
      <c r="P35" s="89"/>
      <c r="Q35" s="93">
        <f>P35*PowMul</f>
        <v>0</v>
      </c>
      <c r="R35" s="91">
        <f>F35*INDEX([1]!MountTable,2,5)</f>
        <v>200000</v>
      </c>
      <c r="S35" s="36"/>
      <c r="T35" s="74" t="str">
        <f>CONCATENATE("Pilots ",X35,IF(W35&lt;V35,VLOOKUP(W35/V35,[1]!UndermanningTable,2),"")," ",IF(W35&gt;0,StationType,""))</f>
        <v>Pilots  Full station</v>
      </c>
      <c r="U35" s="75">
        <f>IF(Z35&lt;&gt;"",Z35,V35)</f>
        <v>1</v>
      </c>
      <c r="V35" s="36">
        <f>IF(ThrustVol+GThrustVol&gt;0,1+IF(Volume&gt;=5000,1,0)+IF(Volume&gt;=50000,1,0),0)</f>
        <v>1</v>
      </c>
      <c r="W35" s="36">
        <f>IF(Z35&lt;&gt;"",Z35,V35)</f>
        <v>1</v>
      </c>
      <c r="X35" s="36" t="str">
        <f>IF(V35&gt;1,CONCATENATE("x",V35," "),"")</f>
        <v/>
      </c>
      <c r="Y35" s="36"/>
      <c r="Z35" s="56"/>
      <c r="AA35" s="36"/>
      <c r="AB35" s="36"/>
    </row>
    <row r="36" spans="1:28">
      <c r="A36" s="21"/>
      <c r="B36" s="5"/>
      <c r="C36" s="39"/>
      <c r="D36" s="5"/>
      <c r="E36" s="38" t="s">
        <v>31</v>
      </c>
      <c r="F36" s="5"/>
      <c r="G36" s="28" t="str">
        <f>IF(L36&gt;0,CONCATENATE(F36,"x ","Small bay. Holds ",F36,"x ",IF(dTon=5,"30 m3 weaponry","6 dT weaponry")),"")</f>
        <v/>
      </c>
      <c r="H36" s="127">
        <f>2*F36</f>
        <v>0</v>
      </c>
      <c r="I36" s="50">
        <f>F36*30-SUM(IF(B40="SB",F40*30,0),IF(B47="SB",F47*30,0),IF(B48="SB",F48*30,0))</f>
        <v>0</v>
      </c>
      <c r="J36" s="99"/>
      <c r="K36" s="89">
        <f>F36*INDEX([1]!MountTable,3,2)</f>
        <v>0</v>
      </c>
      <c r="L36" s="89">
        <f>F36*INDEX([1]!MountTable,3,3)</f>
        <v>0</v>
      </c>
      <c r="M36" s="90">
        <f>L36*VolMul</f>
        <v>0</v>
      </c>
      <c r="N36" s="89">
        <f>L36*INDEX([1]!MountTable,3,4)</f>
        <v>0</v>
      </c>
      <c r="O36" s="90">
        <f>N36*MassMul</f>
        <v>0</v>
      </c>
      <c r="P36" s="89"/>
      <c r="Q36" s="93">
        <f>P36*PowMul</f>
        <v>0</v>
      </c>
      <c r="R36" s="91">
        <f>F36*INDEX([1]!MountTable,3,5)</f>
        <v>0</v>
      </c>
      <c r="S36" s="36"/>
      <c r="T36" s="76" t="str">
        <f>CONCATENATE("Astrogators ",X36,IF(W36&lt;V36,VLOOKUP(W36/V36,[1]!UndermanningTable,2),"")," ",IF(W36&gt;0,StationType,""))</f>
        <v>Astrogators  Full station</v>
      </c>
      <c r="U36" s="77">
        <f>IF(Z36&lt;&gt;"",Z36,V36)</f>
        <v>1</v>
      </c>
      <c r="V36" s="36">
        <f>IF(M11&gt;0,1+IF(Volume&gt;=5000,1,0)+IF(Volume&gt;=50000,1,0),0)</f>
        <v>1</v>
      </c>
      <c r="W36" s="36">
        <f>IF(Z36&lt;&gt;"",Z36,V36)</f>
        <v>1</v>
      </c>
      <c r="X36" s="36" t="str">
        <f>IF(V36&gt;1,CONCATENATE("x",V36," "),"")</f>
        <v/>
      </c>
      <c r="Y36" s="36"/>
      <c r="Z36" s="56"/>
      <c r="AA36" s="36"/>
      <c r="AB36" s="36"/>
    </row>
    <row r="37" spans="1:28">
      <c r="A37" s="21"/>
      <c r="B37" s="5"/>
      <c r="C37" s="39"/>
      <c r="D37" s="5"/>
      <c r="E37" s="38" t="s">
        <v>119</v>
      </c>
      <c r="F37" s="5"/>
      <c r="G37" s="28" t="str">
        <f>IF(L37&gt;0,CONCATENATE(F37,"x ","Medium bay. Holds ",F37,"x ",IF(dTon=5,"300 m3 weaponry","60 dT weaponry")),"")</f>
        <v/>
      </c>
      <c r="H37" s="127">
        <f>3*F37</f>
        <v>0</v>
      </c>
      <c r="I37" s="50">
        <f>F37*300-SUM(IF(B40="MB",F40*300,0),IF(B41="MB",F41*300,0),IF(B47="MB",F47*300,0),IF(B48="MB",F48*300,0),IF(B49="MB",F49*300,0),IF(B51="MB",F51*300,0))</f>
        <v>0</v>
      </c>
      <c r="J37" s="99"/>
      <c r="K37" s="89">
        <f>F37*INDEX([1]!MountTable,4,2)</f>
        <v>0</v>
      </c>
      <c r="L37" s="89">
        <f>F37*INDEX([1]!MountTable,4,3)</f>
        <v>0</v>
      </c>
      <c r="M37" s="90">
        <f>L37*VolMul</f>
        <v>0</v>
      </c>
      <c r="N37" s="89">
        <f>L37*INDEX([1]!MountTable,4,4)</f>
        <v>0</v>
      </c>
      <c r="O37" s="90">
        <f>N37*MassMul</f>
        <v>0</v>
      </c>
      <c r="P37" s="89"/>
      <c r="Q37" s="93">
        <f>P37*PowMul</f>
        <v>0</v>
      </c>
      <c r="R37" s="91">
        <f>F37*INDEX([1]!MountTable,4,5)</f>
        <v>0</v>
      </c>
      <c r="S37" s="36"/>
      <c r="T37" s="76" t="str">
        <f>CONCATENATE("Sensor ops ",IF(AND(W37&lt;V37,Z37&lt;&gt;""),VLOOKUP(W37/V37,[1]!UndermanningTable,2),"")," ",IF(W37&gt;0,StationType,""))</f>
        <v xml:space="preserve">Sensor ops  </v>
      </c>
      <c r="U37" s="77" t="str">
        <f>IF(Z37&lt;&gt;"",Z37,CONCATENATE(IF(V38&gt;=V37,"(",""),V37,IF(V38&gt;=V37,")","")))</f>
        <v>(1)</v>
      </c>
      <c r="V37" s="39">
        <f>MAX(IF(F32="S",1,0)+IF(F32="M",1,0)+IF(F32="L",2,0)+IF(F32="VL",3,0),IF(F33="S",1,0)+IF(F33="M",1,0)+IF(F33="L",2,0)+IF(F33="VL",3,0))+IF(F24="M",1,0)+IF(F24="L",2,0)+IF(F24="VL",3,0)+IF(F25="M",1,0)+IF(F25="L",2,0)+IF(F25="VL",3,0)</f>
        <v>1</v>
      </c>
      <c r="W37" s="36">
        <f>IF(Z37&lt;&gt;"",Z37,IF(V38&gt;=V37,0,V37))</f>
        <v>0</v>
      </c>
      <c r="X37" s="36"/>
      <c r="Y37" s="36"/>
      <c r="Z37" s="56"/>
      <c r="AA37" s="36"/>
      <c r="AB37" s="36"/>
    </row>
    <row r="38" spans="1:28">
      <c r="A38" s="21"/>
      <c r="B38" s="5"/>
      <c r="C38" s="39"/>
      <c r="D38" s="8"/>
      <c r="E38" s="38" t="s">
        <v>32</v>
      </c>
      <c r="F38" s="5"/>
      <c r="G38" s="28" t="str">
        <f>IF(L38&gt;0,CONCATENATE(F38,"x ","Large bay. Holds ",F38,"x ",IF(dTon=5,"3000 m3 weaponry","600 dT weaponry")),"")</f>
        <v/>
      </c>
      <c r="H38" s="127">
        <f>10*F38</f>
        <v>0</v>
      </c>
      <c r="I38" s="50">
        <f>F38*3000-SUM(IF(B40="LB",F40*3000,0),IF(B41="LB",F41*3000,0),IF(B47="LB",F47*3000,0),IF(B48="LB",F48*3000,0),IF(B49="LB",F49*3000,0),IF(B50="LB",F50*3000,0),IF(B51="LB",F51*3000,0),IF(B52="LB",F52*3000,0))</f>
        <v>0</v>
      </c>
      <c r="J38" s="99"/>
      <c r="K38" s="89">
        <f>F38*INDEX([1]!MountTable,5,2)</f>
        <v>0</v>
      </c>
      <c r="L38" s="89">
        <f>F38*INDEX([1]!MountTable,5,3)</f>
        <v>0</v>
      </c>
      <c r="M38" s="90">
        <f>L38*VolMul</f>
        <v>0</v>
      </c>
      <c r="N38" s="89">
        <f>L38*INDEX([1]!MountTable,5,4)</f>
        <v>0</v>
      </c>
      <c r="O38" s="90">
        <f>N38*MassMul</f>
        <v>0</v>
      </c>
      <c r="P38" s="89"/>
      <c r="Q38" s="93">
        <f>P38*PowMul</f>
        <v>0</v>
      </c>
      <c r="R38" s="91">
        <f>F38*INDEX([1]!MountTable,5,5)</f>
        <v>0</v>
      </c>
      <c r="S38" s="36"/>
      <c r="T38" s="76" t="str">
        <f>CONCATENATE("Gunners ",IF(AND(W38&lt;V38,Z38&lt;&gt;""),VLOOKUP(W38/V38,[1]!UndermanningTable,2),"")," ",IF(W38&gt;0,StationType,""))</f>
        <v>Gunners  Full station</v>
      </c>
      <c r="U38" s="77" t="str">
        <f>IF(Z38&lt;&gt;"",Z38,CONCATENATE(IF(V37&gt;V38,"(",""),V38,IF(V37&gt;V38,")","")))</f>
        <v>2</v>
      </c>
      <c r="V38" s="36">
        <f>SUM(H34:H53)</f>
        <v>2</v>
      </c>
      <c r="W38" s="36">
        <f>IF(Z38&lt;&gt;"",Z38,IF(V37&gt;V38,0,V38))</f>
        <v>2</v>
      </c>
      <c r="X38" s="131">
        <f>W39+W40*5</f>
        <v>2</v>
      </c>
      <c r="Y38" s="132" t="str">
        <f>IF(X38&gt;0,CONCATENATE("+",VLOOKUP(X38,[1]!BoardingTable,2)),"No")</f>
        <v>+2</v>
      </c>
      <c r="Z38" s="56"/>
      <c r="AA38" s="36"/>
      <c r="AB38" s="36"/>
    </row>
    <row r="39" spans="1:28">
      <c r="A39" s="20" t="s">
        <v>42</v>
      </c>
      <c r="B39" s="5" t="s">
        <v>136</v>
      </c>
      <c r="C39" s="38" t="s">
        <v>68</v>
      </c>
      <c r="D39" s="8">
        <v>13</v>
      </c>
      <c r="E39" s="38" t="s">
        <v>41</v>
      </c>
      <c r="F39" s="5">
        <v>2</v>
      </c>
      <c r="G39" s="28" t="str">
        <f>IF(R39&gt;0,CONCATENATE(F39,"x ",VLOOKUP(D39,[1]!SandcasterTable,2)),"")</f>
        <v>2x UV sandcaster ARM=26</v>
      </c>
      <c r="H39" s="127">
        <f>IF(AND(B39="F",R39&gt;0),1,0)</f>
        <v>0</v>
      </c>
      <c r="I39" s="50"/>
      <c r="J39" s="87">
        <f t="shared" ref="J39:J53" si="4">IF(L39&lt;&gt;0,D39,0)</f>
        <v>13</v>
      </c>
      <c r="K39" s="89">
        <f>F39*VLOOKUP(D39,[1]!SandcasterTable,5)*IF(B39="F",1,0)</f>
        <v>0</v>
      </c>
      <c r="L39" s="101">
        <f>F39*VLOOKUP(D39,[1]!SandcasterTable,3)*IF(B39="F",1,-1)</f>
        <v>-2</v>
      </c>
      <c r="M39" s="101">
        <f t="shared" si="0"/>
        <v>-2</v>
      </c>
      <c r="N39" s="89">
        <f>VLOOKUP(D39,[1]!SandcasterTable,4)*ABS(L39)</f>
        <v>2</v>
      </c>
      <c r="O39" s="90">
        <f t="shared" si="1"/>
        <v>2</v>
      </c>
      <c r="P39" s="89"/>
      <c r="Q39" s="93">
        <f t="shared" si="2"/>
        <v>0</v>
      </c>
      <c r="R39" s="92">
        <f>F39*VLOOKUP(D39,[1]!SandcasterTable,7)</f>
        <v>500000</v>
      </c>
      <c r="S39" s="36"/>
      <c r="T39" s="76" t="str">
        <f>CONCATENATE("Repair crew ",IF(U44&gt;0,"no FW ",""),IF(AND(W39&lt;V39,Z39&lt;&gt;""),VLOOKUP(W39/V39,[1]!UndermanningTable,2),""))</f>
        <v xml:space="preserve">Repair crew </v>
      </c>
      <c r="U39" s="77">
        <f>IF(Z39&lt;&gt;"",Z39,V39)</f>
        <v>2</v>
      </c>
      <c r="V39" s="36">
        <f>Techs-Bots</f>
        <v>2</v>
      </c>
      <c r="W39" s="36">
        <f>IF(Z39&lt;&gt;"",Z39,V39)</f>
        <v>2</v>
      </c>
      <c r="X39" s="36">
        <f>X38+W34+W35+W36+W37+W38</f>
        <v>6</v>
      </c>
      <c r="Y39" s="132" t="str">
        <f>IF(X39&gt;0,CONCATENATE("+",VLOOKUP(X39,[1]!BoardingTable,2)),"No")</f>
        <v>+4</v>
      </c>
      <c r="Z39" s="56"/>
      <c r="AA39" s="36"/>
      <c r="AB39" s="36"/>
    </row>
    <row r="40" spans="1:28">
      <c r="A40" s="25" t="s">
        <v>120</v>
      </c>
      <c r="B40" s="5"/>
      <c r="C40" s="38" t="s">
        <v>66</v>
      </c>
      <c r="D40" s="8"/>
      <c r="E40" s="38" t="s">
        <v>64</v>
      </c>
      <c r="F40" s="5"/>
      <c r="G40" s="28" t="str">
        <f>IF(R40&gt;0,CONCATENATE(F40,"x ",VLOOKUP(D40,[1]!NuclearDamperTable,2)),"")</f>
        <v/>
      </c>
      <c r="H40" s="127">
        <f t="shared" ref="H40:H52" si="5">IF(AND(B40="F",R40&gt;0),1,0)</f>
        <v>0</v>
      </c>
      <c r="I40" s="50"/>
      <c r="J40" s="87">
        <f t="shared" si="4"/>
        <v>0</v>
      </c>
      <c r="K40" s="89">
        <f>F40*VLOOKUP(D40,[1]!NuclearDamperTable,5)*IF(B40="F",1,0)</f>
        <v>0</v>
      </c>
      <c r="L40" s="101">
        <f>F40*VLOOKUP(D40,[1]!NuclearDamperTable,3)*IF(B40="F",1,-1)</f>
        <v>0</v>
      </c>
      <c r="M40" s="101">
        <f t="shared" si="0"/>
        <v>0</v>
      </c>
      <c r="N40" s="89">
        <f>VLOOKUP(D40,[1]!NuclearDamperTable,4)*ABS(L40)</f>
        <v>0</v>
      </c>
      <c r="O40" s="90">
        <f t="shared" si="1"/>
        <v>0</v>
      </c>
      <c r="P40" s="89">
        <f>F40*VLOOKUP(D40,[1]!NuclearDamperTable,6)</f>
        <v>0</v>
      </c>
      <c r="Q40" s="93">
        <f t="shared" si="2"/>
        <v>0</v>
      </c>
      <c r="R40" s="92">
        <f>F40*VLOOKUP(D40,[1]!NuclearDamperTable,8)</f>
        <v>0</v>
      </c>
      <c r="S40" s="36"/>
      <c r="T40" s="74" t="s">
        <v>96</v>
      </c>
      <c r="U40" s="75">
        <f>IF(Z40&lt;&gt;"",Z40,W40)</f>
        <v>0</v>
      </c>
      <c r="V40" s="36">
        <v>0</v>
      </c>
      <c r="W40" s="36">
        <f>IF(Z40&lt;&gt;"",Z40,0)</f>
        <v>0</v>
      </c>
      <c r="X40" s="36"/>
      <c r="Y40" s="36"/>
      <c r="Z40" s="56"/>
      <c r="AA40" s="36"/>
      <c r="AB40" s="36"/>
    </row>
    <row r="41" spans="1:28">
      <c r="A41" s="25" t="s">
        <v>123</v>
      </c>
      <c r="B41" s="5"/>
      <c r="C41" s="38" t="s">
        <v>67</v>
      </c>
      <c r="D41" s="8"/>
      <c r="E41" s="38" t="s">
        <v>65</v>
      </c>
      <c r="F41" s="5"/>
      <c r="G41" s="28" t="str">
        <f>IF(R41&gt;0,CONCATENATE(F41,"x ",VLOOKUP(D41,[1]!MesonScreenTable,2)),"")</f>
        <v/>
      </c>
      <c r="H41" s="127">
        <f t="shared" si="5"/>
        <v>0</v>
      </c>
      <c r="I41" s="50"/>
      <c r="J41" s="87">
        <f t="shared" si="4"/>
        <v>0</v>
      </c>
      <c r="K41" s="89">
        <f>F41*VLOOKUP(D41,[1]!MesonScreenTable,5)*IF(B41="F",1,0)</f>
        <v>0</v>
      </c>
      <c r="L41" s="101">
        <f>F41*VLOOKUP(D41,[1]!MesonScreenTable,3)*IF(B41="F",1,-1)</f>
        <v>0</v>
      </c>
      <c r="M41" s="101">
        <f t="shared" si="0"/>
        <v>0</v>
      </c>
      <c r="N41" s="89">
        <f>VLOOKUP(D41,[1]!MesonScreenTable,4)*ABS(L41)</f>
        <v>0</v>
      </c>
      <c r="O41" s="90">
        <f t="shared" si="1"/>
        <v>0</v>
      </c>
      <c r="P41" s="89">
        <f>F41*VLOOKUP(D41,[1]!MesonScreenTable,6)</f>
        <v>0</v>
      </c>
      <c r="Q41" s="93">
        <f t="shared" si="2"/>
        <v>0</v>
      </c>
      <c r="R41" s="92">
        <f>F41*VLOOKUP(D41,[1]!MesonScreenTable,8)</f>
        <v>0</v>
      </c>
      <c r="S41" s="36"/>
      <c r="T41" s="76" t="s">
        <v>95</v>
      </c>
      <c r="U41" s="77">
        <f>IF(Z41&lt;&gt;"",Z41,W41)</f>
        <v>6</v>
      </c>
      <c r="V41" s="36">
        <v>0</v>
      </c>
      <c r="W41" s="36">
        <f>IF(Z41&lt;&gt;"",Z41,0)</f>
        <v>6</v>
      </c>
      <c r="X41" s="36"/>
      <c r="Y41" s="36"/>
      <c r="Z41" s="56">
        <v>6</v>
      </c>
      <c r="AA41" s="36"/>
      <c r="AB41" s="36"/>
    </row>
    <row r="42" spans="1:28">
      <c r="A42" s="20" t="s">
        <v>42</v>
      </c>
      <c r="B42" s="5"/>
      <c r="C42" s="38" t="s">
        <v>63</v>
      </c>
      <c r="D42" s="8"/>
      <c r="E42" s="38" t="s">
        <v>33</v>
      </c>
      <c r="F42" s="5"/>
      <c r="G42" s="28" t="str">
        <f>IF(R42&gt;0,CONCATENATE(F42,"x ",VLOOKUP(D42,[1]!SmallLaserTable,2)," PEN=",VLOOKUP(D42,[1]!SmallLaserTable,7)," DAM=",VLOOKUP(D42,[1]!SmallLaserTable,8)," EffRng=",VLOOKUP(D42,[1]!SmallLaserTable,9)),"")</f>
        <v/>
      </c>
      <c r="H42" s="127">
        <f t="shared" si="5"/>
        <v>0</v>
      </c>
      <c r="I42" s="50"/>
      <c r="J42" s="87">
        <f t="shared" si="4"/>
        <v>0</v>
      </c>
      <c r="K42" s="89">
        <f>F42*VLOOKUP(D42,[1]!SmallLaserTable,5)*IF(B42="F",1,0)</f>
        <v>0</v>
      </c>
      <c r="L42" s="101">
        <f>F42*VLOOKUP(D42,[1]!SmallLaserTable,3)*IF(B42="F",1,0-1)</f>
        <v>0</v>
      </c>
      <c r="M42" s="101">
        <f t="shared" si="0"/>
        <v>0</v>
      </c>
      <c r="N42" s="89">
        <f>VLOOKUP(D42,[1]!SmallLaserTable,4)*ABS(L42)</f>
        <v>0</v>
      </c>
      <c r="O42" s="90">
        <f t="shared" si="1"/>
        <v>0</v>
      </c>
      <c r="P42" s="89">
        <f>F42*VLOOKUP(D42,[1]!SmallLaserTable,6)</f>
        <v>0</v>
      </c>
      <c r="Q42" s="93">
        <f t="shared" si="2"/>
        <v>0</v>
      </c>
      <c r="R42" s="92">
        <f>F42*VLOOKUP(D42,[1]!SmallLaserTable,10)</f>
        <v>0</v>
      </c>
      <c r="S42" s="36"/>
      <c r="T42" s="76" t="s">
        <v>97</v>
      </c>
      <c r="U42" s="77">
        <f>IF(Z42&lt;&gt;"",Z42,W42)</f>
        <v>0</v>
      </c>
      <c r="V42" s="36">
        <v>0</v>
      </c>
      <c r="W42" s="36">
        <f>IF(Z42&lt;&gt;"",Z42,0)</f>
        <v>0</v>
      </c>
      <c r="X42" s="36"/>
      <c r="Y42" s="36"/>
      <c r="Z42" s="56"/>
      <c r="AA42" s="36"/>
      <c r="AB42" s="36"/>
    </row>
    <row r="43" spans="1:28">
      <c r="A43" s="20" t="s">
        <v>124</v>
      </c>
      <c r="B43" s="5" t="s">
        <v>136</v>
      </c>
      <c r="C43" s="38" t="s">
        <v>63</v>
      </c>
      <c r="D43" s="8">
        <v>13</v>
      </c>
      <c r="E43" s="38" t="s">
        <v>34</v>
      </c>
      <c r="F43" s="5">
        <v>2</v>
      </c>
      <c r="G43" s="28" t="str">
        <f>IF(R43&gt;0,CONCATENATE(F43,"x ",VLOOKUP(D43,[1]!MediumLaserTable,2)," PEN=",VLOOKUP(D43,[1]!MediumLaserTable,7)," DAM=",VLOOKUP(D43,[1]!MediumLaserTable,8)," EffRng=",VLOOKUP(D43,[1]!MediumLaserTable,9)),"")</f>
        <v>2x UV laser PEN=26 DAM=26 EffRng=1</v>
      </c>
      <c r="H43" s="127">
        <f t="shared" si="5"/>
        <v>0</v>
      </c>
      <c r="I43" s="50"/>
      <c r="J43" s="87">
        <f t="shared" si="4"/>
        <v>13</v>
      </c>
      <c r="K43" s="89">
        <f>F43*VLOOKUP(D43,[1]!MediumLaserTable,5)*IF(B43="F",1,0)</f>
        <v>0</v>
      </c>
      <c r="L43" s="101">
        <f>F43*VLOOKUP(D43,[1]!MediumLaserTable,3)*IF(B43="F",1,-1)</f>
        <v>-4</v>
      </c>
      <c r="M43" s="101">
        <f t="shared" si="0"/>
        <v>-4</v>
      </c>
      <c r="N43" s="89">
        <f>VLOOKUP(D43,[1]!MediumLaserTable,4)*ABS(L43)</f>
        <v>4</v>
      </c>
      <c r="O43" s="90">
        <f t="shared" si="1"/>
        <v>4</v>
      </c>
      <c r="P43" s="89">
        <f>F43*VLOOKUP(D43,[1]!MediumLaserTable,6)</f>
        <v>40</v>
      </c>
      <c r="Q43" s="93">
        <f t="shared" si="2"/>
        <v>40</v>
      </c>
      <c r="R43" s="92">
        <f>F43*VLOOKUP(D43,[1]!MediumLaserTable,10)</f>
        <v>4000000</v>
      </c>
      <c r="S43" s="36"/>
      <c r="T43" s="78" t="str">
        <f>CONCATENATE("Low passage",IF(Z43&lt;&gt;"",IF(U43+U44&gt;F28,"?",""),""))</f>
        <v>Low passage</v>
      </c>
      <c r="U43" s="75">
        <f>IF(Z43&lt;&gt;"",Z43,0)</f>
        <v>8</v>
      </c>
      <c r="V43" s="36">
        <v>0</v>
      </c>
      <c r="W43" s="36">
        <f>IF(Z43&lt;&gt;"",Z43,0)</f>
        <v>8</v>
      </c>
      <c r="X43" s="36"/>
      <c r="Y43" s="36"/>
      <c r="Z43" s="56">
        <v>8</v>
      </c>
      <c r="AA43" s="36"/>
      <c r="AB43" s="36"/>
    </row>
    <row r="44" spans="1:28">
      <c r="A44" s="20" t="s">
        <v>124</v>
      </c>
      <c r="B44" s="5"/>
      <c r="C44" s="38" t="s">
        <v>63</v>
      </c>
      <c r="D44" s="8"/>
      <c r="E44" s="38" t="s">
        <v>35</v>
      </c>
      <c r="F44" s="5"/>
      <c r="G44" s="28" t="str">
        <f>IF(R44&gt;0,CONCATENATE(F44,"x ",VLOOKUP(D44,[1]!LargeLaserTable,2)," PEN=",VLOOKUP(D44,[1]!LargeLaserTable,7)," DAM=",VLOOKUP(D44,[1]!LargeLaserTable,8)," EffRng=",VLOOKUP(D44,[1]!LargeLaserTable,9)),"")</f>
        <v/>
      </c>
      <c r="H44" s="127">
        <f t="shared" si="5"/>
        <v>0</v>
      </c>
      <c r="I44" s="50"/>
      <c r="J44" s="87">
        <f t="shared" si="4"/>
        <v>0</v>
      </c>
      <c r="K44" s="89">
        <f>F44*VLOOKUP(D44,[1]!LargeLaserTable,5)*IF(B44="F",1,0)</f>
        <v>0</v>
      </c>
      <c r="L44" s="101">
        <f>F44*VLOOKUP(D44,[1]!LargeLaserTable,3)*IF(B44="F",1,-1)</f>
        <v>0</v>
      </c>
      <c r="M44" s="101">
        <f t="shared" si="0"/>
        <v>0</v>
      </c>
      <c r="N44" s="89">
        <f>VLOOKUP(D44,[1]!LargeLaserTable,4)*ABS(L44)</f>
        <v>0</v>
      </c>
      <c r="O44" s="90">
        <f t="shared" si="1"/>
        <v>0</v>
      </c>
      <c r="P44" s="89">
        <f>F44*VLOOKUP(D44,[1]!LargeLaserTable,6)</f>
        <v>0</v>
      </c>
      <c r="Q44" s="93">
        <f t="shared" si="2"/>
        <v>0</v>
      </c>
      <c r="R44" s="92">
        <f>F44*VLOOKUP(D44,[1]!LargeLaserTable,10)</f>
        <v>0</v>
      </c>
      <c r="S44" s="36"/>
      <c r="T44" s="79" t="str">
        <f>CONCATENATE("Frozen watch",IF(Z44&lt;&gt;"",IF(U44+U43&gt;F28,"?",IF(U44&gt;=V44," (x2)",IF(2*U44&gt;=V44," (x1)"," (No)"))),""))</f>
        <v>Frozen watch</v>
      </c>
      <c r="U44" s="80">
        <f>IF(Z44&lt;&gt;"",Z44,0)</f>
        <v>0</v>
      </c>
      <c r="V44" s="36">
        <f>U45-(U39+U41+U42)</f>
        <v>4</v>
      </c>
      <c r="W44" s="36">
        <f>IF(Z44&lt;&gt;"",Z44,0)</f>
        <v>0</v>
      </c>
      <c r="X44" s="36"/>
      <c r="Y44" s="36"/>
      <c r="Z44" s="57"/>
      <c r="AA44" s="36"/>
      <c r="AB44" s="36"/>
    </row>
    <row r="45" spans="1:28">
      <c r="A45" s="20" t="s">
        <v>42</v>
      </c>
      <c r="B45" s="118"/>
      <c r="C45" s="38" t="s">
        <v>118</v>
      </c>
      <c r="D45" s="8"/>
      <c r="E45" s="38" t="s">
        <v>36</v>
      </c>
      <c r="F45" s="5"/>
      <c r="G45" s="28" t="str">
        <f>IF(R45&gt;0,CONCATENATE(F45,"x ","Small ",IF(MissileType&gt;0,MissileTypeName,"snap missile "),I45),"")</f>
        <v/>
      </c>
      <c r="H45" s="127">
        <f t="shared" si="5"/>
        <v>0</v>
      </c>
      <c r="I45" s="123" t="str">
        <f>CONCATENATE(VLOOKUP(D45,[1]!SmallMissileTable,8)-IF(OR(MissileType=1,MissileType=2,MissileType=3),2,0),"G",VLOOKUP(D45,[1]!SmallMissileTable,9)*IF(OR(MissileType=1,MissileType=3),2,1),"m PEN &amp; DAM=",VLOOKUP(D45,[1]!SmallMissileTable,10)+IF(MissileType=3,12))</f>
        <v>0G0m PEN &amp; DAM=0</v>
      </c>
      <c r="J45" s="87">
        <f t="shared" si="4"/>
        <v>0</v>
      </c>
      <c r="K45" s="89">
        <f>F45*VLOOKUP(D45,[1]!SmallMissileTable,5)*IF(B45="F",1,0)</f>
        <v>0</v>
      </c>
      <c r="L45" s="101">
        <f>F45*VLOOKUP(D45,[1]!SmallMissileTable,3)*IF(B45="F",1,-1)</f>
        <v>0</v>
      </c>
      <c r="M45" s="101">
        <f>L45*VolMul</f>
        <v>0</v>
      </c>
      <c r="N45" s="89">
        <f>VLOOKUP(D45,[1]!SmallMissileTable,4)*ABS(L45)</f>
        <v>0</v>
      </c>
      <c r="O45" s="90">
        <f>N45*MassMul</f>
        <v>0</v>
      </c>
      <c r="P45" s="89"/>
      <c r="Q45" s="93">
        <f>P45*PowMul</f>
        <v>0</v>
      </c>
      <c r="R45" s="92">
        <f>F45*VLOOKUP(D45,[1]!SmallMissileTable,7)</f>
        <v>0</v>
      </c>
      <c r="S45" s="36"/>
      <c r="T45" s="81" t="str">
        <f>CONCATENATE("Total crew",IF(AND(U45&gt;F27),"?",""),CONCATENATE("      (",Y38,"/",Y39,")"))</f>
        <v>Total crew      (+2/+4)</v>
      </c>
      <c r="U45" s="80">
        <f>SUM(W34:W42)</f>
        <v>12</v>
      </c>
      <c r="V45" s="36"/>
      <c r="W45" s="36"/>
      <c r="X45" s="36"/>
      <c r="Y45" s="36"/>
      <c r="Z45" s="36"/>
      <c r="AA45" s="36"/>
      <c r="AB45" s="36"/>
    </row>
    <row r="46" spans="1:28">
      <c r="A46" s="20" t="s">
        <v>124</v>
      </c>
      <c r="B46" s="5"/>
      <c r="C46" s="38" t="s">
        <v>118</v>
      </c>
      <c r="D46" s="8"/>
      <c r="E46" s="38" t="s">
        <v>37</v>
      </c>
      <c r="F46" s="5"/>
      <c r="G46" s="28" t="str">
        <f>IF(R46&gt;0,CONCATENATE(F46,"x ","Medium ",MissileTypeName,I46),"")</f>
        <v/>
      </c>
      <c r="H46" s="127">
        <f t="shared" si="5"/>
        <v>0</v>
      </c>
      <c r="I46" s="50" t="str">
        <f>CONCATENATE(VLOOKUP(D46,[1]!MediumMissileTable,8)-IF(OR(MissileType=1,MissileType=2,MissileType=3),2,0),"G",VLOOKUP(D46,[1]!MediumMissileTable,9)*IF(OR(MissileType=1,MissileType=3),2,1),"m PEN &amp; DAM=",VLOOKUP(D46,[1]!MediumMissileTable,10)+IF(MissileType=3,12))</f>
        <v>0G0m PEN &amp; DAM=0</v>
      </c>
      <c r="J46" s="87">
        <f t="shared" si="4"/>
        <v>0</v>
      </c>
      <c r="K46" s="89">
        <f>F46*VLOOKUP(D46,[1]!MediumMissileTable,5)*IF(B46="F",1,0)</f>
        <v>0</v>
      </c>
      <c r="L46" s="101">
        <f>F46*VLOOKUP(D46,[1]!MediumMissileTable,3)*IF(B46="F",1,-1)</f>
        <v>0</v>
      </c>
      <c r="M46" s="101">
        <f>L46*VolMul</f>
        <v>0</v>
      </c>
      <c r="N46" s="89">
        <f>VLOOKUP(D46,[1]!MediumMissileTable,4)*ABS(L46)</f>
        <v>0</v>
      </c>
      <c r="O46" s="90">
        <f>N46*MassMul</f>
        <v>0</v>
      </c>
      <c r="P46" s="89"/>
      <c r="Q46" s="93">
        <f>P46*PowMul</f>
        <v>0</v>
      </c>
      <c r="R46" s="92">
        <f>F46*VLOOKUP(D46,[1]!MediumMissileTable,7)</f>
        <v>0</v>
      </c>
      <c r="S46" s="36"/>
      <c r="T46" s="36"/>
      <c r="U46" s="36"/>
      <c r="V46" s="36"/>
      <c r="W46" s="36"/>
      <c r="X46" s="36"/>
      <c r="Y46" s="36"/>
      <c r="Z46" s="36"/>
      <c r="AA46" s="36"/>
      <c r="AB46" s="36"/>
    </row>
    <row r="47" spans="1:28">
      <c r="A47" s="25" t="s">
        <v>120</v>
      </c>
      <c r="B47" s="5"/>
      <c r="C47" s="38" t="s">
        <v>118</v>
      </c>
      <c r="D47" s="8"/>
      <c r="E47" s="38" t="s">
        <v>38</v>
      </c>
      <c r="F47" s="5"/>
      <c r="G47" s="28" t="str">
        <f>IF(R47&gt;0,CONCATENATE(F47,"x ","Large ",MissileTypeName,I47),"")</f>
        <v/>
      </c>
      <c r="H47" s="127">
        <f t="shared" si="5"/>
        <v>0</v>
      </c>
      <c r="I47" s="50" t="str">
        <f>CONCATENATE(VLOOKUP(D47,[1]!LargeMissileTable,8)-IF(OR(MissileType=1,MissileType=2,MissileType=3),2,0),"G",VLOOKUP(D47,[1]!LargeMissileTable,9)*IF(OR(MissileType=1,MissileType=3),2,1),"m PEN &amp; DAM=",VLOOKUP(D47,[1]!LargeMissileTable,10)+IF(MissileType=3,12))</f>
        <v>0G0m PEN &amp; DAM=0</v>
      </c>
      <c r="J47" s="87">
        <f t="shared" si="4"/>
        <v>0</v>
      </c>
      <c r="K47" s="89">
        <f>F47*VLOOKUP(D47,[1]!LargeMissileTable,5)*IF(B47="F",1,0)</f>
        <v>0</v>
      </c>
      <c r="L47" s="101">
        <f>F47*VLOOKUP(D47,[1]!LargeMissileTable,3)*IF(B47="F",1,-1)</f>
        <v>0</v>
      </c>
      <c r="M47" s="101">
        <f>L47*VolMul</f>
        <v>0</v>
      </c>
      <c r="N47" s="89">
        <f>VLOOKUP(D47,[1]!LargeMissileTable,4)*ABS(L47)</f>
        <v>0</v>
      </c>
      <c r="O47" s="90">
        <f>N47*MassMul</f>
        <v>0</v>
      </c>
      <c r="P47" s="89"/>
      <c r="Q47" s="93">
        <f>P47*PowMul</f>
        <v>0</v>
      </c>
      <c r="R47" s="92">
        <f>F47*VLOOKUP(D47,[1]!LargeMissileTable,7)</f>
        <v>0</v>
      </c>
      <c r="S47" s="36"/>
      <c r="T47" s="36"/>
      <c r="U47" s="36"/>
      <c r="V47" s="36"/>
      <c r="W47" s="36"/>
      <c r="X47" s="36"/>
      <c r="Y47" s="36"/>
      <c r="Z47" s="36"/>
      <c r="AA47" s="36"/>
      <c r="AB47" s="36"/>
    </row>
    <row r="48" spans="1:28">
      <c r="A48" s="25" t="s">
        <v>120</v>
      </c>
      <c r="B48" s="5"/>
      <c r="C48" s="38" t="s">
        <v>61</v>
      </c>
      <c r="D48" s="8"/>
      <c r="E48" s="38" t="s">
        <v>57</v>
      </c>
      <c r="F48" s="5"/>
      <c r="G48" s="28" t="str">
        <f>IF(R48&gt;0,CONCATENATE(F48,"x ",VLOOKUP(D48,[1]!SmallParticleTable,2)," PEN=",VLOOKUP(D48,[1]!SmallParticleTable,7)," DAM=",VLOOKUP(D48,[1]!SmallParticleTable,8)," EffRng=",VLOOKUP(D48,[1]!SmallParticleTable,9)),"")</f>
        <v/>
      </c>
      <c r="H48" s="127">
        <f>IF(AND(B48="F",R48&gt;0),1,0)</f>
        <v>0</v>
      </c>
      <c r="I48" s="50"/>
      <c r="J48" s="87">
        <f>IF(L48&lt;&gt;0,D48,0)</f>
        <v>0</v>
      </c>
      <c r="K48" s="89">
        <f>F48*VLOOKUP(D48,[1]!SmallParticleTable,5)*IF(B48="F",1,0)</f>
        <v>0</v>
      </c>
      <c r="L48" s="101">
        <f>F48*VLOOKUP(D48,[1]!SmallParticleTable,3)*IF(B48="F",1,0-1)</f>
        <v>0</v>
      </c>
      <c r="M48" s="101">
        <f>L48*VolMul</f>
        <v>0</v>
      </c>
      <c r="N48" s="89">
        <f>VLOOKUP(D48,[1]!SmallParticleTable,4)*ABS(L48)</f>
        <v>0</v>
      </c>
      <c r="O48" s="90">
        <f>N48*MassMul</f>
        <v>0</v>
      </c>
      <c r="P48" s="89">
        <f>F48*VLOOKUP(D48,[1]!SmallParticleTable,6)</f>
        <v>0</v>
      </c>
      <c r="Q48" s="93">
        <f>P48*PowMul</f>
        <v>0</v>
      </c>
      <c r="R48" s="92">
        <f>F48*VLOOKUP(D48,[1]!SmallParticleTable,10)</f>
        <v>0</v>
      </c>
      <c r="S48" s="36"/>
      <c r="T48" s="36"/>
      <c r="U48" s="114"/>
      <c r="V48" s="114"/>
      <c r="W48" s="36"/>
      <c r="X48" s="36"/>
      <c r="Y48" s="36"/>
      <c r="Z48" s="36"/>
      <c r="AA48" s="36"/>
      <c r="AB48" s="36"/>
    </row>
    <row r="49" spans="1:28">
      <c r="A49" s="25" t="s">
        <v>123</v>
      </c>
      <c r="B49" s="5"/>
      <c r="C49" s="38" t="s">
        <v>61</v>
      </c>
      <c r="D49" s="8"/>
      <c r="E49" s="38" t="s">
        <v>58</v>
      </c>
      <c r="F49" s="5"/>
      <c r="G49" s="28" t="str">
        <f>IF(R49&gt;0,CONCATENATE(F49,"x ",VLOOKUP(D49,[1]!MediumParticleTable,2)," PEN=",VLOOKUP(D49,[1]!MediumParticleTable,7)," DAM=",VLOOKUP(D49,[1]!MediumParticleTable,8)," EffRng=",VLOOKUP(D49,[1]!MediumParticleTable,9)),"")</f>
        <v/>
      </c>
      <c r="H49" s="127">
        <f t="shared" si="5"/>
        <v>0</v>
      </c>
      <c r="I49" s="50"/>
      <c r="J49" s="87">
        <f t="shared" si="4"/>
        <v>0</v>
      </c>
      <c r="K49" s="89">
        <f>F49*VLOOKUP(D49,[1]!MediumParticleTable,5)*IF(B49="F",1,0)</f>
        <v>0</v>
      </c>
      <c r="L49" s="101">
        <f>F49*VLOOKUP(D49,[1]!MediumParticleTable,3)*IF(B49="F",1,0-1)</f>
        <v>0</v>
      </c>
      <c r="M49" s="101">
        <f t="shared" si="0"/>
        <v>0</v>
      </c>
      <c r="N49" s="89">
        <f>VLOOKUP(D49,[1]!MediumParticleTable,4)*ABS(L49)</f>
        <v>0</v>
      </c>
      <c r="O49" s="90">
        <f t="shared" si="1"/>
        <v>0</v>
      </c>
      <c r="P49" s="89">
        <f>F49*VLOOKUP(D49,[1]!MediumParticleTable,6)</f>
        <v>0</v>
      </c>
      <c r="Q49" s="93">
        <f t="shared" si="2"/>
        <v>0</v>
      </c>
      <c r="R49" s="92">
        <f>F49*VLOOKUP(D49,[1]!MediumParticleTable,10)</f>
        <v>0</v>
      </c>
      <c r="S49" s="36"/>
      <c r="T49" s="36"/>
      <c r="U49" s="114"/>
      <c r="V49" s="114"/>
      <c r="W49" s="36"/>
      <c r="X49" s="36"/>
      <c r="Y49" s="36"/>
      <c r="Z49" s="36"/>
      <c r="AA49" s="36"/>
      <c r="AB49" s="36"/>
    </row>
    <row r="50" spans="1:28">
      <c r="A50" s="25" t="s">
        <v>62</v>
      </c>
      <c r="B50" s="5"/>
      <c r="C50" s="38" t="s">
        <v>61</v>
      </c>
      <c r="D50" s="8"/>
      <c r="E50" s="38" t="s">
        <v>122</v>
      </c>
      <c r="F50" s="5"/>
      <c r="G50" s="28" t="str">
        <f>IF(R50&gt;0,CONCATENATE(F50,"x ",VLOOKUP(D50,[1]!LargeParticleTable,2)," PEN=",VLOOKUP(D50,[1]!LargeParticleTable,7)," DAM=",VLOOKUP(D50,[1]!LargeParticleTable,8)," EffRng=",VLOOKUP(D50,[1]!LargeParticleTable,9)),"")</f>
        <v/>
      </c>
      <c r="H50" s="127">
        <f t="shared" si="5"/>
        <v>0</v>
      </c>
      <c r="I50" s="50"/>
      <c r="J50" s="87">
        <f t="shared" si="4"/>
        <v>0</v>
      </c>
      <c r="K50" s="89">
        <f>F50*VLOOKUP(D50,[1]!LargeParticleTable,5)*IF(B50="F",1,0)</f>
        <v>0</v>
      </c>
      <c r="L50" s="101">
        <f>F50*VLOOKUP(D50,[1]!LargeParticleTable,3)*IF(B50="F",1,0-1)</f>
        <v>0</v>
      </c>
      <c r="M50" s="101">
        <f t="shared" si="0"/>
        <v>0</v>
      </c>
      <c r="N50" s="89">
        <f>VLOOKUP(D50,[1]!LargeParticleTable,4)*ABS(L50)</f>
        <v>0</v>
      </c>
      <c r="O50" s="90">
        <f t="shared" si="1"/>
        <v>0</v>
      </c>
      <c r="P50" s="89">
        <f>F50*VLOOKUP(D50,[1]!LargeParticleTable,6)</f>
        <v>0</v>
      </c>
      <c r="Q50" s="93">
        <f t="shared" si="2"/>
        <v>0</v>
      </c>
      <c r="R50" s="92">
        <f>F50*VLOOKUP(D50,[1]!LargeParticleTable,10)</f>
        <v>0</v>
      </c>
      <c r="S50" s="36"/>
      <c r="T50" s="36"/>
      <c r="U50" s="114"/>
      <c r="V50" s="114"/>
      <c r="W50" s="36"/>
      <c r="X50" s="36"/>
      <c r="Y50" s="36"/>
      <c r="Z50" s="36"/>
      <c r="AA50" s="36"/>
      <c r="AB50" s="36"/>
    </row>
    <row r="51" spans="1:28">
      <c r="A51" s="25" t="s">
        <v>123</v>
      </c>
      <c r="B51" s="5"/>
      <c r="C51" s="38" t="s">
        <v>60</v>
      </c>
      <c r="D51" s="8"/>
      <c r="E51" s="38" t="s">
        <v>59</v>
      </c>
      <c r="F51" s="5"/>
      <c r="G51" s="28" t="str">
        <f>IF(R51&gt;0,CONCATENATE(F51,"x ",VLOOKUP(D51,[1]!MediumMesonTable,2)," PEN=",VLOOKUP(D51,[1]!MediumMesonTable,7)," DAM=",VLOOKUP(D51,[1]!MediumMesonTable,8)," EffRng=",VLOOKUP(D51,[1]!MediumMesonTable,9)),"")</f>
        <v/>
      </c>
      <c r="H51" s="127">
        <f t="shared" si="5"/>
        <v>0</v>
      </c>
      <c r="I51" s="50"/>
      <c r="J51" s="87">
        <f t="shared" si="4"/>
        <v>0</v>
      </c>
      <c r="K51" s="89">
        <f>F51*VLOOKUP(D51,[1]!MediumMesonTable,5)*IF(B51="F",1,0)</f>
        <v>0</v>
      </c>
      <c r="L51" s="101">
        <f>F51*VLOOKUP(D51,[1]!MediumMesonTable,3)*IF(B51="F",1,0-1)</f>
        <v>0</v>
      </c>
      <c r="M51" s="101">
        <f>L51*VolMul</f>
        <v>0</v>
      </c>
      <c r="N51" s="89">
        <f>VLOOKUP(D51,[1]!MediumMesonTable,4)*ABS(L51)</f>
        <v>0</v>
      </c>
      <c r="O51" s="90">
        <f>N51*MassMul</f>
        <v>0</v>
      </c>
      <c r="P51" s="89">
        <f>F51*VLOOKUP(D51,[1]!MediumMesonTable,6)</f>
        <v>0</v>
      </c>
      <c r="Q51" s="93">
        <f>P51*PowMul</f>
        <v>0</v>
      </c>
      <c r="R51" s="92">
        <f>F51*VLOOKUP(D51,[1]!MediumMesonTable,10)</f>
        <v>0</v>
      </c>
      <c r="S51" s="36"/>
      <c r="T51" s="36"/>
      <c r="U51" s="114"/>
      <c r="V51" s="114"/>
      <c r="W51" s="36"/>
      <c r="X51" s="36"/>
      <c r="Y51" s="36"/>
      <c r="Z51" s="36"/>
      <c r="AA51" s="36"/>
      <c r="AB51" s="36"/>
    </row>
    <row r="52" spans="1:28">
      <c r="A52" s="25" t="s">
        <v>62</v>
      </c>
      <c r="B52" s="5"/>
      <c r="C52" s="38" t="s">
        <v>60</v>
      </c>
      <c r="D52" s="8"/>
      <c r="E52" s="38" t="s">
        <v>121</v>
      </c>
      <c r="F52" s="5"/>
      <c r="G52" s="28" t="str">
        <f>IF(R52&gt;0,CONCATENATE(F52,"x ",VLOOKUP(D52,[1]!LargeMesonTable,2)," PEN=",VLOOKUP(D52,[1]!LargeMesonTable,7)," DAM=",VLOOKUP(D52,[1]!LargeMesonTable,8)," EffRng=",VLOOKUP(D52,[1]!LargeMesonTable,9)),"")</f>
        <v/>
      </c>
      <c r="H52" s="127">
        <f t="shared" si="5"/>
        <v>0</v>
      </c>
      <c r="I52" s="50"/>
      <c r="J52" s="87">
        <f t="shared" si="4"/>
        <v>0</v>
      </c>
      <c r="K52" s="89">
        <f>F52*VLOOKUP(D52,[1]!LargeMesonTable,5)*IF(B52="F",1,0)</f>
        <v>0</v>
      </c>
      <c r="L52" s="101">
        <f>F52*VLOOKUP(D52,[1]!LargeMesonTable,3)*IF(B52="F",1,0-1)</f>
        <v>0</v>
      </c>
      <c r="M52" s="101">
        <f>L52*VolMul</f>
        <v>0</v>
      </c>
      <c r="N52" s="89">
        <f>VLOOKUP(D52,[1]!LargeMesonTable,4)*ABS(L52)</f>
        <v>0</v>
      </c>
      <c r="O52" s="90">
        <f>N52*MassMul</f>
        <v>0</v>
      </c>
      <c r="P52" s="89">
        <f>F52*VLOOKUP(D52,[1]!LargeMesonTable,6)</f>
        <v>0</v>
      </c>
      <c r="Q52" s="93">
        <f>P52*PowMul</f>
        <v>0</v>
      </c>
      <c r="R52" s="92">
        <f>F52*VLOOKUP(D52,[1]!LargeMesonTable,10)</f>
        <v>0</v>
      </c>
      <c r="S52" s="36"/>
      <c r="T52" s="36"/>
      <c r="U52" s="114"/>
      <c r="V52" s="114"/>
      <c r="W52" s="36"/>
      <c r="X52" s="36"/>
      <c r="Y52" s="36"/>
      <c r="Z52" s="36"/>
      <c r="AA52" s="36"/>
      <c r="AB52" s="36"/>
    </row>
    <row r="53" spans="1:28" ht="13.5" thickBot="1">
      <c r="A53" s="24" t="s">
        <v>92</v>
      </c>
      <c r="B53" s="53"/>
      <c r="C53" s="40" t="s">
        <v>61</v>
      </c>
      <c r="D53" s="9"/>
      <c r="E53" s="40" t="s">
        <v>91</v>
      </c>
      <c r="F53" s="6"/>
      <c r="G53" s="30" t="str">
        <f>IF(AND(B53&gt;=1,B53&lt;=4,R53&gt;0),CONCATENATE(F53,"x ",IF(B53=1,VLOOKUP(D53,[1]!VLargeParticleTable,2),""),IF(B53=2,VLOOKUP(D53,[1]!HugeParticleTable,2),""),IF(B53=3,VLOOKUP(D53,[1]!VLargeMesonTable,2),""),IF(B53=4,VLOOKUP(D53,[1]!HugeMesonTable,2),"")," PEN=",IF(B53=1,VLOOKUP(D53,[1]!VLargeParticleTable,7),""),IF(B53=2,VLOOKUP(D53,[1]!HugeParticleTable,7),""),IF(B53=3,VLOOKUP(D53,[1]!VLargeMesonTable,7),""),IF(B53=4,VLOOKUP(D53,[1]!HugeMesonTable,7),"")," DAM=",IF(B53=1,VLOOKUP(D53,[1]!VLargeParticleTable,8),""),IF(B53=2,VLOOKUP(D53,[1]!HugeParticleTable,8),""),IF(B53=3,VLOOKUP(D53,[1]!VLargeMesonTable,8),""),IF(B53=4,VLOOKUP(D53,[1]!HugeMesonTable,8),"")," EffRng=",IF(B53=1,VLOOKUP(D53,[1]!VLargeParticleTable,9),""),IF(B53=2,VLOOKUP(D53,[1]!HugeParticleTable,9),""),IF(B53=3,VLOOKUP(D53,[1]!VLargeMesonTable,9),""),IF(B53=4,VLOOKUP(D53,[1]!HugeMesonTable,9),"")),"")</f>
        <v/>
      </c>
      <c r="H53" s="128">
        <f>IF(R53&gt;0,1,0)*(IF(B53=1,5,0)+IF(B53=2,10,0)+IF(B53=3,10,0)+IF(B53=4,20,0))</f>
        <v>0</v>
      </c>
      <c r="I53" s="51"/>
      <c r="J53" s="102">
        <f t="shared" si="4"/>
        <v>0</v>
      </c>
      <c r="K53" s="95">
        <f>F53*(IF(B53=1,VLOOKUP(D53,[1]!VLargeParticleTable,5))+IF(B53=2,VLOOKUP(D53,[1]!HugeParticleTable,5))+IF(B53=3,VLOOKUP(D53,[1]!VLargeMesonTable,5))+IF(B53=4,VLOOKUP(D53,[1]!HugeMesonTable,5)))</f>
        <v>0</v>
      </c>
      <c r="L53" s="103">
        <f>F53*(IF(B53=1,VLOOKUP(D53,[1]!VLargeParticleTable,3),0)+IF(B53=2,VLOOKUP(D53,[1]!HugeParticleTable,3),0)+IF(B53=3,VLOOKUP(D53,[1]!VLargeMesonTable,3),0)+IF(B53=4,VLOOKUP(D53,[1]!HugeMesonTable,3),0))</f>
        <v>0</v>
      </c>
      <c r="M53" s="103">
        <f t="shared" si="0"/>
        <v>0</v>
      </c>
      <c r="N53" s="95">
        <f>ABS(L53)*(IF(B53=1,VLOOKUP(D53,[1]!VLargeParticleTable,4))+IF(B53=2,VLOOKUP(D53,[1]!HugeParticleTable,4))+IF(B53=3,VLOOKUP(D53,[1]!VLargeMesonTable,4))+IF(B53=4,VLOOKUP(D53,[1]!HugeMesonTable,4)))</f>
        <v>0</v>
      </c>
      <c r="O53" s="96">
        <f t="shared" si="1"/>
        <v>0</v>
      </c>
      <c r="P53" s="95">
        <f>F53*(IF(B53=1,VLOOKUP(D53,[1]!VLargeParticleTable,6))+IF(B53=2,VLOOKUP(D53,[1]!HugeParticleTable,6))+IF(B53=3,VLOOKUP(D53,[1]!VLargeMesonTable,6))+IF(B53=4,VLOOKUP(D53,[1]!HugeMesonTable,6)))</f>
        <v>0</v>
      </c>
      <c r="Q53" s="97">
        <f t="shared" si="2"/>
        <v>0</v>
      </c>
      <c r="R53" s="98">
        <f>F53*(IF(B53=1,VLOOKUP(D53,[1]!VLargeParticleTable,10))+IF(B53=2,VLOOKUP(D53,[1]!HugeParticleTable,10))+IF(B53=3,VLOOKUP(D53,[1]!VLargeMesonTable,10))+IF(B53=4,VLOOKUP(D53,[1]!HugeMesonTable,10)))</f>
        <v>0</v>
      </c>
      <c r="S53" s="36"/>
      <c r="T53" s="36"/>
      <c r="U53" s="114"/>
      <c r="V53" s="114"/>
      <c r="W53" s="36"/>
      <c r="X53" s="36"/>
      <c r="Y53" s="36"/>
      <c r="Z53" s="36"/>
      <c r="AA53" s="36"/>
      <c r="AB53" s="36"/>
    </row>
    <row r="54" spans="1:28" ht="13.5" thickBot="1">
      <c r="H54">
        <f>IF(Mass&gt;0,Volume/Mass*0.5,1)</f>
        <v>0.90721462429974387</v>
      </c>
      <c r="I54">
        <f>IF(H54&gt;0,H54*LoadRatio,0)</f>
        <v>1.7174015714224384</v>
      </c>
      <c r="J54" s="102">
        <f>MAX(J2:J52)</f>
        <v>13</v>
      </c>
      <c r="K54" s="104">
        <f>SUM(K3:K53)</f>
        <v>2.2000000000000002</v>
      </c>
      <c r="L54" s="105">
        <f>SUM(L2:L38)+IF(B40="F",L40,0)+IF(B41="F",L41,0)+IF(B39="F",L39,0)+IF(B42="F",L42,0)+IF(B43="F",L43,0)+IF(B44="F",L44,0)+IF(B45="F",L45,0)+IF(B46="F",L46,0)+IF(B47="F",L47,0)+IF(B49="F",L49,0)+IF(B50="F",L50,0)+IF(B51="F",L51,0)+IF(B52="F",L52,0)+L53</f>
        <v>1991.75</v>
      </c>
      <c r="M54" s="106">
        <f t="shared" si="0"/>
        <v>1991.75</v>
      </c>
      <c r="N54" s="106">
        <f>IF(Volume&gt;0,SUM(N2:N53),0)</f>
        <v>1102.2749999999999</v>
      </c>
      <c r="O54" s="106">
        <f t="shared" si="1"/>
        <v>1102.2749999999999</v>
      </c>
      <c r="P54" s="106">
        <f>SUM(P2:P10)+SUM(P20:P33)</f>
        <v>115.7</v>
      </c>
      <c r="Q54" s="106">
        <f t="shared" si="2"/>
        <v>115.7</v>
      </c>
      <c r="R54" s="107">
        <f>SUM(R2:R53)</f>
        <v>96400000</v>
      </c>
      <c r="S54" s="36"/>
      <c r="T54" s="36"/>
      <c r="U54" s="114"/>
      <c r="V54" s="36"/>
      <c r="W54" s="36"/>
      <c r="X54" s="36"/>
      <c r="Y54" s="36"/>
      <c r="Z54" s="36"/>
      <c r="AA54" s="36"/>
      <c r="AB54" s="36"/>
    </row>
    <row r="55" spans="1:28">
      <c r="J55" s="108" t="s">
        <v>19</v>
      </c>
      <c r="K55" s="109">
        <f>K2-K54</f>
        <v>4.8</v>
      </c>
      <c r="L55" s="109">
        <f>Volume-L54</f>
        <v>8.25</v>
      </c>
      <c r="M55" s="109">
        <f t="shared" si="0"/>
        <v>8.25</v>
      </c>
      <c r="N55" s="110" t="str">
        <f>IF(AND(Volume&gt;0,FrameG&gt;0),IF(Mass/Volume&gt;=1,CONCATENATE("Gs / ",ROUND(2*Mass/Volume,1),"!"),IF(Mass/Volume&lt;0.25,CONCATENATE("Gs x ",ROUND(1/(2*Mass/Volume),1),"!"),"OK")),0)</f>
        <v>OK</v>
      </c>
      <c r="O55" s="110" t="str">
        <f>N55</f>
        <v>OK</v>
      </c>
      <c r="P55" s="109">
        <f>Power-P54</f>
        <v>4.2999999999999972</v>
      </c>
      <c r="Q55" s="109">
        <f>Q18-Q54</f>
        <v>4.2999999999999972</v>
      </c>
      <c r="R55" s="111"/>
      <c r="S55" s="36"/>
      <c r="T55" s="36"/>
      <c r="U55" s="114"/>
      <c r="V55" s="36"/>
      <c r="W55" s="36"/>
      <c r="X55" s="36"/>
      <c r="Y55" s="36"/>
      <c r="Z55" s="36"/>
      <c r="AA55" s="36"/>
      <c r="AB55" s="36"/>
    </row>
    <row r="56" spans="1:28">
      <c r="Q56" s="32"/>
      <c r="S56" s="36"/>
      <c r="T56" s="36"/>
      <c r="U56" s="114"/>
      <c r="V56" s="36"/>
      <c r="W56" s="36"/>
      <c r="X56" s="36"/>
      <c r="Y56" s="36"/>
      <c r="Z56" s="36"/>
      <c r="AA56" s="36"/>
      <c r="AB56" s="36"/>
    </row>
    <row r="57" spans="1:28">
      <c r="F57"/>
      <c r="S57" s="36"/>
      <c r="T57" s="36"/>
      <c r="U57" s="36"/>
      <c r="V57" s="36"/>
      <c r="W57" s="36"/>
      <c r="X57" s="36"/>
      <c r="Y57" s="36"/>
      <c r="Z57" s="36"/>
      <c r="AA57" s="36"/>
      <c r="AB57" s="36"/>
    </row>
    <row r="58" spans="1:28">
      <c r="F58"/>
      <c r="T58" s="36"/>
      <c r="U58" s="36"/>
      <c r="V58" s="36"/>
      <c r="W58" s="36"/>
      <c r="X58" s="36"/>
      <c r="Y58" s="36"/>
      <c r="Z58" s="36"/>
      <c r="AA58" s="36"/>
      <c r="AB58" s="36"/>
    </row>
    <row r="59" spans="1:28">
      <c r="T59" s="48"/>
      <c r="U59" s="36"/>
      <c r="V59" s="36"/>
      <c r="W59" s="36"/>
      <c r="X59" s="36"/>
      <c r="Y59" s="36"/>
      <c r="Z59" s="36"/>
      <c r="AA59" s="36"/>
      <c r="AB59" s="36"/>
    </row>
    <row r="60" spans="1:28">
      <c r="T60" s="36"/>
      <c r="U60" s="36"/>
      <c r="V60" s="36"/>
      <c r="W60" s="36"/>
      <c r="X60" s="36"/>
      <c r="Y60" s="36"/>
      <c r="Z60" s="36"/>
      <c r="AA60" s="36"/>
      <c r="AB60" s="36"/>
    </row>
    <row r="61" spans="1:28">
      <c r="T61" s="36"/>
      <c r="U61" s="36"/>
      <c r="V61" s="36"/>
      <c r="W61" s="36"/>
      <c r="X61" s="36"/>
      <c r="Y61" s="36"/>
      <c r="Z61" s="36"/>
      <c r="AA61" s="36"/>
      <c r="AB61" s="36"/>
    </row>
    <row r="62" spans="1:28">
      <c r="D62" s="2"/>
      <c r="T62" s="36"/>
      <c r="U62" s="36"/>
      <c r="V62" s="36"/>
      <c r="W62" s="36"/>
      <c r="X62" s="36"/>
      <c r="Y62" s="36"/>
      <c r="Z62" s="36"/>
      <c r="AA62" s="36"/>
      <c r="AB62" s="36"/>
    </row>
    <row r="63" spans="1:28">
      <c r="T63" s="36"/>
      <c r="U63" s="36"/>
      <c r="V63" s="36"/>
      <c r="W63" s="36"/>
      <c r="X63" s="36"/>
      <c r="Y63" s="36"/>
      <c r="Z63" s="36"/>
    </row>
    <row r="64" spans="1:28">
      <c r="T64" s="36"/>
      <c r="U64" s="36"/>
      <c r="V64" s="36"/>
      <c r="W64" s="36"/>
      <c r="X64" s="36"/>
      <c r="Y64" s="36"/>
      <c r="Z64" s="36"/>
    </row>
    <row r="65" spans="20:26">
      <c r="T65" s="36"/>
      <c r="U65" s="36"/>
      <c r="V65" s="36"/>
      <c r="W65" s="36"/>
      <c r="X65" s="36"/>
      <c r="Y65" s="36"/>
      <c r="Z65" s="36"/>
    </row>
    <row r="66" spans="20:26">
      <c r="T66" s="36"/>
      <c r="U66" s="36"/>
      <c r="V66" s="36"/>
      <c r="W66" s="36"/>
      <c r="X66" s="36"/>
      <c r="Y66" s="36"/>
    </row>
    <row r="67" spans="20:26">
      <c r="T67" s="36"/>
      <c r="U67" s="36"/>
      <c r="V67" s="36"/>
      <c r="W67" s="36"/>
      <c r="X67" s="36"/>
      <c r="Y67" s="36"/>
    </row>
    <row r="68" spans="20:26">
      <c r="T68" s="36"/>
      <c r="U68" s="36"/>
      <c r="V68" s="36"/>
      <c r="W68" s="36"/>
      <c r="X68" s="36"/>
      <c r="Y68" s="36"/>
    </row>
    <row r="69" spans="20:26">
      <c r="T69" s="36"/>
      <c r="U69" s="36"/>
      <c r="V69" s="36"/>
      <c r="W69" s="36"/>
      <c r="X69" s="36"/>
      <c r="Y69" s="36"/>
    </row>
  </sheetData>
  <sheetProtection password="8775" sheet="1" objects="1" scenarios="1"/>
  <phoneticPr fontId="2" type="noConversion"/>
  <conditionalFormatting sqref="J2:R16 J17:M38 J36:R36 J39:K53 N17:R53">
    <cfRule type="cellIs" dxfId="7632" priority="7732" stopIfTrue="1" operator="lessThanOrEqual">
      <formula>0</formula>
    </cfRule>
  </conditionalFormatting>
  <conditionalFormatting sqref="B2">
    <cfRule type="cellIs" dxfId="7631" priority="7733" stopIfTrue="1" operator="lessThan">
      <formula>15</formula>
    </cfRule>
  </conditionalFormatting>
  <conditionalFormatting sqref="D2">
    <cfRule type="cellIs" dxfId="7630" priority="7734" stopIfTrue="1" operator="lessThan">
      <formula>6</formula>
    </cfRule>
  </conditionalFormatting>
  <conditionalFormatting sqref="F3">
    <cfRule type="cellIs" dxfId="7629" priority="7735" stopIfTrue="1" operator="lessThanOrEqual">
      <formula>0</formula>
    </cfRule>
  </conditionalFormatting>
  <conditionalFormatting sqref="L39:M53">
    <cfRule type="cellIs" dxfId="7628" priority="7736" stopIfTrue="1" operator="equal">
      <formula>0</formula>
    </cfRule>
    <cfRule type="cellIs" priority="7737" stopIfTrue="1" operator="lessThan">
      <formula>0</formula>
    </cfRule>
  </conditionalFormatting>
  <conditionalFormatting sqref="B27 B29 B4:B7 D4:D5 F4">
    <cfRule type="cellIs" dxfId="7627" priority="7738" stopIfTrue="1" operator="notBetween">
      <formula>0</formula>
      <formula>3</formula>
    </cfRule>
  </conditionalFormatting>
  <conditionalFormatting sqref="B31 B10 B8 B18">
    <cfRule type="cellIs" dxfId="7626" priority="7739" stopIfTrue="1" operator="notBetween">
      <formula>0</formula>
      <formula>2</formula>
    </cfRule>
  </conditionalFormatting>
  <conditionalFormatting sqref="B19">
    <cfRule type="cellIs" dxfId="7625" priority="7724" stopIfTrue="1" operator="notBetween">
      <formula>0</formula>
      <formula>1</formula>
    </cfRule>
  </conditionalFormatting>
  <conditionalFormatting sqref="M1">
    <cfRule type="expression" dxfId="7624" priority="7770" stopIfTrue="1">
      <formula>IF($M$55&lt;0,TRUE,FALSE)</formula>
    </cfRule>
  </conditionalFormatting>
  <conditionalFormatting sqref="K1">
    <cfRule type="expression" dxfId="7623" priority="7771" stopIfTrue="1">
      <formula>IF($K$55&lt;0,TRUE,FALSE)</formula>
    </cfRule>
  </conditionalFormatting>
  <conditionalFormatting sqref="Q1">
    <cfRule type="expression" dxfId="7622" priority="7772" stopIfTrue="1">
      <formula>IF($Q$55&lt;0,TRUE,FALSE)</formula>
    </cfRule>
  </conditionalFormatting>
  <conditionalFormatting sqref="F26">
    <cfRule type="expression" dxfId="7621" priority="7626">
      <formula>IF($F$26&gt;$I$26,TRUE,FALSE)</formula>
    </cfRule>
  </conditionalFormatting>
  <conditionalFormatting sqref="D6">
    <cfRule type="cellIs" dxfId="7620" priority="7625" stopIfTrue="1" operator="notBetween">
      <formula>0</formula>
      <formula>3</formula>
    </cfRule>
  </conditionalFormatting>
  <conditionalFormatting sqref="B2">
    <cfRule type="cellIs" dxfId="7619" priority="7624" stopIfTrue="1" operator="lessThan">
      <formula>15</formula>
    </cfRule>
  </conditionalFormatting>
  <conditionalFormatting sqref="B27 B29 B4:B7">
    <cfRule type="cellIs" dxfId="7618" priority="7623" stopIfTrue="1" operator="notBetween">
      <formula>0</formula>
      <formula>3</formula>
    </cfRule>
  </conditionalFormatting>
  <conditionalFormatting sqref="B31 B10 B8 B18">
    <cfRule type="cellIs" dxfId="7617" priority="7622" stopIfTrue="1" operator="notBetween">
      <formula>0</formula>
      <formula>2</formula>
    </cfRule>
  </conditionalFormatting>
  <conditionalFormatting sqref="B19">
    <cfRule type="cellIs" dxfId="7616" priority="7621" stopIfTrue="1" operator="notBetween">
      <formula>0</formula>
      <formula>1</formula>
    </cfRule>
  </conditionalFormatting>
  <conditionalFormatting sqref="D2">
    <cfRule type="cellIs" dxfId="7615" priority="7620" stopIfTrue="1" operator="lessThan">
      <formula>6</formula>
    </cfRule>
  </conditionalFormatting>
  <conditionalFormatting sqref="D4:D5">
    <cfRule type="cellIs" dxfId="7614" priority="7619" stopIfTrue="1" operator="notBetween">
      <formula>0</formula>
      <formula>3</formula>
    </cfRule>
  </conditionalFormatting>
  <conditionalFormatting sqref="D6">
    <cfRule type="cellIs" dxfId="7613" priority="7618" stopIfTrue="1" operator="notBetween">
      <formula>0</formula>
      <formula>3</formula>
    </cfRule>
  </conditionalFormatting>
  <conditionalFormatting sqref="F3">
    <cfRule type="cellIs" dxfId="7612" priority="7617" stopIfTrue="1" operator="lessThanOrEqual">
      <formula>0</formula>
    </cfRule>
  </conditionalFormatting>
  <conditionalFormatting sqref="F4">
    <cfRule type="cellIs" dxfId="7611" priority="7616" stopIfTrue="1" operator="notBetween">
      <formula>0</formula>
      <formula>3</formula>
    </cfRule>
  </conditionalFormatting>
  <conditionalFormatting sqref="F26">
    <cfRule type="expression" dxfId="7610" priority="7615">
      <formula>IF($F$26&gt;$I$26,TRUE,FALSE)</formula>
    </cfRule>
  </conditionalFormatting>
  <conditionalFormatting sqref="F34">
    <cfRule type="expression" dxfId="7609" priority="7613" stopIfTrue="1">
      <formula>(I34&lt;0)</formula>
    </cfRule>
  </conditionalFormatting>
  <conditionalFormatting sqref="F35">
    <cfRule type="expression" dxfId="7608" priority="7612" stopIfTrue="1">
      <formula>(I35&lt;0)</formula>
    </cfRule>
  </conditionalFormatting>
  <conditionalFormatting sqref="F36">
    <cfRule type="expression" dxfId="7607" priority="7611" stopIfTrue="1">
      <formula>(I36&lt;0)</formula>
    </cfRule>
  </conditionalFormatting>
  <conditionalFormatting sqref="F37">
    <cfRule type="expression" dxfId="7606" priority="7609" stopIfTrue="1">
      <formula>(I37&lt;0)</formula>
    </cfRule>
  </conditionalFormatting>
  <conditionalFormatting sqref="F38">
    <cfRule type="expression" dxfId="7605" priority="7608" stopIfTrue="1">
      <formula>(I38&lt;0)</formula>
    </cfRule>
  </conditionalFormatting>
  <conditionalFormatting sqref="B2">
    <cfRule type="cellIs" dxfId="7604" priority="7607" stopIfTrue="1" operator="lessThan">
      <formula>15</formula>
    </cfRule>
  </conditionalFormatting>
  <conditionalFormatting sqref="B27 B29 B4:B7">
    <cfRule type="cellIs" dxfId="7603" priority="7606" stopIfTrue="1" operator="notBetween">
      <formula>0</formula>
      <formula>3</formula>
    </cfRule>
  </conditionalFormatting>
  <conditionalFormatting sqref="B31 B10 B8 B18">
    <cfRule type="cellIs" dxfId="7602" priority="7605" stopIfTrue="1" operator="notBetween">
      <formula>0</formula>
      <formula>2</formula>
    </cfRule>
  </conditionalFormatting>
  <conditionalFormatting sqref="B19">
    <cfRule type="cellIs" dxfId="7601" priority="7604" stopIfTrue="1" operator="notBetween">
      <formula>0</formula>
      <formula>1</formula>
    </cfRule>
  </conditionalFormatting>
  <conditionalFormatting sqref="B2">
    <cfRule type="cellIs" dxfId="7600" priority="7603" stopIfTrue="1" operator="lessThan">
      <formula>15</formula>
    </cfRule>
  </conditionalFormatting>
  <conditionalFormatting sqref="B27 B29 B4:B7">
    <cfRule type="cellIs" dxfId="7599" priority="7602" stopIfTrue="1" operator="notBetween">
      <formula>0</formula>
      <formula>3</formula>
    </cfRule>
  </conditionalFormatting>
  <conditionalFormatting sqref="B31 B10 B8 B18">
    <cfRule type="cellIs" dxfId="7598" priority="7601" stopIfTrue="1" operator="notBetween">
      <formula>0</formula>
      <formula>2</formula>
    </cfRule>
  </conditionalFormatting>
  <conditionalFormatting sqref="B19">
    <cfRule type="cellIs" dxfId="7597" priority="7600" stopIfTrue="1" operator="notBetween">
      <formula>0</formula>
      <formula>1</formula>
    </cfRule>
  </conditionalFormatting>
  <conditionalFormatting sqref="B2">
    <cfRule type="cellIs" dxfId="7596" priority="7599" stopIfTrue="1" operator="lessThan">
      <formula>15</formula>
    </cfRule>
  </conditionalFormatting>
  <conditionalFormatting sqref="B27 B29 B4:B7">
    <cfRule type="cellIs" dxfId="7595" priority="7598" stopIfTrue="1" operator="notBetween">
      <formula>0</formula>
      <formula>3</formula>
    </cfRule>
  </conditionalFormatting>
  <conditionalFormatting sqref="B31 B10 B8 B18">
    <cfRule type="cellIs" dxfId="7594" priority="7597" stopIfTrue="1" operator="notBetween">
      <formula>0</formula>
      <formula>2</formula>
    </cfRule>
  </conditionalFormatting>
  <conditionalFormatting sqref="B19">
    <cfRule type="cellIs" dxfId="7593" priority="7596" stopIfTrue="1" operator="notBetween">
      <formula>0</formula>
      <formula>1</formula>
    </cfRule>
  </conditionalFormatting>
  <conditionalFormatting sqref="B2">
    <cfRule type="cellIs" dxfId="7592" priority="7595" stopIfTrue="1" operator="lessThan">
      <formula>15</formula>
    </cfRule>
  </conditionalFormatting>
  <conditionalFormatting sqref="B27 B29 B4:B7">
    <cfRule type="cellIs" dxfId="7591" priority="7594" stopIfTrue="1" operator="notBetween">
      <formula>0</formula>
      <formula>3</formula>
    </cfRule>
  </conditionalFormatting>
  <conditionalFormatting sqref="B31 B10 B8 B18">
    <cfRule type="cellIs" dxfId="7590" priority="7593" stopIfTrue="1" operator="notBetween">
      <formula>0</formula>
      <formula>2</formula>
    </cfRule>
  </conditionalFormatting>
  <conditionalFormatting sqref="B19">
    <cfRule type="cellIs" dxfId="7589" priority="7592" stopIfTrue="1" operator="notBetween">
      <formula>0</formula>
      <formula>1</formula>
    </cfRule>
  </conditionalFormatting>
  <conditionalFormatting sqref="B2">
    <cfRule type="cellIs" dxfId="7588" priority="7591" stopIfTrue="1" operator="lessThan">
      <formula>15</formula>
    </cfRule>
  </conditionalFormatting>
  <conditionalFormatting sqref="B27 B29 B4:B7">
    <cfRule type="cellIs" dxfId="7587" priority="7590" stopIfTrue="1" operator="notBetween">
      <formula>0</formula>
      <formula>3</formula>
    </cfRule>
  </conditionalFormatting>
  <conditionalFormatting sqref="B31 B10 B8 B18">
    <cfRule type="cellIs" dxfId="7586" priority="7589" stopIfTrue="1" operator="notBetween">
      <formula>0</formula>
      <formula>2</formula>
    </cfRule>
  </conditionalFormatting>
  <conditionalFormatting sqref="B19">
    <cfRule type="cellIs" dxfId="7585" priority="7588" stopIfTrue="1" operator="notBetween">
      <formula>0</formula>
      <formula>1</formula>
    </cfRule>
  </conditionalFormatting>
  <conditionalFormatting sqref="B2">
    <cfRule type="cellIs" dxfId="7584" priority="7587" stopIfTrue="1" operator="lessThan">
      <formula>15</formula>
    </cfRule>
  </conditionalFormatting>
  <conditionalFormatting sqref="B27 B29 B4:B7">
    <cfRule type="cellIs" dxfId="7583" priority="7586" stopIfTrue="1" operator="notBetween">
      <formula>0</formula>
      <formula>3</formula>
    </cfRule>
  </conditionalFormatting>
  <conditionalFormatting sqref="B31 B10 B8 B18">
    <cfRule type="cellIs" dxfId="7582" priority="7585" stopIfTrue="1" operator="notBetween">
      <formula>0</formula>
      <formula>2</formula>
    </cfRule>
  </conditionalFormatting>
  <conditionalFormatting sqref="B19">
    <cfRule type="cellIs" dxfId="7581" priority="7584" stopIfTrue="1" operator="notBetween">
      <formula>0</formula>
      <formula>1</formula>
    </cfRule>
  </conditionalFormatting>
  <conditionalFormatting sqref="B2">
    <cfRule type="cellIs" dxfId="7580" priority="7583" stopIfTrue="1" operator="lessThan">
      <formula>15</formula>
    </cfRule>
  </conditionalFormatting>
  <conditionalFormatting sqref="B27 B29 B4:B7">
    <cfRule type="cellIs" dxfId="7579" priority="7582" stopIfTrue="1" operator="notBetween">
      <formula>0</formula>
      <formula>3</formula>
    </cfRule>
  </conditionalFormatting>
  <conditionalFormatting sqref="B31 B18 B10 B8">
    <cfRule type="cellIs" dxfId="7578" priority="7581" stopIfTrue="1" operator="notBetween">
      <formula>0</formula>
      <formula>2</formula>
    </cfRule>
  </conditionalFormatting>
  <conditionalFormatting sqref="B19">
    <cfRule type="cellIs" dxfId="7577" priority="7580" stopIfTrue="1" operator="notBetween">
      <formula>0</formula>
      <formula>1</formula>
    </cfRule>
  </conditionalFormatting>
  <conditionalFormatting sqref="B18">
    <cfRule type="cellIs" dxfId="7576" priority="7579" stopIfTrue="1" operator="notBetween">
      <formula>0</formula>
      <formula>2</formula>
    </cfRule>
  </conditionalFormatting>
  <conditionalFormatting sqref="B18">
    <cfRule type="cellIs" dxfId="7575" priority="7578" stopIfTrue="1" operator="notBetween">
      <formula>0</formula>
      <formula>2</formula>
    </cfRule>
  </conditionalFormatting>
  <conditionalFormatting sqref="B18">
    <cfRule type="cellIs" dxfId="7574" priority="7577" stopIfTrue="1" operator="notBetween">
      <formula>0</formula>
      <formula>2</formula>
    </cfRule>
  </conditionalFormatting>
  <conditionalFormatting sqref="B18">
    <cfRule type="cellIs" dxfId="7573" priority="7576" stopIfTrue="1" operator="notBetween">
      <formula>0</formula>
      <formula>2</formula>
    </cfRule>
  </conditionalFormatting>
  <conditionalFormatting sqref="B18">
    <cfRule type="cellIs" dxfId="7572" priority="7575" stopIfTrue="1" operator="notBetween">
      <formula>0</formula>
      <formula>2</formula>
    </cfRule>
  </conditionalFormatting>
  <conditionalFormatting sqref="B18">
    <cfRule type="cellIs" dxfId="7571" priority="7574" stopIfTrue="1" operator="notBetween">
      <formula>0</formula>
      <formula>2</formula>
    </cfRule>
  </conditionalFormatting>
  <conditionalFormatting sqref="B2">
    <cfRule type="cellIs" dxfId="7570" priority="7573" stopIfTrue="1" operator="lessThan">
      <formula>15</formula>
    </cfRule>
  </conditionalFormatting>
  <conditionalFormatting sqref="B27 B29 B4:B7">
    <cfRule type="cellIs" dxfId="7569" priority="7572" stopIfTrue="1" operator="notBetween">
      <formula>0</formula>
      <formula>3</formula>
    </cfRule>
  </conditionalFormatting>
  <conditionalFormatting sqref="B31 B18 B10 B8">
    <cfRule type="cellIs" dxfId="7568" priority="7571" stopIfTrue="1" operator="notBetween">
      <formula>0</formula>
      <formula>2</formula>
    </cfRule>
  </conditionalFormatting>
  <conditionalFormatting sqref="B19">
    <cfRule type="cellIs" dxfId="7567" priority="7570" stopIfTrue="1" operator="notBetween">
      <formula>0</formula>
      <formula>1</formula>
    </cfRule>
  </conditionalFormatting>
  <conditionalFormatting sqref="B18">
    <cfRule type="cellIs" dxfId="7566" priority="7569" stopIfTrue="1" operator="notBetween">
      <formula>0</formula>
      <formula>2</formula>
    </cfRule>
  </conditionalFormatting>
  <conditionalFormatting sqref="B18">
    <cfRule type="cellIs" dxfId="7565" priority="7568" stopIfTrue="1" operator="notBetween">
      <formula>0</formula>
      <formula>2</formula>
    </cfRule>
  </conditionalFormatting>
  <conditionalFormatting sqref="B18">
    <cfRule type="cellIs" dxfId="7564" priority="7567" stopIfTrue="1" operator="notBetween">
      <formula>0</formula>
      <formula>2</formula>
    </cfRule>
  </conditionalFormatting>
  <conditionalFormatting sqref="B18">
    <cfRule type="cellIs" dxfId="7563" priority="7566" stopIfTrue="1" operator="notBetween">
      <formula>0</formula>
      <formula>2</formula>
    </cfRule>
  </conditionalFormatting>
  <conditionalFormatting sqref="B18">
    <cfRule type="cellIs" dxfId="7562" priority="7565" stopIfTrue="1" operator="notBetween">
      <formula>0</formula>
      <formula>2</formula>
    </cfRule>
  </conditionalFormatting>
  <conditionalFormatting sqref="B18">
    <cfRule type="cellIs" dxfId="7561" priority="7564" stopIfTrue="1" operator="notBetween">
      <formula>0</formula>
      <formula>2</formula>
    </cfRule>
  </conditionalFormatting>
  <conditionalFormatting sqref="B2">
    <cfRule type="cellIs" dxfId="7560" priority="7563" stopIfTrue="1" operator="lessThan">
      <formula>15</formula>
    </cfRule>
  </conditionalFormatting>
  <conditionalFormatting sqref="B27 B29 B4:B7">
    <cfRule type="cellIs" dxfId="7559" priority="7562" stopIfTrue="1" operator="notBetween">
      <formula>0</formula>
      <formula>3</formula>
    </cfRule>
  </conditionalFormatting>
  <conditionalFormatting sqref="B31 B18 B10 B8">
    <cfRule type="cellIs" dxfId="7558" priority="7561" stopIfTrue="1" operator="notBetween">
      <formula>0</formula>
      <formula>2</formula>
    </cfRule>
  </conditionalFormatting>
  <conditionalFormatting sqref="B19">
    <cfRule type="cellIs" dxfId="7557" priority="7560" stopIfTrue="1" operator="notBetween">
      <formula>0</formula>
      <formula>1</formula>
    </cfRule>
  </conditionalFormatting>
  <conditionalFormatting sqref="B18">
    <cfRule type="cellIs" dxfId="7556" priority="7559" stopIfTrue="1" operator="notBetween">
      <formula>0</formula>
      <formula>2</formula>
    </cfRule>
  </conditionalFormatting>
  <conditionalFormatting sqref="B18">
    <cfRule type="cellIs" dxfId="7555" priority="7558" stopIfTrue="1" operator="notBetween">
      <formula>0</formula>
      <formula>2</formula>
    </cfRule>
  </conditionalFormatting>
  <conditionalFormatting sqref="B18">
    <cfRule type="cellIs" dxfId="7554" priority="7557" stopIfTrue="1" operator="notBetween">
      <formula>0</formula>
      <formula>2</formula>
    </cfRule>
  </conditionalFormatting>
  <conditionalFormatting sqref="B18">
    <cfRule type="cellIs" dxfId="7553" priority="7556" stopIfTrue="1" operator="notBetween">
      <formula>0</formula>
      <formula>2</formula>
    </cfRule>
  </conditionalFormatting>
  <conditionalFormatting sqref="B18">
    <cfRule type="cellIs" dxfId="7552" priority="7555" stopIfTrue="1" operator="notBetween">
      <formula>0</formula>
      <formula>2</formula>
    </cfRule>
  </conditionalFormatting>
  <conditionalFormatting sqref="B18">
    <cfRule type="cellIs" dxfId="7551" priority="7554" stopIfTrue="1" operator="notBetween">
      <formula>0</formula>
      <formula>2</formula>
    </cfRule>
  </conditionalFormatting>
  <conditionalFormatting sqref="B2">
    <cfRule type="cellIs" dxfId="7550" priority="7553" stopIfTrue="1" operator="lessThan">
      <formula>15</formula>
    </cfRule>
  </conditionalFormatting>
  <conditionalFormatting sqref="B27 B29 B4:B7">
    <cfRule type="cellIs" dxfId="7549" priority="7552" stopIfTrue="1" operator="notBetween">
      <formula>0</formula>
      <formula>3</formula>
    </cfRule>
  </conditionalFormatting>
  <conditionalFormatting sqref="B31 B18 B10 B8">
    <cfRule type="cellIs" dxfId="7548" priority="7551" stopIfTrue="1" operator="notBetween">
      <formula>0</formula>
      <formula>2</formula>
    </cfRule>
  </conditionalFormatting>
  <conditionalFormatting sqref="B19">
    <cfRule type="cellIs" dxfId="7547" priority="7550" stopIfTrue="1" operator="notBetween">
      <formula>0</formula>
      <formula>1</formula>
    </cfRule>
  </conditionalFormatting>
  <conditionalFormatting sqref="B18">
    <cfRule type="cellIs" dxfId="7546" priority="7549" stopIfTrue="1" operator="notBetween">
      <formula>0</formula>
      <formula>2</formula>
    </cfRule>
  </conditionalFormatting>
  <conditionalFormatting sqref="B18">
    <cfRule type="cellIs" dxfId="7545" priority="7548" stopIfTrue="1" operator="notBetween">
      <formula>0</formula>
      <formula>2</formula>
    </cfRule>
  </conditionalFormatting>
  <conditionalFormatting sqref="B18">
    <cfRule type="cellIs" dxfId="7544" priority="7547" stopIfTrue="1" operator="notBetween">
      <formula>0</formula>
      <formula>2</formula>
    </cfRule>
  </conditionalFormatting>
  <conditionalFormatting sqref="B18">
    <cfRule type="cellIs" dxfId="7543" priority="7546" stopIfTrue="1" operator="notBetween">
      <formula>0</formula>
      <formula>2</formula>
    </cfRule>
  </conditionalFormatting>
  <conditionalFormatting sqref="B18">
    <cfRule type="cellIs" dxfId="7542" priority="7545" stopIfTrue="1" operator="notBetween">
      <formula>0</formula>
      <formula>2</formula>
    </cfRule>
  </conditionalFormatting>
  <conditionalFormatting sqref="B18">
    <cfRule type="cellIs" dxfId="7541" priority="7544" stopIfTrue="1" operator="notBetween">
      <formula>0</formula>
      <formula>2</formula>
    </cfRule>
  </conditionalFormatting>
  <conditionalFormatting sqref="B2">
    <cfRule type="cellIs" dxfId="7540" priority="7543" stopIfTrue="1" operator="lessThan">
      <formula>15</formula>
    </cfRule>
  </conditionalFormatting>
  <conditionalFormatting sqref="B27 B29 B4:B7">
    <cfRule type="cellIs" dxfId="7539" priority="7542" stopIfTrue="1" operator="notBetween">
      <formula>0</formula>
      <formula>3</formula>
    </cfRule>
  </conditionalFormatting>
  <conditionalFormatting sqref="B31 B18 B10 B8">
    <cfRule type="cellIs" dxfId="7538" priority="7541" stopIfTrue="1" operator="notBetween">
      <formula>0</formula>
      <formula>2</formula>
    </cfRule>
  </conditionalFormatting>
  <conditionalFormatting sqref="B19">
    <cfRule type="cellIs" dxfId="7537" priority="7540" stopIfTrue="1" operator="notBetween">
      <formula>0</formula>
      <formula>1</formula>
    </cfRule>
  </conditionalFormatting>
  <conditionalFormatting sqref="B18">
    <cfRule type="cellIs" dxfId="7536" priority="7539" stopIfTrue="1" operator="notBetween">
      <formula>0</formula>
      <formula>2</formula>
    </cfRule>
  </conditionalFormatting>
  <conditionalFormatting sqref="B18">
    <cfRule type="cellIs" dxfId="7535" priority="7538" stopIfTrue="1" operator="notBetween">
      <formula>0</formula>
      <formula>2</formula>
    </cfRule>
  </conditionalFormatting>
  <conditionalFormatting sqref="B18">
    <cfRule type="cellIs" dxfId="7534" priority="7537" stopIfTrue="1" operator="notBetween">
      <formula>0</formula>
      <formula>2</formula>
    </cfRule>
  </conditionalFormatting>
  <conditionalFormatting sqref="B18">
    <cfRule type="cellIs" dxfId="7533" priority="7536" stopIfTrue="1" operator="notBetween">
      <formula>0</formula>
      <formula>2</formula>
    </cfRule>
  </conditionalFormatting>
  <conditionalFormatting sqref="B18">
    <cfRule type="cellIs" dxfId="7532" priority="7535" stopIfTrue="1" operator="notBetween">
      <formula>0</formula>
      <formula>2</formula>
    </cfRule>
  </conditionalFormatting>
  <conditionalFormatting sqref="B18">
    <cfRule type="cellIs" dxfId="7531" priority="7534" stopIfTrue="1" operator="notBetween">
      <formula>0</formula>
      <formula>2</formula>
    </cfRule>
  </conditionalFormatting>
  <conditionalFormatting sqref="D2">
    <cfRule type="cellIs" dxfId="7530" priority="7533" stopIfTrue="1" operator="lessThan">
      <formula>6</formula>
    </cfRule>
  </conditionalFormatting>
  <conditionalFormatting sqref="D4:D5">
    <cfRule type="cellIs" dxfId="7529" priority="7532" stopIfTrue="1" operator="notBetween">
      <formula>0</formula>
      <formula>3</formula>
    </cfRule>
  </conditionalFormatting>
  <conditionalFormatting sqref="D6">
    <cfRule type="cellIs" dxfId="7528" priority="7531" stopIfTrue="1" operator="notBetween">
      <formula>0</formula>
      <formula>3</formula>
    </cfRule>
  </conditionalFormatting>
  <conditionalFormatting sqref="D2">
    <cfRule type="cellIs" dxfId="7527" priority="7530" stopIfTrue="1" operator="lessThan">
      <formula>6</formula>
    </cfRule>
  </conditionalFormatting>
  <conditionalFormatting sqref="D4:D5">
    <cfRule type="cellIs" dxfId="7526" priority="7529" stopIfTrue="1" operator="notBetween">
      <formula>0</formula>
      <formula>3</formula>
    </cfRule>
  </conditionalFormatting>
  <conditionalFormatting sqref="D6">
    <cfRule type="cellIs" dxfId="7525" priority="7528" stopIfTrue="1" operator="notBetween">
      <formula>0</formula>
      <formula>3</formula>
    </cfRule>
  </conditionalFormatting>
  <conditionalFormatting sqref="D2">
    <cfRule type="cellIs" dxfId="7524" priority="7527" stopIfTrue="1" operator="lessThan">
      <formula>6</formula>
    </cfRule>
  </conditionalFormatting>
  <conditionalFormatting sqref="D4:D5">
    <cfRule type="cellIs" dxfId="7523" priority="7526" stopIfTrue="1" operator="notBetween">
      <formula>0</formula>
      <formula>3</formula>
    </cfRule>
  </conditionalFormatting>
  <conditionalFormatting sqref="D6">
    <cfRule type="cellIs" dxfId="7522" priority="7525" stopIfTrue="1" operator="notBetween">
      <formula>0</formula>
      <formula>3</formula>
    </cfRule>
  </conditionalFormatting>
  <conditionalFormatting sqref="D2">
    <cfRule type="cellIs" dxfId="7521" priority="7524" stopIfTrue="1" operator="lessThan">
      <formula>6</formula>
    </cfRule>
  </conditionalFormatting>
  <conditionalFormatting sqref="D4:D5">
    <cfRule type="cellIs" dxfId="7520" priority="7523" stopIfTrue="1" operator="notBetween">
      <formula>0</formula>
      <formula>3</formula>
    </cfRule>
  </conditionalFormatting>
  <conditionalFormatting sqref="D6">
    <cfRule type="cellIs" dxfId="7519" priority="7522" stopIfTrue="1" operator="notBetween">
      <formula>0</formula>
      <formula>3</formula>
    </cfRule>
  </conditionalFormatting>
  <conditionalFormatting sqref="D2">
    <cfRule type="cellIs" dxfId="7518" priority="7521" stopIfTrue="1" operator="lessThan">
      <formula>6</formula>
    </cfRule>
  </conditionalFormatting>
  <conditionalFormatting sqref="D4:D5">
    <cfRule type="cellIs" dxfId="7517" priority="7520" stopIfTrue="1" operator="notBetween">
      <formula>0</formula>
      <formula>3</formula>
    </cfRule>
  </conditionalFormatting>
  <conditionalFormatting sqref="D6">
    <cfRule type="cellIs" dxfId="7516" priority="7519" stopIfTrue="1" operator="notBetween">
      <formula>0</formula>
      <formula>3</formula>
    </cfRule>
  </conditionalFormatting>
  <conditionalFormatting sqref="D2">
    <cfRule type="cellIs" dxfId="7515" priority="7518" stopIfTrue="1" operator="lessThan">
      <formula>6</formula>
    </cfRule>
  </conditionalFormatting>
  <conditionalFormatting sqref="D4:D5">
    <cfRule type="cellIs" dxfId="7514" priority="7517" stopIfTrue="1" operator="notBetween">
      <formula>0</formula>
      <formula>3</formula>
    </cfRule>
  </conditionalFormatting>
  <conditionalFormatting sqref="D6">
    <cfRule type="cellIs" dxfId="7513" priority="7516" stopIfTrue="1" operator="notBetween">
      <formula>0</formula>
      <formula>3</formula>
    </cfRule>
  </conditionalFormatting>
  <conditionalFormatting sqref="D2">
    <cfRule type="cellIs" dxfId="7512" priority="7515" stopIfTrue="1" operator="lessThan">
      <formula>6</formula>
    </cfRule>
  </conditionalFormatting>
  <conditionalFormatting sqref="D4:D5">
    <cfRule type="cellIs" dxfId="7511" priority="7514" stopIfTrue="1" operator="notBetween">
      <formula>0</formula>
      <formula>3</formula>
    </cfRule>
  </conditionalFormatting>
  <conditionalFormatting sqref="D6">
    <cfRule type="cellIs" dxfId="7510" priority="7513" stopIfTrue="1" operator="notBetween">
      <formula>0</formula>
      <formula>3</formula>
    </cfRule>
  </conditionalFormatting>
  <conditionalFormatting sqref="D2">
    <cfRule type="cellIs" dxfId="7509" priority="7512" stopIfTrue="1" operator="lessThan">
      <formula>6</formula>
    </cfRule>
  </conditionalFormatting>
  <conditionalFormatting sqref="D4:D5">
    <cfRule type="cellIs" dxfId="7508" priority="7511" stopIfTrue="1" operator="notBetween">
      <formula>0</formula>
      <formula>3</formula>
    </cfRule>
  </conditionalFormatting>
  <conditionalFormatting sqref="D6">
    <cfRule type="cellIs" dxfId="7507" priority="7510" stopIfTrue="1" operator="notBetween">
      <formula>0</formula>
      <formula>3</formula>
    </cfRule>
  </conditionalFormatting>
  <conditionalFormatting sqref="D2">
    <cfRule type="cellIs" dxfId="7506" priority="7509" stopIfTrue="1" operator="lessThan">
      <formula>6</formula>
    </cfRule>
  </conditionalFormatting>
  <conditionalFormatting sqref="D4:D5">
    <cfRule type="cellIs" dxfId="7505" priority="7508" stopIfTrue="1" operator="notBetween">
      <formula>0</formula>
      <formula>3</formula>
    </cfRule>
  </conditionalFormatting>
  <conditionalFormatting sqref="D6">
    <cfRule type="cellIs" dxfId="7504" priority="7507" stopIfTrue="1" operator="notBetween">
      <formula>0</formula>
      <formula>3</formula>
    </cfRule>
  </conditionalFormatting>
  <conditionalFormatting sqref="D2">
    <cfRule type="cellIs" dxfId="7503" priority="7506" stopIfTrue="1" operator="lessThan">
      <formula>6</formula>
    </cfRule>
  </conditionalFormatting>
  <conditionalFormatting sqref="D4:D5">
    <cfRule type="cellIs" dxfId="7502" priority="7505" stopIfTrue="1" operator="notBetween">
      <formula>0</formula>
      <formula>3</formula>
    </cfRule>
  </conditionalFormatting>
  <conditionalFormatting sqref="D6">
    <cfRule type="cellIs" dxfId="7501" priority="7504" stopIfTrue="1" operator="notBetween">
      <formula>0</formula>
      <formula>3</formula>
    </cfRule>
  </conditionalFormatting>
  <conditionalFormatting sqref="D2">
    <cfRule type="cellIs" dxfId="7500" priority="7503" stopIfTrue="1" operator="lessThan">
      <formula>6</formula>
    </cfRule>
  </conditionalFormatting>
  <conditionalFormatting sqref="D4:D5">
    <cfRule type="cellIs" dxfId="7499" priority="7502" stopIfTrue="1" operator="notBetween">
      <formula>0</formula>
      <formula>3</formula>
    </cfRule>
  </conditionalFormatting>
  <conditionalFormatting sqref="D6">
    <cfRule type="cellIs" dxfId="7498" priority="7501" stopIfTrue="1" operator="notBetween">
      <formula>0</formula>
      <formula>3</formula>
    </cfRule>
  </conditionalFormatting>
  <conditionalFormatting sqref="F3">
    <cfRule type="cellIs" dxfId="7497" priority="7500" stopIfTrue="1" operator="lessThanOrEqual">
      <formula>0</formula>
    </cfRule>
  </conditionalFormatting>
  <conditionalFormatting sqref="F4">
    <cfRule type="cellIs" dxfId="7496" priority="7499" stopIfTrue="1" operator="notBetween">
      <formula>0</formula>
      <formula>3</formula>
    </cfRule>
  </conditionalFormatting>
  <conditionalFormatting sqref="F26">
    <cfRule type="expression" dxfId="7495" priority="7498">
      <formula>IF($F$26&gt;$I$26,TRUE,FALSE)</formula>
    </cfRule>
  </conditionalFormatting>
  <conditionalFormatting sqref="F3">
    <cfRule type="cellIs" dxfId="7494" priority="7497" stopIfTrue="1" operator="lessThanOrEqual">
      <formula>0</formula>
    </cfRule>
  </conditionalFormatting>
  <conditionalFormatting sqref="F4">
    <cfRule type="cellIs" dxfId="7493" priority="7496" stopIfTrue="1" operator="notBetween">
      <formula>0</formula>
      <formula>3</formula>
    </cfRule>
  </conditionalFormatting>
  <conditionalFormatting sqref="F26">
    <cfRule type="expression" dxfId="7492" priority="7495">
      <formula>IF($F$26&gt;$I$26,TRUE,FALSE)</formula>
    </cfRule>
  </conditionalFormatting>
  <conditionalFormatting sqref="F3">
    <cfRule type="cellIs" dxfId="7491" priority="7494" stopIfTrue="1" operator="lessThanOrEqual">
      <formula>0</formula>
    </cfRule>
  </conditionalFormatting>
  <conditionalFormatting sqref="F4">
    <cfRule type="cellIs" dxfId="7490" priority="7493" stopIfTrue="1" operator="notBetween">
      <formula>0</formula>
      <formula>3</formula>
    </cfRule>
  </conditionalFormatting>
  <conditionalFormatting sqref="F26">
    <cfRule type="expression" dxfId="7489" priority="7492">
      <formula>IF($F$26&gt;$I$26,TRUE,FALSE)</formula>
    </cfRule>
  </conditionalFormatting>
  <conditionalFormatting sqref="F3">
    <cfRule type="cellIs" dxfId="7488" priority="7491" stopIfTrue="1" operator="lessThanOrEqual">
      <formula>0</formula>
    </cfRule>
  </conditionalFormatting>
  <conditionalFormatting sqref="F4">
    <cfRule type="cellIs" dxfId="7487" priority="7490" stopIfTrue="1" operator="notBetween">
      <formula>0</formula>
      <formula>3</formula>
    </cfRule>
  </conditionalFormatting>
  <conditionalFormatting sqref="F26">
    <cfRule type="expression" dxfId="7486" priority="7489">
      <formula>IF($F$26&gt;$I$26,TRUE,FALSE)</formula>
    </cfRule>
  </conditionalFormatting>
  <conditionalFormatting sqref="F3">
    <cfRule type="cellIs" dxfId="7485" priority="7488" stopIfTrue="1" operator="lessThanOrEqual">
      <formula>0</formula>
    </cfRule>
  </conditionalFormatting>
  <conditionalFormatting sqref="F4">
    <cfRule type="cellIs" dxfId="7484" priority="7487" stopIfTrue="1" operator="notBetween">
      <formula>0</formula>
      <formula>3</formula>
    </cfRule>
  </conditionalFormatting>
  <conditionalFormatting sqref="F26">
    <cfRule type="expression" dxfId="7483" priority="7486">
      <formula>IF($F$26&gt;$I$26,TRUE,FALSE)</formula>
    </cfRule>
  </conditionalFormatting>
  <conditionalFormatting sqref="F3">
    <cfRule type="cellIs" dxfId="7482" priority="7485" stopIfTrue="1" operator="lessThanOrEqual">
      <formula>0</formula>
    </cfRule>
  </conditionalFormatting>
  <conditionalFormatting sqref="F4">
    <cfRule type="cellIs" dxfId="7481" priority="7484" stopIfTrue="1" operator="notBetween">
      <formula>0</formula>
      <formula>3</formula>
    </cfRule>
  </conditionalFormatting>
  <conditionalFormatting sqref="F26">
    <cfRule type="expression" dxfId="7480" priority="7483">
      <formula>IF($F$26&gt;$I$26,TRUE,FALSE)</formula>
    </cfRule>
  </conditionalFormatting>
  <conditionalFormatting sqref="F3">
    <cfRule type="cellIs" dxfId="7479" priority="7482" stopIfTrue="1" operator="lessThanOrEqual">
      <formula>0</formula>
    </cfRule>
  </conditionalFormatting>
  <conditionalFormatting sqref="F4">
    <cfRule type="cellIs" dxfId="7478" priority="7481" stopIfTrue="1" operator="notBetween">
      <formula>0</formula>
      <formula>3</formula>
    </cfRule>
  </conditionalFormatting>
  <conditionalFormatting sqref="F26">
    <cfRule type="expression" dxfId="7477" priority="7480">
      <formula>IF($F$26&gt;$I$26,TRUE,FALSE)</formula>
    </cfRule>
  </conditionalFormatting>
  <conditionalFormatting sqref="F3">
    <cfRule type="cellIs" dxfId="7476" priority="7479" stopIfTrue="1" operator="lessThanOrEqual">
      <formula>0</formula>
    </cfRule>
  </conditionalFormatting>
  <conditionalFormatting sqref="F4">
    <cfRule type="cellIs" dxfId="7475" priority="7478" stopIfTrue="1" operator="notBetween">
      <formula>0</formula>
      <formula>3</formula>
    </cfRule>
  </conditionalFormatting>
  <conditionalFormatting sqref="F26">
    <cfRule type="expression" dxfId="7474" priority="7477">
      <formula>IF($F$26&gt;$I$26,TRUE,FALSE)</formula>
    </cfRule>
  </conditionalFormatting>
  <conditionalFormatting sqref="F3">
    <cfRule type="cellIs" dxfId="7473" priority="7476" stopIfTrue="1" operator="lessThanOrEqual">
      <formula>0</formula>
    </cfRule>
  </conditionalFormatting>
  <conditionalFormatting sqref="F4">
    <cfRule type="cellIs" dxfId="7472" priority="7475" stopIfTrue="1" operator="notBetween">
      <formula>0</formula>
      <formula>3</formula>
    </cfRule>
  </conditionalFormatting>
  <conditionalFormatting sqref="F26">
    <cfRule type="expression" dxfId="7471" priority="7474">
      <formula>IF($F$26&gt;$I$26,TRUE,FALSE)</formula>
    </cfRule>
  </conditionalFormatting>
  <conditionalFormatting sqref="F3">
    <cfRule type="cellIs" dxfId="7470" priority="7473" stopIfTrue="1" operator="lessThanOrEqual">
      <formula>0</formula>
    </cfRule>
  </conditionalFormatting>
  <conditionalFormatting sqref="F4">
    <cfRule type="cellIs" dxfId="7469" priority="7472" stopIfTrue="1" operator="notBetween">
      <formula>0</formula>
      <formula>3</formula>
    </cfRule>
  </conditionalFormatting>
  <conditionalFormatting sqref="F26">
    <cfRule type="expression" dxfId="7468" priority="7471">
      <formula>IF($F$26&gt;$I$26,TRUE,FALSE)</formula>
    </cfRule>
  </conditionalFormatting>
  <conditionalFormatting sqref="F3">
    <cfRule type="cellIs" dxfId="7467" priority="7470" stopIfTrue="1" operator="lessThanOrEqual">
      <formula>0</formula>
    </cfRule>
  </conditionalFormatting>
  <conditionalFormatting sqref="F4">
    <cfRule type="cellIs" dxfId="7466" priority="7469" stopIfTrue="1" operator="notBetween">
      <formula>0</formula>
      <formula>3</formula>
    </cfRule>
  </conditionalFormatting>
  <conditionalFormatting sqref="F26">
    <cfRule type="expression" dxfId="7465" priority="7468">
      <formula>IF($F$26&gt;$I$26,TRUE,FALSE)</formula>
    </cfRule>
  </conditionalFormatting>
  <conditionalFormatting sqref="B2">
    <cfRule type="cellIs" dxfId="7464" priority="7465" stopIfTrue="1" operator="lessThan">
      <formula>15</formula>
    </cfRule>
  </conditionalFormatting>
  <conditionalFormatting sqref="B27 B29 B4:B7">
    <cfRule type="cellIs" dxfId="7463" priority="7464" stopIfTrue="1" operator="notBetween">
      <formula>0</formula>
      <formula>3</formula>
    </cfRule>
  </conditionalFormatting>
  <conditionalFormatting sqref="B31 B10 B8 B18">
    <cfRule type="cellIs" dxfId="7462" priority="7463" stopIfTrue="1" operator="notBetween">
      <formula>0</formula>
      <formula>2</formula>
    </cfRule>
  </conditionalFormatting>
  <conditionalFormatting sqref="B19">
    <cfRule type="cellIs" dxfId="7461" priority="7462" stopIfTrue="1" operator="notBetween">
      <formula>0</formula>
      <formula>1</formula>
    </cfRule>
  </conditionalFormatting>
  <conditionalFormatting sqref="B2">
    <cfRule type="cellIs" dxfId="7460" priority="7461" stopIfTrue="1" operator="lessThan">
      <formula>15</formula>
    </cfRule>
  </conditionalFormatting>
  <conditionalFormatting sqref="B27 B29 B4:B7">
    <cfRule type="cellIs" dxfId="7459" priority="7460" stopIfTrue="1" operator="notBetween">
      <formula>0</formula>
      <formula>3</formula>
    </cfRule>
  </conditionalFormatting>
  <conditionalFormatting sqref="B31 B10 B8 B18">
    <cfRule type="cellIs" dxfId="7458" priority="7459" stopIfTrue="1" operator="notBetween">
      <formula>0</formula>
      <formula>2</formula>
    </cfRule>
  </conditionalFormatting>
  <conditionalFormatting sqref="B19">
    <cfRule type="cellIs" dxfId="7457" priority="7458" stopIfTrue="1" operator="notBetween">
      <formula>0</formula>
      <formula>1</formula>
    </cfRule>
  </conditionalFormatting>
  <conditionalFormatting sqref="B2">
    <cfRule type="cellIs" dxfId="7456" priority="7457" stopIfTrue="1" operator="lessThan">
      <formula>15</formula>
    </cfRule>
  </conditionalFormatting>
  <conditionalFormatting sqref="B27 B29 B4:B7">
    <cfRule type="cellIs" dxfId="7455" priority="7456" stopIfTrue="1" operator="notBetween">
      <formula>0</formula>
      <formula>3</formula>
    </cfRule>
  </conditionalFormatting>
  <conditionalFormatting sqref="B31 B10 B8 B18">
    <cfRule type="cellIs" dxfId="7454" priority="7455" stopIfTrue="1" operator="notBetween">
      <formula>0</formula>
      <formula>2</formula>
    </cfRule>
  </conditionalFormatting>
  <conditionalFormatting sqref="B19">
    <cfRule type="cellIs" dxfId="7453" priority="7454" stopIfTrue="1" operator="notBetween">
      <formula>0</formula>
      <formula>1</formula>
    </cfRule>
  </conditionalFormatting>
  <conditionalFormatting sqref="B2">
    <cfRule type="cellIs" dxfId="7452" priority="7453" stopIfTrue="1" operator="lessThan">
      <formula>15</formula>
    </cfRule>
  </conditionalFormatting>
  <conditionalFormatting sqref="B27 B29 B4:B7">
    <cfRule type="cellIs" dxfId="7451" priority="7452" stopIfTrue="1" operator="notBetween">
      <formula>0</formula>
      <formula>3</formula>
    </cfRule>
  </conditionalFormatting>
  <conditionalFormatting sqref="B31 B10 B8 B18">
    <cfRule type="cellIs" dxfId="7450" priority="7451" stopIfTrue="1" operator="notBetween">
      <formula>0</formula>
      <formula>2</formula>
    </cfRule>
  </conditionalFormatting>
  <conditionalFormatting sqref="B19">
    <cfRule type="cellIs" dxfId="7449" priority="7450" stopIfTrue="1" operator="notBetween">
      <formula>0</formula>
      <formula>1</formula>
    </cfRule>
  </conditionalFormatting>
  <conditionalFormatting sqref="B2">
    <cfRule type="cellIs" dxfId="7448" priority="7449" stopIfTrue="1" operator="lessThan">
      <formula>15</formula>
    </cfRule>
  </conditionalFormatting>
  <conditionalFormatting sqref="B27 B29 B4:B7">
    <cfRule type="cellIs" dxfId="7447" priority="7448" stopIfTrue="1" operator="notBetween">
      <formula>0</formula>
      <formula>3</formula>
    </cfRule>
  </conditionalFormatting>
  <conditionalFormatting sqref="B31 B10 B8 B18">
    <cfRule type="cellIs" dxfId="7446" priority="7447" stopIfTrue="1" operator="notBetween">
      <formula>0</formula>
      <formula>2</formula>
    </cfRule>
  </conditionalFormatting>
  <conditionalFormatting sqref="B19">
    <cfRule type="cellIs" dxfId="7445" priority="7446" stopIfTrue="1" operator="notBetween">
      <formula>0</formula>
      <formula>1</formula>
    </cfRule>
  </conditionalFormatting>
  <conditionalFormatting sqref="B2">
    <cfRule type="cellIs" dxfId="7444" priority="7445" stopIfTrue="1" operator="lessThan">
      <formula>15</formula>
    </cfRule>
  </conditionalFormatting>
  <conditionalFormatting sqref="B27 B29 B4:B7">
    <cfRule type="cellIs" dxfId="7443" priority="7444" stopIfTrue="1" operator="notBetween">
      <formula>0</formula>
      <formula>3</formula>
    </cfRule>
  </conditionalFormatting>
  <conditionalFormatting sqref="B31 B10 B8 B18">
    <cfRule type="cellIs" dxfId="7442" priority="7443" stopIfTrue="1" operator="notBetween">
      <formula>0</formula>
      <formula>2</formula>
    </cfRule>
  </conditionalFormatting>
  <conditionalFormatting sqref="B19">
    <cfRule type="cellIs" dxfId="7441" priority="7442" stopIfTrue="1" operator="notBetween">
      <formula>0</formula>
      <formula>1</formula>
    </cfRule>
  </conditionalFormatting>
  <conditionalFormatting sqref="B2">
    <cfRule type="cellIs" dxfId="7440" priority="7441" stopIfTrue="1" operator="lessThan">
      <formula>15</formula>
    </cfRule>
  </conditionalFormatting>
  <conditionalFormatting sqref="B27 B29 B4:B7">
    <cfRule type="cellIs" dxfId="7439" priority="7440" stopIfTrue="1" operator="notBetween">
      <formula>0</formula>
      <formula>3</formula>
    </cfRule>
  </conditionalFormatting>
  <conditionalFormatting sqref="B31 B10 B8 B18">
    <cfRule type="cellIs" dxfId="7438" priority="7439" stopIfTrue="1" operator="notBetween">
      <formula>0</formula>
      <formula>2</formula>
    </cfRule>
  </conditionalFormatting>
  <conditionalFormatting sqref="B19">
    <cfRule type="cellIs" dxfId="7437" priority="7438" stopIfTrue="1" operator="notBetween">
      <formula>0</formula>
      <formula>1</formula>
    </cfRule>
  </conditionalFormatting>
  <conditionalFormatting sqref="B2">
    <cfRule type="cellIs" dxfId="7436" priority="7437" stopIfTrue="1" operator="lessThan">
      <formula>15</formula>
    </cfRule>
  </conditionalFormatting>
  <conditionalFormatting sqref="B27 B29 B4:B7">
    <cfRule type="cellIs" dxfId="7435" priority="7436" stopIfTrue="1" operator="notBetween">
      <formula>0</formula>
      <formula>3</formula>
    </cfRule>
  </conditionalFormatting>
  <conditionalFormatting sqref="B31 B10 B8 B18">
    <cfRule type="cellIs" dxfId="7434" priority="7435" stopIfTrue="1" operator="notBetween">
      <formula>0</formula>
      <formula>2</formula>
    </cfRule>
  </conditionalFormatting>
  <conditionalFormatting sqref="B19">
    <cfRule type="cellIs" dxfId="7433" priority="7434" stopIfTrue="1" operator="notBetween">
      <formula>0</formula>
      <formula>1</formula>
    </cfRule>
  </conditionalFormatting>
  <conditionalFormatting sqref="B2">
    <cfRule type="cellIs" dxfId="7432" priority="7433" stopIfTrue="1" operator="lessThan">
      <formula>15</formula>
    </cfRule>
  </conditionalFormatting>
  <conditionalFormatting sqref="B27 B29 B4:B7">
    <cfRule type="cellIs" dxfId="7431" priority="7432" stopIfTrue="1" operator="notBetween">
      <formula>0</formula>
      <formula>3</formula>
    </cfRule>
  </conditionalFormatting>
  <conditionalFormatting sqref="B31 B18 B10 B8">
    <cfRule type="cellIs" dxfId="7430" priority="7431" stopIfTrue="1" operator="notBetween">
      <formula>0</formula>
      <formula>2</formula>
    </cfRule>
  </conditionalFormatting>
  <conditionalFormatting sqref="B19">
    <cfRule type="cellIs" dxfId="7429" priority="7430" stopIfTrue="1" operator="notBetween">
      <formula>0</formula>
      <formula>1</formula>
    </cfRule>
  </conditionalFormatting>
  <conditionalFormatting sqref="B18">
    <cfRule type="cellIs" dxfId="7428" priority="7429" stopIfTrue="1" operator="notBetween">
      <formula>0</formula>
      <formula>2</formula>
    </cfRule>
  </conditionalFormatting>
  <conditionalFormatting sqref="B18">
    <cfRule type="cellIs" dxfId="7427" priority="7428" stopIfTrue="1" operator="notBetween">
      <formula>0</formula>
      <formula>2</formula>
    </cfRule>
  </conditionalFormatting>
  <conditionalFormatting sqref="B18">
    <cfRule type="cellIs" dxfId="7426" priority="7427" stopIfTrue="1" operator="notBetween">
      <formula>0</formula>
      <formula>2</formula>
    </cfRule>
  </conditionalFormatting>
  <conditionalFormatting sqref="B18">
    <cfRule type="cellIs" dxfId="7425" priority="7426" stopIfTrue="1" operator="notBetween">
      <formula>0</formula>
      <formula>2</formula>
    </cfRule>
  </conditionalFormatting>
  <conditionalFormatting sqref="B18">
    <cfRule type="cellIs" dxfId="7424" priority="7425" stopIfTrue="1" operator="notBetween">
      <formula>0</formula>
      <formula>2</formula>
    </cfRule>
  </conditionalFormatting>
  <conditionalFormatting sqref="B18">
    <cfRule type="cellIs" dxfId="7423" priority="7424" stopIfTrue="1" operator="notBetween">
      <formula>0</formula>
      <formula>2</formula>
    </cfRule>
  </conditionalFormatting>
  <conditionalFormatting sqref="B2">
    <cfRule type="cellIs" dxfId="7422" priority="7423" stopIfTrue="1" operator="lessThan">
      <formula>15</formula>
    </cfRule>
  </conditionalFormatting>
  <conditionalFormatting sqref="B27 B29 B4:B7">
    <cfRule type="cellIs" dxfId="7421" priority="7422" stopIfTrue="1" operator="notBetween">
      <formula>0</formula>
      <formula>3</formula>
    </cfRule>
  </conditionalFormatting>
  <conditionalFormatting sqref="B31 B18 B10 B8">
    <cfRule type="cellIs" dxfId="7420" priority="7421" stopIfTrue="1" operator="notBetween">
      <formula>0</formula>
      <formula>2</formula>
    </cfRule>
  </conditionalFormatting>
  <conditionalFormatting sqref="B19">
    <cfRule type="cellIs" dxfId="7419" priority="7420" stopIfTrue="1" operator="notBetween">
      <formula>0</formula>
      <formula>1</formula>
    </cfRule>
  </conditionalFormatting>
  <conditionalFormatting sqref="B18">
    <cfRule type="cellIs" dxfId="7418" priority="7419" stopIfTrue="1" operator="notBetween">
      <formula>0</formula>
      <formula>2</formula>
    </cfRule>
  </conditionalFormatting>
  <conditionalFormatting sqref="B18">
    <cfRule type="cellIs" dxfId="7417" priority="7418" stopIfTrue="1" operator="notBetween">
      <formula>0</formula>
      <formula>2</formula>
    </cfRule>
  </conditionalFormatting>
  <conditionalFormatting sqref="B18">
    <cfRule type="cellIs" dxfId="7416" priority="7417" stopIfTrue="1" operator="notBetween">
      <formula>0</formula>
      <formula>2</formula>
    </cfRule>
  </conditionalFormatting>
  <conditionalFormatting sqref="B18">
    <cfRule type="cellIs" dxfId="7415" priority="7416" stopIfTrue="1" operator="notBetween">
      <formula>0</formula>
      <formula>2</formula>
    </cfRule>
  </conditionalFormatting>
  <conditionalFormatting sqref="B18">
    <cfRule type="cellIs" dxfId="7414" priority="7415" stopIfTrue="1" operator="notBetween">
      <formula>0</formula>
      <formula>2</formula>
    </cfRule>
  </conditionalFormatting>
  <conditionalFormatting sqref="B18">
    <cfRule type="cellIs" dxfId="7413" priority="7414" stopIfTrue="1" operator="notBetween">
      <formula>0</formula>
      <formula>2</formula>
    </cfRule>
  </conditionalFormatting>
  <conditionalFormatting sqref="B2">
    <cfRule type="cellIs" dxfId="7412" priority="7413" stopIfTrue="1" operator="lessThan">
      <formula>15</formula>
    </cfRule>
  </conditionalFormatting>
  <conditionalFormatting sqref="B27 B29 B4:B7">
    <cfRule type="cellIs" dxfId="7411" priority="7412" stopIfTrue="1" operator="notBetween">
      <formula>0</formula>
      <formula>3</formula>
    </cfRule>
  </conditionalFormatting>
  <conditionalFormatting sqref="B31 B18 B10 B8">
    <cfRule type="cellIs" dxfId="7410" priority="7411" stopIfTrue="1" operator="notBetween">
      <formula>0</formula>
      <formula>2</formula>
    </cfRule>
  </conditionalFormatting>
  <conditionalFormatting sqref="B19">
    <cfRule type="cellIs" dxfId="7409" priority="7410" stopIfTrue="1" operator="notBetween">
      <formula>0</formula>
      <formula>1</formula>
    </cfRule>
  </conditionalFormatting>
  <conditionalFormatting sqref="B18">
    <cfRule type="cellIs" dxfId="7408" priority="7409" stopIfTrue="1" operator="notBetween">
      <formula>0</formula>
      <formula>2</formula>
    </cfRule>
  </conditionalFormatting>
  <conditionalFormatting sqref="B18">
    <cfRule type="cellIs" dxfId="7407" priority="7408" stopIfTrue="1" operator="notBetween">
      <formula>0</formula>
      <formula>2</formula>
    </cfRule>
  </conditionalFormatting>
  <conditionalFormatting sqref="B18">
    <cfRule type="cellIs" dxfId="7406" priority="7407" stopIfTrue="1" operator="notBetween">
      <formula>0</formula>
      <formula>2</formula>
    </cfRule>
  </conditionalFormatting>
  <conditionalFormatting sqref="B18">
    <cfRule type="cellIs" dxfId="7405" priority="7406" stopIfTrue="1" operator="notBetween">
      <formula>0</formula>
      <formula>2</formula>
    </cfRule>
  </conditionalFormatting>
  <conditionalFormatting sqref="B18">
    <cfRule type="cellIs" dxfId="7404" priority="7405" stopIfTrue="1" operator="notBetween">
      <formula>0</formula>
      <formula>2</formula>
    </cfRule>
  </conditionalFormatting>
  <conditionalFormatting sqref="B18">
    <cfRule type="cellIs" dxfId="7403" priority="7404" stopIfTrue="1" operator="notBetween">
      <formula>0</formula>
      <formula>2</formula>
    </cfRule>
  </conditionalFormatting>
  <conditionalFormatting sqref="B2">
    <cfRule type="cellIs" dxfId="7402" priority="7403" stopIfTrue="1" operator="lessThan">
      <formula>15</formula>
    </cfRule>
  </conditionalFormatting>
  <conditionalFormatting sqref="B27 B29 B4:B7">
    <cfRule type="cellIs" dxfId="7401" priority="7402" stopIfTrue="1" operator="notBetween">
      <formula>0</formula>
      <formula>3</formula>
    </cfRule>
  </conditionalFormatting>
  <conditionalFormatting sqref="B31 B18 B10 B8">
    <cfRule type="cellIs" dxfId="7400" priority="7401" stopIfTrue="1" operator="notBetween">
      <formula>0</formula>
      <formula>2</formula>
    </cfRule>
  </conditionalFormatting>
  <conditionalFormatting sqref="B19">
    <cfRule type="cellIs" dxfId="7399" priority="7400" stopIfTrue="1" operator="notBetween">
      <formula>0</formula>
      <formula>1</formula>
    </cfRule>
  </conditionalFormatting>
  <conditionalFormatting sqref="B18">
    <cfRule type="cellIs" dxfId="7398" priority="7399" stopIfTrue="1" operator="notBetween">
      <formula>0</formula>
      <formula>2</formula>
    </cfRule>
  </conditionalFormatting>
  <conditionalFormatting sqref="B18">
    <cfRule type="cellIs" dxfId="7397" priority="7398" stopIfTrue="1" operator="notBetween">
      <formula>0</formula>
      <formula>2</formula>
    </cfRule>
  </conditionalFormatting>
  <conditionalFormatting sqref="B18">
    <cfRule type="cellIs" dxfId="7396" priority="7397" stopIfTrue="1" operator="notBetween">
      <formula>0</formula>
      <formula>2</formula>
    </cfRule>
  </conditionalFormatting>
  <conditionalFormatting sqref="B18">
    <cfRule type="cellIs" dxfId="7395" priority="7396" stopIfTrue="1" operator="notBetween">
      <formula>0</formula>
      <formula>2</formula>
    </cfRule>
  </conditionalFormatting>
  <conditionalFormatting sqref="B18">
    <cfRule type="cellIs" dxfId="7394" priority="7395" stopIfTrue="1" operator="notBetween">
      <formula>0</formula>
      <formula>2</formula>
    </cfRule>
  </conditionalFormatting>
  <conditionalFormatting sqref="B18">
    <cfRule type="cellIs" dxfId="7393" priority="7394" stopIfTrue="1" operator="notBetween">
      <formula>0</formula>
      <formula>2</formula>
    </cfRule>
  </conditionalFormatting>
  <conditionalFormatting sqref="B2">
    <cfRule type="cellIs" dxfId="7392" priority="7393" stopIfTrue="1" operator="lessThan">
      <formula>15</formula>
    </cfRule>
  </conditionalFormatting>
  <conditionalFormatting sqref="B27 B29 B4:B7">
    <cfRule type="cellIs" dxfId="7391" priority="7392" stopIfTrue="1" operator="notBetween">
      <formula>0</formula>
      <formula>3</formula>
    </cfRule>
  </conditionalFormatting>
  <conditionalFormatting sqref="B31 B18 B10 B8">
    <cfRule type="cellIs" dxfId="7390" priority="7391" stopIfTrue="1" operator="notBetween">
      <formula>0</formula>
      <formula>2</formula>
    </cfRule>
  </conditionalFormatting>
  <conditionalFormatting sqref="B19">
    <cfRule type="cellIs" dxfId="7389" priority="7390" stopIfTrue="1" operator="notBetween">
      <formula>0</formula>
      <formula>1</formula>
    </cfRule>
  </conditionalFormatting>
  <conditionalFormatting sqref="B18">
    <cfRule type="cellIs" dxfId="7388" priority="7389" stopIfTrue="1" operator="notBetween">
      <formula>0</formula>
      <formula>2</formula>
    </cfRule>
  </conditionalFormatting>
  <conditionalFormatting sqref="B18">
    <cfRule type="cellIs" dxfId="7387" priority="7388" stopIfTrue="1" operator="notBetween">
      <formula>0</formula>
      <formula>2</formula>
    </cfRule>
  </conditionalFormatting>
  <conditionalFormatting sqref="B18">
    <cfRule type="cellIs" dxfId="7386" priority="7387" stopIfTrue="1" operator="notBetween">
      <formula>0</formula>
      <formula>2</formula>
    </cfRule>
  </conditionalFormatting>
  <conditionalFormatting sqref="B18">
    <cfRule type="cellIs" dxfId="7385" priority="7386" stopIfTrue="1" operator="notBetween">
      <formula>0</formula>
      <formula>2</formula>
    </cfRule>
  </conditionalFormatting>
  <conditionalFormatting sqref="B18">
    <cfRule type="cellIs" dxfId="7384" priority="7385" stopIfTrue="1" operator="notBetween">
      <formula>0</formula>
      <formula>2</formula>
    </cfRule>
  </conditionalFormatting>
  <conditionalFormatting sqref="B18">
    <cfRule type="cellIs" dxfId="7383" priority="7384" stopIfTrue="1" operator="notBetween">
      <formula>0</formula>
      <formula>2</formula>
    </cfRule>
  </conditionalFormatting>
  <conditionalFormatting sqref="B2">
    <cfRule type="cellIs" dxfId="7382" priority="7383" stopIfTrue="1" operator="lessThan">
      <formula>15</formula>
    </cfRule>
  </conditionalFormatting>
  <conditionalFormatting sqref="B27 B29 B4:B7">
    <cfRule type="cellIs" dxfId="7381" priority="7382" stopIfTrue="1" operator="notBetween">
      <formula>0</formula>
      <formula>3</formula>
    </cfRule>
  </conditionalFormatting>
  <conditionalFormatting sqref="B31 B10 B8 B18">
    <cfRule type="cellIs" dxfId="7380" priority="7381" stopIfTrue="1" operator="notBetween">
      <formula>0</formula>
      <formula>2</formula>
    </cfRule>
  </conditionalFormatting>
  <conditionalFormatting sqref="B19">
    <cfRule type="cellIs" dxfId="7379" priority="7380" stopIfTrue="1" operator="notBetween">
      <formula>0</formula>
      <formula>1</formula>
    </cfRule>
  </conditionalFormatting>
  <conditionalFormatting sqref="B2">
    <cfRule type="cellIs" dxfId="7378" priority="7379" stopIfTrue="1" operator="lessThan">
      <formula>15</formula>
    </cfRule>
  </conditionalFormatting>
  <conditionalFormatting sqref="B27 B29 B4:B7">
    <cfRule type="cellIs" dxfId="7377" priority="7378" stopIfTrue="1" operator="notBetween">
      <formula>0</formula>
      <formula>3</formula>
    </cfRule>
  </conditionalFormatting>
  <conditionalFormatting sqref="B31 B10 B8 B18">
    <cfRule type="cellIs" dxfId="7376" priority="7377" stopIfTrue="1" operator="notBetween">
      <formula>0</formula>
      <formula>2</formula>
    </cfRule>
  </conditionalFormatting>
  <conditionalFormatting sqref="B19">
    <cfRule type="cellIs" dxfId="7375" priority="7376" stopIfTrue="1" operator="notBetween">
      <formula>0</formula>
      <formula>1</formula>
    </cfRule>
  </conditionalFormatting>
  <conditionalFormatting sqref="B2">
    <cfRule type="cellIs" dxfId="7374" priority="7375" stopIfTrue="1" operator="lessThan">
      <formula>15</formula>
    </cfRule>
  </conditionalFormatting>
  <conditionalFormatting sqref="B27 B29 B4:B7">
    <cfRule type="cellIs" dxfId="7373" priority="7374" stopIfTrue="1" operator="notBetween">
      <formula>0</formula>
      <formula>3</formula>
    </cfRule>
  </conditionalFormatting>
  <conditionalFormatting sqref="B31 B10 B8 B18">
    <cfRule type="cellIs" dxfId="7372" priority="7373" stopIfTrue="1" operator="notBetween">
      <formula>0</formula>
      <formula>2</formula>
    </cfRule>
  </conditionalFormatting>
  <conditionalFormatting sqref="B19">
    <cfRule type="cellIs" dxfId="7371" priority="7372" stopIfTrue="1" operator="notBetween">
      <formula>0</formula>
      <formula>1</formula>
    </cfRule>
  </conditionalFormatting>
  <conditionalFormatting sqref="B2">
    <cfRule type="cellIs" dxfId="7370" priority="7371" stopIfTrue="1" operator="lessThan">
      <formula>15</formula>
    </cfRule>
  </conditionalFormatting>
  <conditionalFormatting sqref="B27 B29 B4:B7">
    <cfRule type="cellIs" dxfId="7369" priority="7370" stopIfTrue="1" operator="notBetween">
      <formula>0</formula>
      <formula>3</formula>
    </cfRule>
  </conditionalFormatting>
  <conditionalFormatting sqref="B31 B10 B8 B18">
    <cfRule type="cellIs" dxfId="7368" priority="7369" stopIfTrue="1" operator="notBetween">
      <formula>0</formula>
      <formula>2</formula>
    </cfRule>
  </conditionalFormatting>
  <conditionalFormatting sqref="B19">
    <cfRule type="cellIs" dxfId="7367" priority="7368" stopIfTrue="1" operator="notBetween">
      <formula>0</formula>
      <formula>1</formula>
    </cfRule>
  </conditionalFormatting>
  <conditionalFormatting sqref="B2">
    <cfRule type="cellIs" dxfId="7366" priority="7367" stopIfTrue="1" operator="lessThan">
      <formula>15</formula>
    </cfRule>
  </conditionalFormatting>
  <conditionalFormatting sqref="B27 B29 B4:B7">
    <cfRule type="cellIs" dxfId="7365" priority="7366" stopIfTrue="1" operator="notBetween">
      <formula>0</formula>
      <formula>3</formula>
    </cfRule>
  </conditionalFormatting>
  <conditionalFormatting sqref="B31 B10 B8 B18">
    <cfRule type="cellIs" dxfId="7364" priority="7365" stopIfTrue="1" operator="notBetween">
      <formula>0</formula>
      <formula>2</formula>
    </cfRule>
  </conditionalFormatting>
  <conditionalFormatting sqref="B19">
    <cfRule type="cellIs" dxfId="7363" priority="7364" stopIfTrue="1" operator="notBetween">
      <formula>0</formula>
      <formula>1</formula>
    </cfRule>
  </conditionalFormatting>
  <conditionalFormatting sqref="B2">
    <cfRule type="cellIs" dxfId="7362" priority="7363" stopIfTrue="1" operator="lessThan">
      <formula>15</formula>
    </cfRule>
  </conditionalFormatting>
  <conditionalFormatting sqref="B27 B29 B4:B7">
    <cfRule type="cellIs" dxfId="7361" priority="7362" stopIfTrue="1" operator="notBetween">
      <formula>0</formula>
      <formula>3</formula>
    </cfRule>
  </conditionalFormatting>
  <conditionalFormatting sqref="B31 B10 B8 B18">
    <cfRule type="cellIs" dxfId="7360" priority="7361" stopIfTrue="1" operator="notBetween">
      <formula>0</formula>
      <formula>2</formula>
    </cfRule>
  </conditionalFormatting>
  <conditionalFormatting sqref="B19">
    <cfRule type="cellIs" dxfId="7359" priority="7360" stopIfTrue="1" operator="notBetween">
      <formula>0</formula>
      <formula>1</formula>
    </cfRule>
  </conditionalFormatting>
  <conditionalFormatting sqref="B2">
    <cfRule type="cellIs" dxfId="7358" priority="7359" stopIfTrue="1" operator="lessThan">
      <formula>15</formula>
    </cfRule>
  </conditionalFormatting>
  <conditionalFormatting sqref="B27 B29 B4:B7">
    <cfRule type="cellIs" dxfId="7357" priority="7358" stopIfTrue="1" operator="notBetween">
      <formula>0</formula>
      <formula>3</formula>
    </cfRule>
  </conditionalFormatting>
  <conditionalFormatting sqref="B31 B10 B8 B18">
    <cfRule type="cellIs" dxfId="7356" priority="7357" stopIfTrue="1" operator="notBetween">
      <formula>0</formula>
      <formula>2</formula>
    </cfRule>
  </conditionalFormatting>
  <conditionalFormatting sqref="B19">
    <cfRule type="cellIs" dxfId="7355" priority="7356" stopIfTrue="1" operator="notBetween">
      <formula>0</formula>
      <formula>1</formula>
    </cfRule>
  </conditionalFormatting>
  <conditionalFormatting sqref="B2">
    <cfRule type="cellIs" dxfId="7354" priority="7355" stopIfTrue="1" operator="lessThan">
      <formula>15</formula>
    </cfRule>
  </conditionalFormatting>
  <conditionalFormatting sqref="B27 B29 B4:B7">
    <cfRule type="cellIs" dxfId="7353" priority="7354" stopIfTrue="1" operator="notBetween">
      <formula>0</formula>
      <formula>3</formula>
    </cfRule>
  </conditionalFormatting>
  <conditionalFormatting sqref="B31 B10 B8 B18">
    <cfRule type="cellIs" dxfId="7352" priority="7353" stopIfTrue="1" operator="notBetween">
      <formula>0</formula>
      <formula>2</formula>
    </cfRule>
  </conditionalFormatting>
  <conditionalFormatting sqref="B19">
    <cfRule type="cellIs" dxfId="7351" priority="7352" stopIfTrue="1" operator="notBetween">
      <formula>0</formula>
      <formula>1</formula>
    </cfRule>
  </conditionalFormatting>
  <conditionalFormatting sqref="B2">
    <cfRule type="cellIs" dxfId="7350" priority="7351" stopIfTrue="1" operator="lessThan">
      <formula>15</formula>
    </cfRule>
  </conditionalFormatting>
  <conditionalFormatting sqref="B27 B29 B4:B7">
    <cfRule type="cellIs" dxfId="7349" priority="7350" stopIfTrue="1" operator="notBetween">
      <formula>0</formula>
      <formula>3</formula>
    </cfRule>
  </conditionalFormatting>
  <conditionalFormatting sqref="B31 B18 B10 B8">
    <cfRule type="cellIs" dxfId="7348" priority="7349" stopIfTrue="1" operator="notBetween">
      <formula>0</formula>
      <formula>2</formula>
    </cfRule>
  </conditionalFormatting>
  <conditionalFormatting sqref="B19">
    <cfRule type="cellIs" dxfId="7347" priority="7348" stopIfTrue="1" operator="notBetween">
      <formula>0</formula>
      <formula>1</formula>
    </cfRule>
  </conditionalFormatting>
  <conditionalFormatting sqref="B18">
    <cfRule type="cellIs" dxfId="7346" priority="7347" stopIfTrue="1" operator="notBetween">
      <formula>0</formula>
      <formula>2</formula>
    </cfRule>
  </conditionalFormatting>
  <conditionalFormatting sqref="B18">
    <cfRule type="cellIs" dxfId="7345" priority="7346" stopIfTrue="1" operator="notBetween">
      <formula>0</formula>
      <formula>2</formula>
    </cfRule>
  </conditionalFormatting>
  <conditionalFormatting sqref="B18">
    <cfRule type="cellIs" dxfId="7344" priority="7345" stopIfTrue="1" operator="notBetween">
      <formula>0</formula>
      <formula>2</formula>
    </cfRule>
  </conditionalFormatting>
  <conditionalFormatting sqref="B18">
    <cfRule type="cellIs" dxfId="7343" priority="7344" stopIfTrue="1" operator="notBetween">
      <formula>0</formula>
      <formula>2</formula>
    </cfRule>
  </conditionalFormatting>
  <conditionalFormatting sqref="B18">
    <cfRule type="cellIs" dxfId="7342" priority="7343" stopIfTrue="1" operator="notBetween">
      <formula>0</formula>
      <formula>2</formula>
    </cfRule>
  </conditionalFormatting>
  <conditionalFormatting sqref="B18">
    <cfRule type="cellIs" dxfId="7341" priority="7342" stopIfTrue="1" operator="notBetween">
      <formula>0</formula>
      <formula>2</formula>
    </cfRule>
  </conditionalFormatting>
  <conditionalFormatting sqref="B2">
    <cfRule type="cellIs" dxfId="7340" priority="7341" stopIfTrue="1" operator="lessThan">
      <formula>15</formula>
    </cfRule>
  </conditionalFormatting>
  <conditionalFormatting sqref="B27 B29 B4:B7">
    <cfRule type="cellIs" dxfId="7339" priority="7340" stopIfTrue="1" operator="notBetween">
      <formula>0</formula>
      <formula>3</formula>
    </cfRule>
  </conditionalFormatting>
  <conditionalFormatting sqref="B31 B18 B10 B8">
    <cfRule type="cellIs" dxfId="7338" priority="7339" stopIfTrue="1" operator="notBetween">
      <formula>0</formula>
      <formula>2</formula>
    </cfRule>
  </conditionalFormatting>
  <conditionalFormatting sqref="B19">
    <cfRule type="cellIs" dxfId="7337" priority="7338" stopIfTrue="1" operator="notBetween">
      <formula>0</formula>
      <formula>1</formula>
    </cfRule>
  </conditionalFormatting>
  <conditionalFormatting sqref="B18">
    <cfRule type="cellIs" dxfId="7336" priority="7337" stopIfTrue="1" operator="notBetween">
      <formula>0</formula>
      <formula>2</formula>
    </cfRule>
  </conditionalFormatting>
  <conditionalFormatting sqref="B18">
    <cfRule type="cellIs" dxfId="7335" priority="7336" stopIfTrue="1" operator="notBetween">
      <formula>0</formula>
      <formula>2</formula>
    </cfRule>
  </conditionalFormatting>
  <conditionalFormatting sqref="B18">
    <cfRule type="cellIs" dxfId="7334" priority="7335" stopIfTrue="1" operator="notBetween">
      <formula>0</formula>
      <formula>2</formula>
    </cfRule>
  </conditionalFormatting>
  <conditionalFormatting sqref="B18">
    <cfRule type="cellIs" dxfId="7333" priority="7334" stopIfTrue="1" operator="notBetween">
      <formula>0</formula>
      <formula>2</formula>
    </cfRule>
  </conditionalFormatting>
  <conditionalFormatting sqref="B18">
    <cfRule type="cellIs" dxfId="7332" priority="7333" stopIfTrue="1" operator="notBetween">
      <formula>0</formula>
      <formula>2</formula>
    </cfRule>
  </conditionalFormatting>
  <conditionalFormatting sqref="B18">
    <cfRule type="cellIs" dxfId="7331" priority="7332" stopIfTrue="1" operator="notBetween">
      <formula>0</formula>
      <formula>2</formula>
    </cfRule>
  </conditionalFormatting>
  <conditionalFormatting sqref="B2">
    <cfRule type="cellIs" dxfId="7330" priority="7331" stopIfTrue="1" operator="lessThan">
      <formula>15</formula>
    </cfRule>
  </conditionalFormatting>
  <conditionalFormatting sqref="B27 B29 B4:B7">
    <cfRule type="cellIs" dxfId="7329" priority="7330" stopIfTrue="1" operator="notBetween">
      <formula>0</formula>
      <formula>3</formula>
    </cfRule>
  </conditionalFormatting>
  <conditionalFormatting sqref="B31 B18 B10 B8">
    <cfRule type="cellIs" dxfId="7328" priority="7329" stopIfTrue="1" operator="notBetween">
      <formula>0</formula>
      <formula>2</formula>
    </cfRule>
  </conditionalFormatting>
  <conditionalFormatting sqref="B19">
    <cfRule type="cellIs" dxfId="7327" priority="7328" stopIfTrue="1" operator="notBetween">
      <formula>0</formula>
      <formula>1</formula>
    </cfRule>
  </conditionalFormatting>
  <conditionalFormatting sqref="B18">
    <cfRule type="cellIs" dxfId="7326" priority="7327" stopIfTrue="1" operator="notBetween">
      <formula>0</formula>
      <formula>2</formula>
    </cfRule>
  </conditionalFormatting>
  <conditionalFormatting sqref="B18">
    <cfRule type="cellIs" dxfId="7325" priority="7326" stopIfTrue="1" operator="notBetween">
      <formula>0</formula>
      <formula>2</formula>
    </cfRule>
  </conditionalFormatting>
  <conditionalFormatting sqref="B18">
    <cfRule type="cellIs" dxfId="7324" priority="7325" stopIfTrue="1" operator="notBetween">
      <formula>0</formula>
      <formula>2</formula>
    </cfRule>
  </conditionalFormatting>
  <conditionalFormatting sqref="B18">
    <cfRule type="cellIs" dxfId="7323" priority="7324" stopIfTrue="1" operator="notBetween">
      <formula>0</formula>
      <formula>2</formula>
    </cfRule>
  </conditionalFormatting>
  <conditionalFormatting sqref="B18">
    <cfRule type="cellIs" dxfId="7322" priority="7323" stopIfTrue="1" operator="notBetween">
      <formula>0</formula>
      <formula>2</formula>
    </cfRule>
  </conditionalFormatting>
  <conditionalFormatting sqref="B18">
    <cfRule type="cellIs" dxfId="7321" priority="7322" stopIfTrue="1" operator="notBetween">
      <formula>0</formula>
      <formula>2</formula>
    </cfRule>
  </conditionalFormatting>
  <conditionalFormatting sqref="B2">
    <cfRule type="cellIs" dxfId="7320" priority="7321" stopIfTrue="1" operator="lessThan">
      <formula>15</formula>
    </cfRule>
  </conditionalFormatting>
  <conditionalFormatting sqref="B27 B29 B4:B7">
    <cfRule type="cellIs" dxfId="7319" priority="7320" stopIfTrue="1" operator="notBetween">
      <formula>0</formula>
      <formula>3</formula>
    </cfRule>
  </conditionalFormatting>
  <conditionalFormatting sqref="B31 B18 B10 B8">
    <cfRule type="cellIs" dxfId="7318" priority="7319" stopIfTrue="1" operator="notBetween">
      <formula>0</formula>
      <formula>2</formula>
    </cfRule>
  </conditionalFormatting>
  <conditionalFormatting sqref="B19">
    <cfRule type="cellIs" dxfId="7317" priority="7318" stopIfTrue="1" operator="notBetween">
      <formula>0</formula>
      <formula>1</formula>
    </cfRule>
  </conditionalFormatting>
  <conditionalFormatting sqref="B18">
    <cfRule type="cellIs" dxfId="7316" priority="7317" stopIfTrue="1" operator="notBetween">
      <formula>0</formula>
      <formula>2</formula>
    </cfRule>
  </conditionalFormatting>
  <conditionalFormatting sqref="B18">
    <cfRule type="cellIs" dxfId="7315" priority="7316" stopIfTrue="1" operator="notBetween">
      <formula>0</formula>
      <formula>2</formula>
    </cfRule>
  </conditionalFormatting>
  <conditionalFormatting sqref="B18">
    <cfRule type="cellIs" dxfId="7314" priority="7315" stopIfTrue="1" operator="notBetween">
      <formula>0</formula>
      <formula>2</formula>
    </cfRule>
  </conditionalFormatting>
  <conditionalFormatting sqref="B18">
    <cfRule type="cellIs" dxfId="7313" priority="7314" stopIfTrue="1" operator="notBetween">
      <formula>0</formula>
      <formula>2</formula>
    </cfRule>
  </conditionalFormatting>
  <conditionalFormatting sqref="B18">
    <cfRule type="cellIs" dxfId="7312" priority="7313" stopIfTrue="1" operator="notBetween">
      <formula>0</formula>
      <formula>2</formula>
    </cfRule>
  </conditionalFormatting>
  <conditionalFormatting sqref="B18">
    <cfRule type="cellIs" dxfId="7311" priority="7312" stopIfTrue="1" operator="notBetween">
      <formula>0</formula>
      <formula>2</formula>
    </cfRule>
  </conditionalFormatting>
  <conditionalFormatting sqref="B2">
    <cfRule type="cellIs" dxfId="7310" priority="7311" stopIfTrue="1" operator="lessThan">
      <formula>15</formula>
    </cfRule>
  </conditionalFormatting>
  <conditionalFormatting sqref="B27 B29 B4:B7">
    <cfRule type="cellIs" dxfId="7309" priority="7310" stopIfTrue="1" operator="notBetween">
      <formula>0</formula>
      <formula>3</formula>
    </cfRule>
  </conditionalFormatting>
  <conditionalFormatting sqref="B31 B18 B10 B8">
    <cfRule type="cellIs" dxfId="7308" priority="7309" stopIfTrue="1" operator="notBetween">
      <formula>0</formula>
      <formula>2</formula>
    </cfRule>
  </conditionalFormatting>
  <conditionalFormatting sqref="B19">
    <cfRule type="cellIs" dxfId="7307" priority="7308" stopIfTrue="1" operator="notBetween">
      <formula>0</formula>
      <formula>1</formula>
    </cfRule>
  </conditionalFormatting>
  <conditionalFormatting sqref="B18">
    <cfRule type="cellIs" dxfId="7306" priority="7307" stopIfTrue="1" operator="notBetween">
      <formula>0</formula>
      <formula>2</formula>
    </cfRule>
  </conditionalFormatting>
  <conditionalFormatting sqref="B18">
    <cfRule type="cellIs" dxfId="7305" priority="7306" stopIfTrue="1" operator="notBetween">
      <formula>0</formula>
      <formula>2</formula>
    </cfRule>
  </conditionalFormatting>
  <conditionalFormatting sqref="B18">
    <cfRule type="cellIs" dxfId="7304" priority="7305" stopIfTrue="1" operator="notBetween">
      <formula>0</formula>
      <formula>2</formula>
    </cfRule>
  </conditionalFormatting>
  <conditionalFormatting sqref="B18">
    <cfRule type="cellIs" dxfId="7303" priority="7304" stopIfTrue="1" operator="notBetween">
      <formula>0</formula>
      <formula>2</formula>
    </cfRule>
  </conditionalFormatting>
  <conditionalFormatting sqref="B18">
    <cfRule type="cellIs" dxfId="7302" priority="7303" stopIfTrue="1" operator="notBetween">
      <formula>0</formula>
      <formula>2</formula>
    </cfRule>
  </conditionalFormatting>
  <conditionalFormatting sqref="B18">
    <cfRule type="cellIs" dxfId="7301" priority="7302" stopIfTrue="1" operator="notBetween">
      <formula>0</formula>
      <formula>2</formula>
    </cfRule>
  </conditionalFormatting>
  <conditionalFormatting sqref="B2">
    <cfRule type="cellIs" dxfId="7300" priority="7301" stopIfTrue="1" operator="lessThan">
      <formula>15</formula>
    </cfRule>
  </conditionalFormatting>
  <conditionalFormatting sqref="B27 B29 B4:B7">
    <cfRule type="cellIs" dxfId="7299" priority="7300" stopIfTrue="1" operator="notBetween">
      <formula>0</formula>
      <formula>3</formula>
    </cfRule>
  </conditionalFormatting>
  <conditionalFormatting sqref="B31 B10 B8 B18">
    <cfRule type="cellIs" dxfId="7298" priority="7299" stopIfTrue="1" operator="notBetween">
      <formula>0</formula>
      <formula>2</formula>
    </cfRule>
  </conditionalFormatting>
  <conditionalFormatting sqref="B19">
    <cfRule type="cellIs" dxfId="7297" priority="7298" stopIfTrue="1" operator="notBetween">
      <formula>0</formula>
      <formula>1</formula>
    </cfRule>
  </conditionalFormatting>
  <conditionalFormatting sqref="B2">
    <cfRule type="cellIs" dxfId="7296" priority="7297" stopIfTrue="1" operator="lessThan">
      <formula>15</formula>
    </cfRule>
  </conditionalFormatting>
  <conditionalFormatting sqref="B27 B29 B4:B7">
    <cfRule type="cellIs" dxfId="7295" priority="7296" stopIfTrue="1" operator="notBetween">
      <formula>0</formula>
      <formula>3</formula>
    </cfRule>
  </conditionalFormatting>
  <conditionalFormatting sqref="B31 B10 B8 B18">
    <cfRule type="cellIs" dxfId="7294" priority="7295" stopIfTrue="1" operator="notBetween">
      <formula>0</formula>
      <formula>2</formula>
    </cfRule>
  </conditionalFormatting>
  <conditionalFormatting sqref="B19">
    <cfRule type="cellIs" dxfId="7293" priority="7294" stopIfTrue="1" operator="notBetween">
      <formula>0</formula>
      <formula>1</formula>
    </cfRule>
  </conditionalFormatting>
  <conditionalFormatting sqref="B2">
    <cfRule type="cellIs" dxfId="7292" priority="7293" stopIfTrue="1" operator="lessThan">
      <formula>15</formula>
    </cfRule>
  </conditionalFormatting>
  <conditionalFormatting sqref="B27 B29 B4:B7">
    <cfRule type="cellIs" dxfId="7291" priority="7292" stopIfTrue="1" operator="notBetween">
      <formula>0</formula>
      <formula>3</formula>
    </cfRule>
  </conditionalFormatting>
  <conditionalFormatting sqref="B31 B10 B8 B18">
    <cfRule type="cellIs" dxfId="7290" priority="7291" stopIfTrue="1" operator="notBetween">
      <formula>0</formula>
      <formula>2</formula>
    </cfRule>
  </conditionalFormatting>
  <conditionalFormatting sqref="B19">
    <cfRule type="cellIs" dxfId="7289" priority="7290" stopIfTrue="1" operator="notBetween">
      <formula>0</formula>
      <formula>1</formula>
    </cfRule>
  </conditionalFormatting>
  <conditionalFormatting sqref="B2">
    <cfRule type="cellIs" dxfId="7288" priority="7289" stopIfTrue="1" operator="lessThan">
      <formula>15</formula>
    </cfRule>
  </conditionalFormatting>
  <conditionalFormatting sqref="B27 B29 B4:B7">
    <cfRule type="cellIs" dxfId="7287" priority="7288" stopIfTrue="1" operator="notBetween">
      <formula>0</formula>
      <formula>3</formula>
    </cfRule>
  </conditionalFormatting>
  <conditionalFormatting sqref="B31 B10 B8 B18">
    <cfRule type="cellIs" dxfId="7286" priority="7287" stopIfTrue="1" operator="notBetween">
      <formula>0</formula>
      <formula>2</formula>
    </cfRule>
  </conditionalFormatting>
  <conditionalFormatting sqref="B19">
    <cfRule type="cellIs" dxfId="7285" priority="7286" stopIfTrue="1" operator="notBetween">
      <formula>0</formula>
      <formula>1</formula>
    </cfRule>
  </conditionalFormatting>
  <conditionalFormatting sqref="B2">
    <cfRule type="cellIs" dxfId="7284" priority="7285" stopIfTrue="1" operator="lessThan">
      <formula>15</formula>
    </cfRule>
  </conditionalFormatting>
  <conditionalFormatting sqref="B27 B29 B4:B7">
    <cfRule type="cellIs" dxfId="7283" priority="7284" stopIfTrue="1" operator="notBetween">
      <formula>0</formula>
      <formula>3</formula>
    </cfRule>
  </conditionalFormatting>
  <conditionalFormatting sqref="B31 B10 B8 B18">
    <cfRule type="cellIs" dxfId="7282" priority="7283" stopIfTrue="1" operator="notBetween">
      <formula>0</formula>
      <formula>2</formula>
    </cfRule>
  </conditionalFormatting>
  <conditionalFormatting sqref="B19">
    <cfRule type="cellIs" dxfId="7281" priority="7282" stopIfTrue="1" operator="notBetween">
      <formula>0</formula>
      <formula>1</formula>
    </cfRule>
  </conditionalFormatting>
  <conditionalFormatting sqref="B2">
    <cfRule type="cellIs" dxfId="7280" priority="7281" stopIfTrue="1" operator="lessThan">
      <formula>15</formula>
    </cfRule>
  </conditionalFormatting>
  <conditionalFormatting sqref="B27 B29 B4:B7">
    <cfRule type="cellIs" dxfId="7279" priority="7280" stopIfTrue="1" operator="notBetween">
      <formula>0</formula>
      <formula>3</formula>
    </cfRule>
  </conditionalFormatting>
  <conditionalFormatting sqref="B31 B10 B8 B18">
    <cfRule type="cellIs" dxfId="7278" priority="7279" stopIfTrue="1" operator="notBetween">
      <formula>0</formula>
      <formula>2</formula>
    </cfRule>
  </conditionalFormatting>
  <conditionalFormatting sqref="B19">
    <cfRule type="cellIs" dxfId="7277" priority="7278" stopIfTrue="1" operator="notBetween">
      <formula>0</formula>
      <formula>1</formula>
    </cfRule>
  </conditionalFormatting>
  <conditionalFormatting sqref="B2">
    <cfRule type="cellIs" dxfId="7276" priority="7277" stopIfTrue="1" operator="lessThan">
      <formula>15</formula>
    </cfRule>
  </conditionalFormatting>
  <conditionalFormatting sqref="B27 B29 B4:B7">
    <cfRule type="cellIs" dxfId="7275" priority="7276" stopIfTrue="1" operator="notBetween">
      <formula>0</formula>
      <formula>3</formula>
    </cfRule>
  </conditionalFormatting>
  <conditionalFormatting sqref="B31 B10 B8 B18">
    <cfRule type="cellIs" dxfId="7274" priority="7275" stopIfTrue="1" operator="notBetween">
      <formula>0</formula>
      <formula>2</formula>
    </cfRule>
  </conditionalFormatting>
  <conditionalFormatting sqref="B19">
    <cfRule type="cellIs" dxfId="7273" priority="7274" stopIfTrue="1" operator="notBetween">
      <formula>0</formula>
      <formula>1</formula>
    </cfRule>
  </conditionalFormatting>
  <conditionalFormatting sqref="B2">
    <cfRule type="cellIs" dxfId="7272" priority="7273" stopIfTrue="1" operator="lessThan">
      <formula>15</formula>
    </cfRule>
  </conditionalFormatting>
  <conditionalFormatting sqref="B27 B29 B4:B7">
    <cfRule type="cellIs" dxfId="7271" priority="7272" stopIfTrue="1" operator="notBetween">
      <formula>0</formula>
      <formula>3</formula>
    </cfRule>
  </conditionalFormatting>
  <conditionalFormatting sqref="B31 B10 B8 B18">
    <cfRule type="cellIs" dxfId="7270" priority="7271" stopIfTrue="1" operator="notBetween">
      <formula>0</formula>
      <formula>2</formula>
    </cfRule>
  </conditionalFormatting>
  <conditionalFormatting sqref="B19">
    <cfRule type="cellIs" dxfId="7269" priority="7270" stopIfTrue="1" operator="notBetween">
      <formula>0</formula>
      <formula>1</formula>
    </cfRule>
  </conditionalFormatting>
  <conditionalFormatting sqref="B2">
    <cfRule type="cellIs" dxfId="7268" priority="7269" stopIfTrue="1" operator="lessThan">
      <formula>15</formula>
    </cfRule>
  </conditionalFormatting>
  <conditionalFormatting sqref="B27 B29 B4:B7">
    <cfRule type="cellIs" dxfId="7267" priority="7268" stopIfTrue="1" operator="notBetween">
      <formula>0</formula>
      <formula>3</formula>
    </cfRule>
  </conditionalFormatting>
  <conditionalFormatting sqref="B31 B18 B10 B8">
    <cfRule type="cellIs" dxfId="7266" priority="7267" stopIfTrue="1" operator="notBetween">
      <formula>0</formula>
      <formula>2</formula>
    </cfRule>
  </conditionalFormatting>
  <conditionalFormatting sqref="B19">
    <cfRule type="cellIs" dxfId="7265" priority="7266" stopIfTrue="1" operator="notBetween">
      <formula>0</formula>
      <formula>1</formula>
    </cfRule>
  </conditionalFormatting>
  <conditionalFormatting sqref="B18">
    <cfRule type="cellIs" dxfId="7264" priority="7265" stopIfTrue="1" operator="notBetween">
      <formula>0</formula>
      <formula>2</formula>
    </cfRule>
  </conditionalFormatting>
  <conditionalFormatting sqref="B18">
    <cfRule type="cellIs" dxfId="7263" priority="7264" stopIfTrue="1" operator="notBetween">
      <formula>0</formula>
      <formula>2</formula>
    </cfRule>
  </conditionalFormatting>
  <conditionalFormatting sqref="B18">
    <cfRule type="cellIs" dxfId="7262" priority="7263" stopIfTrue="1" operator="notBetween">
      <formula>0</formula>
      <formula>2</formula>
    </cfRule>
  </conditionalFormatting>
  <conditionalFormatting sqref="B18">
    <cfRule type="cellIs" dxfId="7261" priority="7262" stopIfTrue="1" operator="notBetween">
      <formula>0</formula>
      <formula>2</formula>
    </cfRule>
  </conditionalFormatting>
  <conditionalFormatting sqref="B18">
    <cfRule type="cellIs" dxfId="7260" priority="7261" stopIfTrue="1" operator="notBetween">
      <formula>0</formula>
      <formula>2</formula>
    </cfRule>
  </conditionalFormatting>
  <conditionalFormatting sqref="B18">
    <cfRule type="cellIs" dxfId="7259" priority="7260" stopIfTrue="1" operator="notBetween">
      <formula>0</formula>
      <formula>2</formula>
    </cfRule>
  </conditionalFormatting>
  <conditionalFormatting sqref="B2">
    <cfRule type="cellIs" dxfId="7258" priority="7259" stopIfTrue="1" operator="lessThan">
      <formula>15</formula>
    </cfRule>
  </conditionalFormatting>
  <conditionalFormatting sqref="B27 B29 B4:B7">
    <cfRule type="cellIs" dxfId="7257" priority="7258" stopIfTrue="1" operator="notBetween">
      <formula>0</formula>
      <formula>3</formula>
    </cfRule>
  </conditionalFormatting>
  <conditionalFormatting sqref="B31 B18 B10 B8">
    <cfRule type="cellIs" dxfId="7256" priority="7257" stopIfTrue="1" operator="notBetween">
      <formula>0</formula>
      <formula>2</formula>
    </cfRule>
  </conditionalFormatting>
  <conditionalFormatting sqref="B19">
    <cfRule type="cellIs" dxfId="7255" priority="7256" stopIfTrue="1" operator="notBetween">
      <formula>0</formula>
      <formula>1</formula>
    </cfRule>
  </conditionalFormatting>
  <conditionalFormatting sqref="B18">
    <cfRule type="cellIs" dxfId="7254" priority="7255" stopIfTrue="1" operator="notBetween">
      <formula>0</formula>
      <formula>2</formula>
    </cfRule>
  </conditionalFormatting>
  <conditionalFormatting sqref="B18">
    <cfRule type="cellIs" dxfId="7253" priority="7254" stopIfTrue="1" operator="notBetween">
      <formula>0</formula>
      <formula>2</formula>
    </cfRule>
  </conditionalFormatting>
  <conditionalFormatting sqref="B18">
    <cfRule type="cellIs" dxfId="7252" priority="7253" stopIfTrue="1" operator="notBetween">
      <formula>0</formula>
      <formula>2</formula>
    </cfRule>
  </conditionalFormatting>
  <conditionalFormatting sqref="B18">
    <cfRule type="cellIs" dxfId="7251" priority="7252" stopIfTrue="1" operator="notBetween">
      <formula>0</formula>
      <formula>2</formula>
    </cfRule>
  </conditionalFormatting>
  <conditionalFormatting sqref="B18">
    <cfRule type="cellIs" dxfId="7250" priority="7251" stopIfTrue="1" operator="notBetween">
      <formula>0</formula>
      <formula>2</formula>
    </cfRule>
  </conditionalFormatting>
  <conditionalFormatting sqref="B18">
    <cfRule type="cellIs" dxfId="7249" priority="7250" stopIfTrue="1" operator="notBetween">
      <formula>0</formula>
      <formula>2</formula>
    </cfRule>
  </conditionalFormatting>
  <conditionalFormatting sqref="B2">
    <cfRule type="cellIs" dxfId="7248" priority="7249" stopIfTrue="1" operator="lessThan">
      <formula>15</formula>
    </cfRule>
  </conditionalFormatting>
  <conditionalFormatting sqref="B27 B29 B4:B7">
    <cfRule type="cellIs" dxfId="7247" priority="7248" stopIfTrue="1" operator="notBetween">
      <formula>0</formula>
      <formula>3</formula>
    </cfRule>
  </conditionalFormatting>
  <conditionalFormatting sqref="B31 B18 B10 B8">
    <cfRule type="cellIs" dxfId="7246" priority="7247" stopIfTrue="1" operator="notBetween">
      <formula>0</formula>
      <formula>2</formula>
    </cfRule>
  </conditionalFormatting>
  <conditionalFormatting sqref="B19">
    <cfRule type="cellIs" dxfId="7245" priority="7246" stopIfTrue="1" operator="notBetween">
      <formula>0</formula>
      <formula>1</formula>
    </cfRule>
  </conditionalFormatting>
  <conditionalFormatting sqref="B18">
    <cfRule type="cellIs" dxfId="7244" priority="7245" stopIfTrue="1" operator="notBetween">
      <formula>0</formula>
      <formula>2</formula>
    </cfRule>
  </conditionalFormatting>
  <conditionalFormatting sqref="B18">
    <cfRule type="cellIs" dxfId="7243" priority="7244" stopIfTrue="1" operator="notBetween">
      <formula>0</formula>
      <formula>2</formula>
    </cfRule>
  </conditionalFormatting>
  <conditionalFormatting sqref="B18">
    <cfRule type="cellIs" dxfId="7242" priority="7243" stopIfTrue="1" operator="notBetween">
      <formula>0</formula>
      <formula>2</formula>
    </cfRule>
  </conditionalFormatting>
  <conditionalFormatting sqref="B18">
    <cfRule type="cellIs" dxfId="7241" priority="7242" stopIfTrue="1" operator="notBetween">
      <formula>0</formula>
      <formula>2</formula>
    </cfRule>
  </conditionalFormatting>
  <conditionalFormatting sqref="B18">
    <cfRule type="cellIs" dxfId="7240" priority="7241" stopIfTrue="1" operator="notBetween">
      <formula>0</formula>
      <formula>2</formula>
    </cfRule>
  </conditionalFormatting>
  <conditionalFormatting sqref="B18">
    <cfRule type="cellIs" dxfId="7239" priority="7240" stopIfTrue="1" operator="notBetween">
      <formula>0</formula>
      <formula>2</formula>
    </cfRule>
  </conditionalFormatting>
  <conditionalFormatting sqref="B2">
    <cfRule type="cellIs" dxfId="7238" priority="7239" stopIfTrue="1" operator="lessThan">
      <formula>15</formula>
    </cfRule>
  </conditionalFormatting>
  <conditionalFormatting sqref="B27 B29 B4:B7">
    <cfRule type="cellIs" dxfId="7237" priority="7238" stopIfTrue="1" operator="notBetween">
      <formula>0</formula>
      <formula>3</formula>
    </cfRule>
  </conditionalFormatting>
  <conditionalFormatting sqref="B31 B18 B10 B8">
    <cfRule type="cellIs" dxfId="7236" priority="7237" stopIfTrue="1" operator="notBetween">
      <formula>0</formula>
      <formula>2</formula>
    </cfRule>
  </conditionalFormatting>
  <conditionalFormatting sqref="B19">
    <cfRule type="cellIs" dxfId="7235" priority="7236" stopIfTrue="1" operator="notBetween">
      <formula>0</formula>
      <formula>1</formula>
    </cfRule>
  </conditionalFormatting>
  <conditionalFormatting sqref="B18">
    <cfRule type="cellIs" dxfId="7234" priority="7235" stopIfTrue="1" operator="notBetween">
      <formula>0</formula>
      <formula>2</formula>
    </cfRule>
  </conditionalFormatting>
  <conditionalFormatting sqref="B18">
    <cfRule type="cellIs" dxfId="7233" priority="7234" stopIfTrue="1" operator="notBetween">
      <formula>0</formula>
      <formula>2</formula>
    </cfRule>
  </conditionalFormatting>
  <conditionalFormatting sqref="B18">
    <cfRule type="cellIs" dxfId="7232" priority="7233" stopIfTrue="1" operator="notBetween">
      <formula>0</formula>
      <formula>2</formula>
    </cfRule>
  </conditionalFormatting>
  <conditionalFormatting sqref="B18">
    <cfRule type="cellIs" dxfId="7231" priority="7232" stopIfTrue="1" operator="notBetween">
      <formula>0</formula>
      <formula>2</formula>
    </cfRule>
  </conditionalFormatting>
  <conditionalFormatting sqref="B18">
    <cfRule type="cellIs" dxfId="7230" priority="7231" stopIfTrue="1" operator="notBetween">
      <formula>0</formula>
      <formula>2</formula>
    </cfRule>
  </conditionalFormatting>
  <conditionalFormatting sqref="B18">
    <cfRule type="cellIs" dxfId="7229" priority="7230" stopIfTrue="1" operator="notBetween">
      <formula>0</formula>
      <formula>2</formula>
    </cfRule>
  </conditionalFormatting>
  <conditionalFormatting sqref="B2">
    <cfRule type="cellIs" dxfId="7228" priority="7229" stopIfTrue="1" operator="lessThan">
      <formula>15</formula>
    </cfRule>
  </conditionalFormatting>
  <conditionalFormatting sqref="B27 B29 B4:B7">
    <cfRule type="cellIs" dxfId="7227" priority="7228" stopIfTrue="1" operator="notBetween">
      <formula>0</formula>
      <formula>3</formula>
    </cfRule>
  </conditionalFormatting>
  <conditionalFormatting sqref="B31 B18 B10 B8">
    <cfRule type="cellIs" dxfId="7226" priority="7227" stopIfTrue="1" operator="notBetween">
      <formula>0</formula>
      <formula>2</formula>
    </cfRule>
  </conditionalFormatting>
  <conditionalFormatting sqref="B19">
    <cfRule type="cellIs" dxfId="7225" priority="7226" stopIfTrue="1" operator="notBetween">
      <formula>0</formula>
      <formula>1</formula>
    </cfRule>
  </conditionalFormatting>
  <conditionalFormatting sqref="B18">
    <cfRule type="cellIs" dxfId="7224" priority="7225" stopIfTrue="1" operator="notBetween">
      <formula>0</formula>
      <formula>2</formula>
    </cfRule>
  </conditionalFormatting>
  <conditionalFormatting sqref="B18">
    <cfRule type="cellIs" dxfId="7223" priority="7224" stopIfTrue="1" operator="notBetween">
      <formula>0</formula>
      <formula>2</formula>
    </cfRule>
  </conditionalFormatting>
  <conditionalFormatting sqref="B18">
    <cfRule type="cellIs" dxfId="7222" priority="7223" stopIfTrue="1" operator="notBetween">
      <formula>0</formula>
      <formula>2</formula>
    </cfRule>
  </conditionalFormatting>
  <conditionalFormatting sqref="B18">
    <cfRule type="cellIs" dxfId="7221" priority="7222" stopIfTrue="1" operator="notBetween">
      <formula>0</formula>
      <formula>2</formula>
    </cfRule>
  </conditionalFormatting>
  <conditionalFormatting sqref="B18">
    <cfRule type="cellIs" dxfId="7220" priority="7221" stopIfTrue="1" operator="notBetween">
      <formula>0</formula>
      <formula>2</formula>
    </cfRule>
  </conditionalFormatting>
  <conditionalFormatting sqref="B18">
    <cfRule type="cellIs" dxfId="7219" priority="7220" stopIfTrue="1" operator="notBetween">
      <formula>0</formula>
      <formula>2</formula>
    </cfRule>
  </conditionalFormatting>
  <conditionalFormatting sqref="B2">
    <cfRule type="cellIs" dxfId="7218" priority="7219" stopIfTrue="1" operator="lessThan">
      <formula>15</formula>
    </cfRule>
  </conditionalFormatting>
  <conditionalFormatting sqref="B27 B29 B4:B7">
    <cfRule type="cellIs" dxfId="7217" priority="7218" stopIfTrue="1" operator="notBetween">
      <formula>0</formula>
      <formula>3</formula>
    </cfRule>
  </conditionalFormatting>
  <conditionalFormatting sqref="B31 B10 B8 B18">
    <cfRule type="cellIs" dxfId="7216" priority="7217" stopIfTrue="1" operator="notBetween">
      <formula>0</formula>
      <formula>2</formula>
    </cfRule>
  </conditionalFormatting>
  <conditionalFormatting sqref="B19">
    <cfRule type="cellIs" dxfId="7215" priority="7216" stopIfTrue="1" operator="notBetween">
      <formula>0</formula>
      <formula>1</formula>
    </cfRule>
  </conditionalFormatting>
  <conditionalFormatting sqref="B2">
    <cfRule type="cellIs" dxfId="7214" priority="7215" stopIfTrue="1" operator="lessThan">
      <formula>15</formula>
    </cfRule>
  </conditionalFormatting>
  <conditionalFormatting sqref="B27 B29 B4:B7">
    <cfRule type="cellIs" dxfId="7213" priority="7214" stopIfTrue="1" operator="notBetween">
      <formula>0</formula>
      <formula>3</formula>
    </cfRule>
  </conditionalFormatting>
  <conditionalFormatting sqref="B31 B10 B8 B18">
    <cfRule type="cellIs" dxfId="7212" priority="7213" stopIfTrue="1" operator="notBetween">
      <formula>0</formula>
      <formula>2</formula>
    </cfRule>
  </conditionalFormatting>
  <conditionalFormatting sqref="B19">
    <cfRule type="cellIs" dxfId="7211" priority="7212" stopIfTrue="1" operator="notBetween">
      <formula>0</formula>
      <formula>1</formula>
    </cfRule>
  </conditionalFormatting>
  <conditionalFormatting sqref="B2">
    <cfRule type="cellIs" dxfId="7210" priority="7211" stopIfTrue="1" operator="lessThan">
      <formula>15</formula>
    </cfRule>
  </conditionalFormatting>
  <conditionalFormatting sqref="B27 B29 B4:B7">
    <cfRule type="cellIs" dxfId="7209" priority="7210" stopIfTrue="1" operator="notBetween">
      <formula>0</formula>
      <formula>3</formula>
    </cfRule>
  </conditionalFormatting>
  <conditionalFormatting sqref="B31 B10 B8 B18">
    <cfRule type="cellIs" dxfId="7208" priority="7209" stopIfTrue="1" operator="notBetween">
      <formula>0</formula>
      <formula>2</formula>
    </cfRule>
  </conditionalFormatting>
  <conditionalFormatting sqref="B19">
    <cfRule type="cellIs" dxfId="7207" priority="7208" stopIfTrue="1" operator="notBetween">
      <formula>0</formula>
      <formula>1</formula>
    </cfRule>
  </conditionalFormatting>
  <conditionalFormatting sqref="B2">
    <cfRule type="cellIs" dxfId="7206" priority="7207" stopIfTrue="1" operator="lessThan">
      <formula>15</formula>
    </cfRule>
  </conditionalFormatting>
  <conditionalFormatting sqref="B27 B29 B4:B7">
    <cfRule type="cellIs" dxfId="7205" priority="7206" stopIfTrue="1" operator="notBetween">
      <formula>0</formula>
      <formula>3</formula>
    </cfRule>
  </conditionalFormatting>
  <conditionalFormatting sqref="B31 B10 B8 B18">
    <cfRule type="cellIs" dxfId="7204" priority="7205" stopIfTrue="1" operator="notBetween">
      <formula>0</formula>
      <formula>2</formula>
    </cfRule>
  </conditionalFormatting>
  <conditionalFormatting sqref="B19">
    <cfRule type="cellIs" dxfId="7203" priority="7204" stopIfTrue="1" operator="notBetween">
      <formula>0</formula>
      <formula>1</formula>
    </cfRule>
  </conditionalFormatting>
  <conditionalFormatting sqref="B2">
    <cfRule type="cellIs" dxfId="7202" priority="7203" stopIfTrue="1" operator="lessThan">
      <formula>15</formula>
    </cfRule>
  </conditionalFormatting>
  <conditionalFormatting sqref="B27 B29 B4:B7">
    <cfRule type="cellIs" dxfId="7201" priority="7202" stopIfTrue="1" operator="notBetween">
      <formula>0</formula>
      <formula>3</formula>
    </cfRule>
  </conditionalFormatting>
  <conditionalFormatting sqref="B31 B10 B8 B18">
    <cfRule type="cellIs" dxfId="7200" priority="7201" stopIfTrue="1" operator="notBetween">
      <formula>0</formula>
      <formula>2</formula>
    </cfRule>
  </conditionalFormatting>
  <conditionalFormatting sqref="B19">
    <cfRule type="cellIs" dxfId="7199" priority="7200" stopIfTrue="1" operator="notBetween">
      <formula>0</formula>
      <formula>1</formula>
    </cfRule>
  </conditionalFormatting>
  <conditionalFormatting sqref="B2">
    <cfRule type="cellIs" dxfId="7198" priority="7199" stopIfTrue="1" operator="lessThan">
      <formula>15</formula>
    </cfRule>
  </conditionalFormatting>
  <conditionalFormatting sqref="B27 B29 B4:B7">
    <cfRule type="cellIs" dxfId="7197" priority="7198" stopIfTrue="1" operator="notBetween">
      <formula>0</formula>
      <formula>3</formula>
    </cfRule>
  </conditionalFormatting>
  <conditionalFormatting sqref="B31 B10 B8 B18">
    <cfRule type="cellIs" dxfId="7196" priority="7197" stopIfTrue="1" operator="notBetween">
      <formula>0</formula>
      <formula>2</formula>
    </cfRule>
  </conditionalFormatting>
  <conditionalFormatting sqref="B19">
    <cfRule type="cellIs" dxfId="7195" priority="7196" stopIfTrue="1" operator="notBetween">
      <formula>0</formula>
      <formula>1</formula>
    </cfRule>
  </conditionalFormatting>
  <conditionalFormatting sqref="B2">
    <cfRule type="cellIs" dxfId="7194" priority="7195" stopIfTrue="1" operator="lessThan">
      <formula>15</formula>
    </cfRule>
  </conditionalFormatting>
  <conditionalFormatting sqref="B27 B29 B4:B7">
    <cfRule type="cellIs" dxfId="7193" priority="7194" stopIfTrue="1" operator="notBetween">
      <formula>0</formula>
      <formula>3</formula>
    </cfRule>
  </conditionalFormatting>
  <conditionalFormatting sqref="B31 B10 B8 B18">
    <cfRule type="cellIs" dxfId="7192" priority="7193" stopIfTrue="1" operator="notBetween">
      <formula>0</formula>
      <formula>2</formula>
    </cfRule>
  </conditionalFormatting>
  <conditionalFormatting sqref="B19">
    <cfRule type="cellIs" dxfId="7191" priority="7192" stopIfTrue="1" operator="notBetween">
      <formula>0</formula>
      <formula>1</formula>
    </cfRule>
  </conditionalFormatting>
  <conditionalFormatting sqref="B2">
    <cfRule type="cellIs" dxfId="7190" priority="7191" stopIfTrue="1" operator="lessThan">
      <formula>15</formula>
    </cfRule>
  </conditionalFormatting>
  <conditionalFormatting sqref="B27 B29 B4:B7">
    <cfRule type="cellIs" dxfId="7189" priority="7190" stopIfTrue="1" operator="notBetween">
      <formula>0</formula>
      <formula>3</formula>
    </cfRule>
  </conditionalFormatting>
  <conditionalFormatting sqref="B31 B10 B8 B18">
    <cfRule type="cellIs" dxfId="7188" priority="7189" stopIfTrue="1" operator="notBetween">
      <formula>0</formula>
      <formula>2</formula>
    </cfRule>
  </conditionalFormatting>
  <conditionalFormatting sqref="B19">
    <cfRule type="cellIs" dxfId="7187" priority="7188" stopIfTrue="1" operator="notBetween">
      <formula>0</formula>
      <formula>1</formula>
    </cfRule>
  </conditionalFormatting>
  <conditionalFormatting sqref="B2">
    <cfRule type="cellIs" dxfId="7186" priority="7187" stopIfTrue="1" operator="lessThan">
      <formula>15</formula>
    </cfRule>
  </conditionalFormatting>
  <conditionalFormatting sqref="B27 B29 B4:B7">
    <cfRule type="cellIs" dxfId="7185" priority="7186" stopIfTrue="1" operator="notBetween">
      <formula>0</formula>
      <formula>3</formula>
    </cfRule>
  </conditionalFormatting>
  <conditionalFormatting sqref="B31 B18 B10 B8">
    <cfRule type="cellIs" dxfId="7184" priority="7185" stopIfTrue="1" operator="notBetween">
      <formula>0</formula>
      <formula>2</formula>
    </cfRule>
  </conditionalFormatting>
  <conditionalFormatting sqref="B19">
    <cfRule type="cellIs" dxfId="7183" priority="7184" stopIfTrue="1" operator="notBetween">
      <formula>0</formula>
      <formula>1</formula>
    </cfRule>
  </conditionalFormatting>
  <conditionalFormatting sqref="B18">
    <cfRule type="cellIs" dxfId="7182" priority="7183" stopIfTrue="1" operator="notBetween">
      <formula>0</formula>
      <formula>2</formula>
    </cfRule>
  </conditionalFormatting>
  <conditionalFormatting sqref="B18">
    <cfRule type="cellIs" dxfId="7181" priority="7182" stopIfTrue="1" operator="notBetween">
      <formula>0</formula>
      <formula>2</formula>
    </cfRule>
  </conditionalFormatting>
  <conditionalFormatting sqref="B18">
    <cfRule type="cellIs" dxfId="7180" priority="7181" stopIfTrue="1" operator="notBetween">
      <formula>0</formula>
      <formula>2</formula>
    </cfRule>
  </conditionalFormatting>
  <conditionalFormatting sqref="B18">
    <cfRule type="cellIs" dxfId="7179" priority="7180" stopIfTrue="1" operator="notBetween">
      <formula>0</formula>
      <formula>2</formula>
    </cfRule>
  </conditionalFormatting>
  <conditionalFormatting sqref="B18">
    <cfRule type="cellIs" dxfId="7178" priority="7179" stopIfTrue="1" operator="notBetween">
      <formula>0</formula>
      <formula>2</formula>
    </cfRule>
  </conditionalFormatting>
  <conditionalFormatting sqref="B18">
    <cfRule type="cellIs" dxfId="7177" priority="7178" stopIfTrue="1" operator="notBetween">
      <formula>0</formula>
      <formula>2</formula>
    </cfRule>
  </conditionalFormatting>
  <conditionalFormatting sqref="B2">
    <cfRule type="cellIs" dxfId="7176" priority="7177" stopIfTrue="1" operator="lessThan">
      <formula>15</formula>
    </cfRule>
  </conditionalFormatting>
  <conditionalFormatting sqref="B27 B29 B4:B7">
    <cfRule type="cellIs" dxfId="7175" priority="7176" stopIfTrue="1" operator="notBetween">
      <formula>0</formula>
      <formula>3</formula>
    </cfRule>
  </conditionalFormatting>
  <conditionalFormatting sqref="B31 B18 B10 B8">
    <cfRule type="cellIs" dxfId="7174" priority="7175" stopIfTrue="1" operator="notBetween">
      <formula>0</formula>
      <formula>2</formula>
    </cfRule>
  </conditionalFormatting>
  <conditionalFormatting sqref="B19">
    <cfRule type="cellIs" dxfId="7173" priority="7174" stopIfTrue="1" operator="notBetween">
      <formula>0</formula>
      <formula>1</formula>
    </cfRule>
  </conditionalFormatting>
  <conditionalFormatting sqref="B18">
    <cfRule type="cellIs" dxfId="7172" priority="7173" stopIfTrue="1" operator="notBetween">
      <formula>0</formula>
      <formula>2</formula>
    </cfRule>
  </conditionalFormatting>
  <conditionalFormatting sqref="B18">
    <cfRule type="cellIs" dxfId="7171" priority="7172" stopIfTrue="1" operator="notBetween">
      <formula>0</formula>
      <formula>2</formula>
    </cfRule>
  </conditionalFormatting>
  <conditionalFormatting sqref="B18">
    <cfRule type="cellIs" dxfId="7170" priority="7171" stopIfTrue="1" operator="notBetween">
      <formula>0</formula>
      <formula>2</formula>
    </cfRule>
  </conditionalFormatting>
  <conditionalFormatting sqref="B18">
    <cfRule type="cellIs" dxfId="7169" priority="7170" stopIfTrue="1" operator="notBetween">
      <formula>0</formula>
      <formula>2</formula>
    </cfRule>
  </conditionalFormatting>
  <conditionalFormatting sqref="B18">
    <cfRule type="cellIs" dxfId="7168" priority="7169" stopIfTrue="1" operator="notBetween">
      <formula>0</formula>
      <formula>2</formula>
    </cfRule>
  </conditionalFormatting>
  <conditionalFormatting sqref="B18">
    <cfRule type="cellIs" dxfId="7167" priority="7168" stopIfTrue="1" operator="notBetween">
      <formula>0</formula>
      <formula>2</formula>
    </cfRule>
  </conditionalFormatting>
  <conditionalFormatting sqref="B2">
    <cfRule type="cellIs" dxfId="7166" priority="7167" stopIfTrue="1" operator="lessThan">
      <formula>15</formula>
    </cfRule>
  </conditionalFormatting>
  <conditionalFormatting sqref="B27 B29 B4:B7">
    <cfRule type="cellIs" dxfId="7165" priority="7166" stopIfTrue="1" operator="notBetween">
      <formula>0</formula>
      <formula>3</formula>
    </cfRule>
  </conditionalFormatting>
  <conditionalFormatting sqref="B31 B18 B10 B8">
    <cfRule type="cellIs" dxfId="7164" priority="7165" stopIfTrue="1" operator="notBetween">
      <formula>0</formula>
      <formula>2</formula>
    </cfRule>
  </conditionalFormatting>
  <conditionalFormatting sqref="B19">
    <cfRule type="cellIs" dxfId="7163" priority="7164" stopIfTrue="1" operator="notBetween">
      <formula>0</formula>
      <formula>1</formula>
    </cfRule>
  </conditionalFormatting>
  <conditionalFormatting sqref="B18">
    <cfRule type="cellIs" dxfId="7162" priority="7163" stopIfTrue="1" operator="notBetween">
      <formula>0</formula>
      <formula>2</formula>
    </cfRule>
  </conditionalFormatting>
  <conditionalFormatting sqref="B18">
    <cfRule type="cellIs" dxfId="7161" priority="7162" stopIfTrue="1" operator="notBetween">
      <formula>0</formula>
      <formula>2</formula>
    </cfRule>
  </conditionalFormatting>
  <conditionalFormatting sqref="B18">
    <cfRule type="cellIs" dxfId="7160" priority="7161" stopIfTrue="1" operator="notBetween">
      <formula>0</formula>
      <formula>2</formula>
    </cfRule>
  </conditionalFormatting>
  <conditionalFormatting sqref="B18">
    <cfRule type="cellIs" dxfId="7159" priority="7160" stopIfTrue="1" operator="notBetween">
      <formula>0</formula>
      <formula>2</formula>
    </cfRule>
  </conditionalFormatting>
  <conditionalFormatting sqref="B18">
    <cfRule type="cellIs" dxfId="7158" priority="7159" stopIfTrue="1" operator="notBetween">
      <formula>0</formula>
      <formula>2</formula>
    </cfRule>
  </conditionalFormatting>
  <conditionalFormatting sqref="B18">
    <cfRule type="cellIs" dxfId="7157" priority="7158" stopIfTrue="1" operator="notBetween">
      <formula>0</formula>
      <formula>2</formula>
    </cfRule>
  </conditionalFormatting>
  <conditionalFormatting sqref="B2">
    <cfRule type="cellIs" dxfId="7156" priority="7157" stopIfTrue="1" operator="lessThan">
      <formula>15</formula>
    </cfRule>
  </conditionalFormatting>
  <conditionalFormatting sqref="B27 B29 B4:B7">
    <cfRule type="cellIs" dxfId="7155" priority="7156" stopIfTrue="1" operator="notBetween">
      <formula>0</formula>
      <formula>3</formula>
    </cfRule>
  </conditionalFormatting>
  <conditionalFormatting sqref="B31 B18 B10 B8">
    <cfRule type="cellIs" dxfId="7154" priority="7155" stopIfTrue="1" operator="notBetween">
      <formula>0</formula>
      <formula>2</formula>
    </cfRule>
  </conditionalFormatting>
  <conditionalFormatting sqref="B19">
    <cfRule type="cellIs" dxfId="7153" priority="7154" stopIfTrue="1" operator="notBetween">
      <formula>0</formula>
      <formula>1</formula>
    </cfRule>
  </conditionalFormatting>
  <conditionalFormatting sqref="B18">
    <cfRule type="cellIs" dxfId="7152" priority="7153" stopIfTrue="1" operator="notBetween">
      <formula>0</formula>
      <formula>2</formula>
    </cfRule>
  </conditionalFormatting>
  <conditionalFormatting sqref="B18">
    <cfRule type="cellIs" dxfId="7151" priority="7152" stopIfTrue="1" operator="notBetween">
      <formula>0</formula>
      <formula>2</formula>
    </cfRule>
  </conditionalFormatting>
  <conditionalFormatting sqref="B18">
    <cfRule type="cellIs" dxfId="7150" priority="7151" stopIfTrue="1" operator="notBetween">
      <formula>0</formula>
      <formula>2</formula>
    </cfRule>
  </conditionalFormatting>
  <conditionalFormatting sqref="B18">
    <cfRule type="cellIs" dxfId="7149" priority="7150" stopIfTrue="1" operator="notBetween">
      <formula>0</formula>
      <formula>2</formula>
    </cfRule>
  </conditionalFormatting>
  <conditionalFormatting sqref="B18">
    <cfRule type="cellIs" dxfId="7148" priority="7149" stopIfTrue="1" operator="notBetween">
      <formula>0</formula>
      <formula>2</formula>
    </cfRule>
  </conditionalFormatting>
  <conditionalFormatting sqref="B18">
    <cfRule type="cellIs" dxfId="7147" priority="7148" stopIfTrue="1" operator="notBetween">
      <formula>0</formula>
      <formula>2</formula>
    </cfRule>
  </conditionalFormatting>
  <conditionalFormatting sqref="B2">
    <cfRule type="cellIs" dxfId="7146" priority="7147" stopIfTrue="1" operator="lessThan">
      <formula>15</formula>
    </cfRule>
  </conditionalFormatting>
  <conditionalFormatting sqref="B27 B29 B4:B7">
    <cfRule type="cellIs" dxfId="7145" priority="7146" stopIfTrue="1" operator="notBetween">
      <formula>0</formula>
      <formula>3</formula>
    </cfRule>
  </conditionalFormatting>
  <conditionalFormatting sqref="B31 B18 B10 B8">
    <cfRule type="cellIs" dxfId="7144" priority="7145" stopIfTrue="1" operator="notBetween">
      <formula>0</formula>
      <formula>2</formula>
    </cfRule>
  </conditionalFormatting>
  <conditionalFormatting sqref="B19">
    <cfRule type="cellIs" dxfId="7143" priority="7144" stopIfTrue="1" operator="notBetween">
      <formula>0</formula>
      <formula>1</formula>
    </cfRule>
  </conditionalFormatting>
  <conditionalFormatting sqref="B18">
    <cfRule type="cellIs" dxfId="7142" priority="7143" stopIfTrue="1" operator="notBetween">
      <formula>0</formula>
      <formula>2</formula>
    </cfRule>
  </conditionalFormatting>
  <conditionalFormatting sqref="B18">
    <cfRule type="cellIs" dxfId="7141" priority="7142" stopIfTrue="1" operator="notBetween">
      <formula>0</formula>
      <formula>2</formula>
    </cfRule>
  </conditionalFormatting>
  <conditionalFormatting sqref="B18">
    <cfRule type="cellIs" dxfId="7140" priority="7141" stopIfTrue="1" operator="notBetween">
      <formula>0</formula>
      <formula>2</formula>
    </cfRule>
  </conditionalFormatting>
  <conditionalFormatting sqref="B18">
    <cfRule type="cellIs" dxfId="7139" priority="7140" stopIfTrue="1" operator="notBetween">
      <formula>0</formula>
      <formula>2</formula>
    </cfRule>
  </conditionalFormatting>
  <conditionalFormatting sqref="B18">
    <cfRule type="cellIs" dxfId="7138" priority="7139" stopIfTrue="1" operator="notBetween">
      <formula>0</formula>
      <formula>2</formula>
    </cfRule>
  </conditionalFormatting>
  <conditionalFormatting sqref="B18">
    <cfRule type="cellIs" dxfId="7137" priority="7138" stopIfTrue="1" operator="notBetween">
      <formula>0</formula>
      <formula>2</formula>
    </cfRule>
  </conditionalFormatting>
  <conditionalFormatting sqref="B2">
    <cfRule type="cellIs" dxfId="7136" priority="7137" stopIfTrue="1" operator="lessThan">
      <formula>15</formula>
    </cfRule>
  </conditionalFormatting>
  <conditionalFormatting sqref="B27 B29 B4:B7">
    <cfRule type="cellIs" dxfId="7135" priority="7136" stopIfTrue="1" operator="notBetween">
      <formula>0</formula>
      <formula>3</formula>
    </cfRule>
  </conditionalFormatting>
  <conditionalFormatting sqref="B31 B10 B8 B18">
    <cfRule type="cellIs" dxfId="7134" priority="7135" stopIfTrue="1" operator="notBetween">
      <formula>0</formula>
      <formula>2</formula>
    </cfRule>
  </conditionalFormatting>
  <conditionalFormatting sqref="B19">
    <cfRule type="cellIs" dxfId="7133" priority="7134" stopIfTrue="1" operator="notBetween">
      <formula>0</formula>
      <formula>1</formula>
    </cfRule>
  </conditionalFormatting>
  <conditionalFormatting sqref="B2">
    <cfRule type="cellIs" dxfId="7132" priority="7133" stopIfTrue="1" operator="lessThan">
      <formula>15</formula>
    </cfRule>
  </conditionalFormatting>
  <conditionalFormatting sqref="B27 B29 B4:B7">
    <cfRule type="cellIs" dxfId="7131" priority="7132" stopIfTrue="1" operator="notBetween">
      <formula>0</formula>
      <formula>3</formula>
    </cfRule>
  </conditionalFormatting>
  <conditionalFormatting sqref="B31 B10 B8 B18">
    <cfRule type="cellIs" dxfId="7130" priority="7131" stopIfTrue="1" operator="notBetween">
      <formula>0</formula>
      <formula>2</formula>
    </cfRule>
  </conditionalFormatting>
  <conditionalFormatting sqref="B19">
    <cfRule type="cellIs" dxfId="7129" priority="7130" stopIfTrue="1" operator="notBetween">
      <formula>0</formula>
      <formula>1</formula>
    </cfRule>
  </conditionalFormatting>
  <conditionalFormatting sqref="B2">
    <cfRule type="cellIs" dxfId="7128" priority="7129" stopIfTrue="1" operator="lessThan">
      <formula>15</formula>
    </cfRule>
  </conditionalFormatting>
  <conditionalFormatting sqref="B27 B29 B4:B7">
    <cfRule type="cellIs" dxfId="7127" priority="7128" stopIfTrue="1" operator="notBetween">
      <formula>0</formula>
      <formula>3</formula>
    </cfRule>
  </conditionalFormatting>
  <conditionalFormatting sqref="B31 B10 B8 B18">
    <cfRule type="cellIs" dxfId="7126" priority="7127" stopIfTrue="1" operator="notBetween">
      <formula>0</formula>
      <formula>2</formula>
    </cfRule>
  </conditionalFormatting>
  <conditionalFormatting sqref="B19">
    <cfRule type="cellIs" dxfId="7125" priority="7126" stopIfTrue="1" operator="notBetween">
      <formula>0</formula>
      <formula>1</formula>
    </cfRule>
  </conditionalFormatting>
  <conditionalFormatting sqref="B2">
    <cfRule type="cellIs" dxfId="7124" priority="7125" stopIfTrue="1" operator="lessThan">
      <formula>15</formula>
    </cfRule>
  </conditionalFormatting>
  <conditionalFormatting sqref="B27 B29 B4:B7">
    <cfRule type="cellIs" dxfId="7123" priority="7124" stopIfTrue="1" operator="notBetween">
      <formula>0</formula>
      <formula>3</formula>
    </cfRule>
  </conditionalFormatting>
  <conditionalFormatting sqref="B31 B10 B8 B18">
    <cfRule type="cellIs" dxfId="7122" priority="7123" stopIfTrue="1" operator="notBetween">
      <formula>0</formula>
      <formula>2</formula>
    </cfRule>
  </conditionalFormatting>
  <conditionalFormatting sqref="B19">
    <cfRule type="cellIs" dxfId="7121" priority="7122" stopIfTrue="1" operator="notBetween">
      <formula>0</formula>
      <formula>1</formula>
    </cfRule>
  </conditionalFormatting>
  <conditionalFormatting sqref="B2">
    <cfRule type="cellIs" dxfId="7120" priority="7121" stopIfTrue="1" operator="lessThan">
      <formula>15</formula>
    </cfRule>
  </conditionalFormatting>
  <conditionalFormatting sqref="B27 B29 B4:B7">
    <cfRule type="cellIs" dxfId="7119" priority="7120" stopIfTrue="1" operator="notBetween">
      <formula>0</formula>
      <formula>3</formula>
    </cfRule>
  </conditionalFormatting>
  <conditionalFormatting sqref="B31 B10 B8 B18">
    <cfRule type="cellIs" dxfId="7118" priority="7119" stopIfTrue="1" operator="notBetween">
      <formula>0</formula>
      <formula>2</formula>
    </cfRule>
  </conditionalFormatting>
  <conditionalFormatting sqref="B19">
    <cfRule type="cellIs" dxfId="7117" priority="7118" stopIfTrue="1" operator="notBetween">
      <formula>0</formula>
      <formula>1</formula>
    </cfRule>
  </conditionalFormatting>
  <conditionalFormatting sqref="B2">
    <cfRule type="cellIs" dxfId="7116" priority="7117" stopIfTrue="1" operator="lessThan">
      <formula>15</formula>
    </cfRule>
  </conditionalFormatting>
  <conditionalFormatting sqref="B27 B29 B4:B7">
    <cfRule type="cellIs" dxfId="7115" priority="7116" stopIfTrue="1" operator="notBetween">
      <formula>0</formula>
      <formula>3</formula>
    </cfRule>
  </conditionalFormatting>
  <conditionalFormatting sqref="B31 B10 B8 B18">
    <cfRule type="cellIs" dxfId="7114" priority="7115" stopIfTrue="1" operator="notBetween">
      <formula>0</formula>
      <formula>2</formula>
    </cfRule>
  </conditionalFormatting>
  <conditionalFormatting sqref="B19">
    <cfRule type="cellIs" dxfId="7113" priority="7114" stopIfTrue="1" operator="notBetween">
      <formula>0</formula>
      <formula>1</formula>
    </cfRule>
  </conditionalFormatting>
  <conditionalFormatting sqref="B2">
    <cfRule type="cellIs" dxfId="7112" priority="7113" stopIfTrue="1" operator="lessThan">
      <formula>15</formula>
    </cfRule>
  </conditionalFormatting>
  <conditionalFormatting sqref="B27 B29 B4:B7">
    <cfRule type="cellIs" dxfId="7111" priority="7112" stopIfTrue="1" operator="notBetween">
      <formula>0</formula>
      <formula>3</formula>
    </cfRule>
  </conditionalFormatting>
  <conditionalFormatting sqref="B31 B10 B8 B18">
    <cfRule type="cellIs" dxfId="7110" priority="7111" stopIfTrue="1" operator="notBetween">
      <formula>0</formula>
      <formula>2</formula>
    </cfRule>
  </conditionalFormatting>
  <conditionalFormatting sqref="B19">
    <cfRule type="cellIs" dxfId="7109" priority="7110" stopIfTrue="1" operator="notBetween">
      <formula>0</formula>
      <formula>1</formula>
    </cfRule>
  </conditionalFormatting>
  <conditionalFormatting sqref="B2">
    <cfRule type="cellIs" dxfId="7108" priority="7109" stopIfTrue="1" operator="lessThan">
      <formula>15</formula>
    </cfRule>
  </conditionalFormatting>
  <conditionalFormatting sqref="B27 B29 B4:B7">
    <cfRule type="cellIs" dxfId="7107" priority="7108" stopIfTrue="1" operator="notBetween">
      <formula>0</formula>
      <formula>3</formula>
    </cfRule>
  </conditionalFormatting>
  <conditionalFormatting sqref="B31 B10 B8 B18">
    <cfRule type="cellIs" dxfId="7106" priority="7107" stopIfTrue="1" operator="notBetween">
      <formula>0</formula>
      <formula>2</formula>
    </cfRule>
  </conditionalFormatting>
  <conditionalFormatting sqref="B19">
    <cfRule type="cellIs" dxfId="7105" priority="7106" stopIfTrue="1" operator="notBetween">
      <formula>0</formula>
      <formula>1</formula>
    </cfRule>
  </conditionalFormatting>
  <conditionalFormatting sqref="B2">
    <cfRule type="cellIs" dxfId="7104" priority="7105" stopIfTrue="1" operator="lessThan">
      <formula>15</formula>
    </cfRule>
  </conditionalFormatting>
  <conditionalFormatting sqref="B27 B29 B4:B7">
    <cfRule type="cellIs" dxfId="7103" priority="7104" stopIfTrue="1" operator="notBetween">
      <formula>0</formula>
      <formula>3</formula>
    </cfRule>
  </conditionalFormatting>
  <conditionalFormatting sqref="B31 B18 B10 B8">
    <cfRule type="cellIs" dxfId="7102" priority="7103" stopIfTrue="1" operator="notBetween">
      <formula>0</formula>
      <formula>2</formula>
    </cfRule>
  </conditionalFormatting>
  <conditionalFormatting sqref="B19">
    <cfRule type="cellIs" dxfId="7101" priority="7102" stopIfTrue="1" operator="notBetween">
      <formula>0</formula>
      <formula>1</formula>
    </cfRule>
  </conditionalFormatting>
  <conditionalFormatting sqref="B18">
    <cfRule type="cellIs" dxfId="7100" priority="7101" stopIfTrue="1" operator="notBetween">
      <formula>0</formula>
      <formula>2</formula>
    </cfRule>
  </conditionalFormatting>
  <conditionalFormatting sqref="B18">
    <cfRule type="cellIs" dxfId="7099" priority="7100" stopIfTrue="1" operator="notBetween">
      <formula>0</formula>
      <formula>2</formula>
    </cfRule>
  </conditionalFormatting>
  <conditionalFormatting sqref="B18">
    <cfRule type="cellIs" dxfId="7098" priority="7099" stopIfTrue="1" operator="notBetween">
      <formula>0</formula>
      <formula>2</formula>
    </cfRule>
  </conditionalFormatting>
  <conditionalFormatting sqref="B18">
    <cfRule type="cellIs" dxfId="7097" priority="7098" stopIfTrue="1" operator="notBetween">
      <formula>0</formula>
      <formula>2</formula>
    </cfRule>
  </conditionalFormatting>
  <conditionalFormatting sqref="B18">
    <cfRule type="cellIs" dxfId="7096" priority="7097" stopIfTrue="1" operator="notBetween">
      <formula>0</formula>
      <formula>2</formula>
    </cfRule>
  </conditionalFormatting>
  <conditionalFormatting sqref="B18">
    <cfRule type="cellIs" dxfId="7095" priority="7096" stopIfTrue="1" operator="notBetween">
      <formula>0</formula>
      <formula>2</formula>
    </cfRule>
  </conditionalFormatting>
  <conditionalFormatting sqref="B2">
    <cfRule type="cellIs" dxfId="7094" priority="7095" stopIfTrue="1" operator="lessThan">
      <formula>15</formula>
    </cfRule>
  </conditionalFormatting>
  <conditionalFormatting sqref="B27 B29 B4:B7">
    <cfRule type="cellIs" dxfId="7093" priority="7094" stopIfTrue="1" operator="notBetween">
      <formula>0</formula>
      <formula>3</formula>
    </cfRule>
  </conditionalFormatting>
  <conditionalFormatting sqref="B31 B18 B10 B8">
    <cfRule type="cellIs" dxfId="7092" priority="7093" stopIfTrue="1" operator="notBetween">
      <formula>0</formula>
      <formula>2</formula>
    </cfRule>
  </conditionalFormatting>
  <conditionalFormatting sqref="B19">
    <cfRule type="cellIs" dxfId="7091" priority="7092" stopIfTrue="1" operator="notBetween">
      <formula>0</formula>
      <formula>1</formula>
    </cfRule>
  </conditionalFormatting>
  <conditionalFormatting sqref="B18">
    <cfRule type="cellIs" dxfId="7090" priority="7091" stopIfTrue="1" operator="notBetween">
      <formula>0</formula>
      <formula>2</formula>
    </cfRule>
  </conditionalFormatting>
  <conditionalFormatting sqref="B18">
    <cfRule type="cellIs" dxfId="7089" priority="7090" stopIfTrue="1" operator="notBetween">
      <formula>0</formula>
      <formula>2</formula>
    </cfRule>
  </conditionalFormatting>
  <conditionalFormatting sqref="B18">
    <cfRule type="cellIs" dxfId="7088" priority="7089" stopIfTrue="1" operator="notBetween">
      <formula>0</formula>
      <formula>2</formula>
    </cfRule>
  </conditionalFormatting>
  <conditionalFormatting sqref="B18">
    <cfRule type="cellIs" dxfId="7087" priority="7088" stopIfTrue="1" operator="notBetween">
      <formula>0</formula>
      <formula>2</formula>
    </cfRule>
  </conditionalFormatting>
  <conditionalFormatting sqref="B18">
    <cfRule type="cellIs" dxfId="7086" priority="7087" stopIfTrue="1" operator="notBetween">
      <formula>0</formula>
      <formula>2</formula>
    </cfRule>
  </conditionalFormatting>
  <conditionalFormatting sqref="B18">
    <cfRule type="cellIs" dxfId="7085" priority="7086" stopIfTrue="1" operator="notBetween">
      <formula>0</formula>
      <formula>2</formula>
    </cfRule>
  </conditionalFormatting>
  <conditionalFormatting sqref="B2">
    <cfRule type="cellIs" dxfId="7084" priority="7085" stopIfTrue="1" operator="lessThan">
      <formula>15</formula>
    </cfRule>
  </conditionalFormatting>
  <conditionalFormatting sqref="B27 B29 B4:B7">
    <cfRule type="cellIs" dxfId="7083" priority="7084" stopIfTrue="1" operator="notBetween">
      <formula>0</formula>
      <formula>3</formula>
    </cfRule>
  </conditionalFormatting>
  <conditionalFormatting sqref="B31 B18 B10 B8">
    <cfRule type="cellIs" dxfId="7082" priority="7083" stopIfTrue="1" operator="notBetween">
      <formula>0</formula>
      <formula>2</formula>
    </cfRule>
  </conditionalFormatting>
  <conditionalFormatting sqref="B19">
    <cfRule type="cellIs" dxfId="7081" priority="7082" stopIfTrue="1" operator="notBetween">
      <formula>0</formula>
      <formula>1</formula>
    </cfRule>
  </conditionalFormatting>
  <conditionalFormatting sqref="B18">
    <cfRule type="cellIs" dxfId="7080" priority="7081" stopIfTrue="1" operator="notBetween">
      <formula>0</formula>
      <formula>2</formula>
    </cfRule>
  </conditionalFormatting>
  <conditionalFormatting sqref="B18">
    <cfRule type="cellIs" dxfId="7079" priority="7080" stopIfTrue="1" operator="notBetween">
      <formula>0</formula>
      <formula>2</formula>
    </cfRule>
  </conditionalFormatting>
  <conditionalFormatting sqref="B18">
    <cfRule type="cellIs" dxfId="7078" priority="7079" stopIfTrue="1" operator="notBetween">
      <formula>0</formula>
      <formula>2</formula>
    </cfRule>
  </conditionalFormatting>
  <conditionalFormatting sqref="B18">
    <cfRule type="cellIs" dxfId="7077" priority="7078" stopIfTrue="1" operator="notBetween">
      <formula>0</formula>
      <formula>2</formula>
    </cfRule>
  </conditionalFormatting>
  <conditionalFormatting sqref="B18">
    <cfRule type="cellIs" dxfId="7076" priority="7077" stopIfTrue="1" operator="notBetween">
      <formula>0</formula>
      <formula>2</formula>
    </cfRule>
  </conditionalFormatting>
  <conditionalFormatting sqref="B18">
    <cfRule type="cellIs" dxfId="7075" priority="7076" stopIfTrue="1" operator="notBetween">
      <formula>0</formula>
      <formula>2</formula>
    </cfRule>
  </conditionalFormatting>
  <conditionalFormatting sqref="B2">
    <cfRule type="cellIs" dxfId="7074" priority="7075" stopIfTrue="1" operator="lessThan">
      <formula>15</formula>
    </cfRule>
  </conditionalFormatting>
  <conditionalFormatting sqref="B27 B29 B4:B7">
    <cfRule type="cellIs" dxfId="7073" priority="7074" stopIfTrue="1" operator="notBetween">
      <formula>0</formula>
      <formula>3</formula>
    </cfRule>
  </conditionalFormatting>
  <conditionalFormatting sqref="B31 B18 B10 B8">
    <cfRule type="cellIs" dxfId="7072" priority="7073" stopIfTrue="1" operator="notBetween">
      <formula>0</formula>
      <formula>2</formula>
    </cfRule>
  </conditionalFormatting>
  <conditionalFormatting sqref="B19">
    <cfRule type="cellIs" dxfId="7071" priority="7072" stopIfTrue="1" operator="notBetween">
      <formula>0</formula>
      <formula>1</formula>
    </cfRule>
  </conditionalFormatting>
  <conditionalFormatting sqref="B18">
    <cfRule type="cellIs" dxfId="7070" priority="7071" stopIfTrue="1" operator="notBetween">
      <formula>0</formula>
      <formula>2</formula>
    </cfRule>
  </conditionalFormatting>
  <conditionalFormatting sqref="B18">
    <cfRule type="cellIs" dxfId="7069" priority="7070" stopIfTrue="1" operator="notBetween">
      <formula>0</formula>
      <formula>2</formula>
    </cfRule>
  </conditionalFormatting>
  <conditionalFormatting sqref="B18">
    <cfRule type="cellIs" dxfId="7068" priority="7069" stopIfTrue="1" operator="notBetween">
      <formula>0</formula>
      <formula>2</formula>
    </cfRule>
  </conditionalFormatting>
  <conditionalFormatting sqref="B18">
    <cfRule type="cellIs" dxfId="7067" priority="7068" stopIfTrue="1" operator="notBetween">
      <formula>0</formula>
      <formula>2</formula>
    </cfRule>
  </conditionalFormatting>
  <conditionalFormatting sqref="B18">
    <cfRule type="cellIs" dxfId="7066" priority="7067" stopIfTrue="1" operator="notBetween">
      <formula>0</formula>
      <formula>2</formula>
    </cfRule>
  </conditionalFormatting>
  <conditionalFormatting sqref="B18">
    <cfRule type="cellIs" dxfId="7065" priority="7066" stopIfTrue="1" operator="notBetween">
      <formula>0</formula>
      <formula>2</formula>
    </cfRule>
  </conditionalFormatting>
  <conditionalFormatting sqref="B2">
    <cfRule type="cellIs" dxfId="7064" priority="7065" stopIfTrue="1" operator="lessThan">
      <formula>15</formula>
    </cfRule>
  </conditionalFormatting>
  <conditionalFormatting sqref="B27 B29 B4:B7">
    <cfRule type="cellIs" dxfId="7063" priority="7064" stopIfTrue="1" operator="notBetween">
      <formula>0</formula>
      <formula>3</formula>
    </cfRule>
  </conditionalFormatting>
  <conditionalFormatting sqref="B31 B18 B10 B8">
    <cfRule type="cellIs" dxfId="7062" priority="7063" stopIfTrue="1" operator="notBetween">
      <formula>0</formula>
      <formula>2</formula>
    </cfRule>
  </conditionalFormatting>
  <conditionalFormatting sqref="B19">
    <cfRule type="cellIs" dxfId="7061" priority="7062" stopIfTrue="1" operator="notBetween">
      <formula>0</formula>
      <formula>1</formula>
    </cfRule>
  </conditionalFormatting>
  <conditionalFormatting sqref="B18">
    <cfRule type="cellIs" dxfId="7060" priority="7061" stopIfTrue="1" operator="notBetween">
      <formula>0</formula>
      <formula>2</formula>
    </cfRule>
  </conditionalFormatting>
  <conditionalFormatting sqref="B18">
    <cfRule type="cellIs" dxfId="7059" priority="7060" stopIfTrue="1" operator="notBetween">
      <formula>0</formula>
      <formula>2</formula>
    </cfRule>
  </conditionalFormatting>
  <conditionalFormatting sqref="B18">
    <cfRule type="cellIs" dxfId="7058" priority="7059" stopIfTrue="1" operator="notBetween">
      <formula>0</formula>
      <formula>2</formula>
    </cfRule>
  </conditionalFormatting>
  <conditionalFormatting sqref="B18">
    <cfRule type="cellIs" dxfId="7057" priority="7058" stopIfTrue="1" operator="notBetween">
      <formula>0</formula>
      <formula>2</formula>
    </cfRule>
  </conditionalFormatting>
  <conditionalFormatting sqref="B18">
    <cfRule type="cellIs" dxfId="7056" priority="7057" stopIfTrue="1" operator="notBetween">
      <formula>0</formula>
      <formula>2</formula>
    </cfRule>
  </conditionalFormatting>
  <conditionalFormatting sqref="B18">
    <cfRule type="cellIs" dxfId="7055" priority="7056" stopIfTrue="1" operator="notBetween">
      <formula>0</formula>
      <formula>2</formula>
    </cfRule>
  </conditionalFormatting>
  <conditionalFormatting sqref="B2">
    <cfRule type="cellIs" dxfId="7054" priority="7055" stopIfTrue="1" operator="lessThan">
      <formula>15</formula>
    </cfRule>
  </conditionalFormatting>
  <conditionalFormatting sqref="B27 B29 B4:B7">
    <cfRule type="cellIs" dxfId="7053" priority="7054" stopIfTrue="1" operator="notBetween">
      <formula>0</formula>
      <formula>3</formula>
    </cfRule>
  </conditionalFormatting>
  <conditionalFormatting sqref="B31 B10 B8 B18">
    <cfRule type="cellIs" dxfId="7052" priority="7053" stopIfTrue="1" operator="notBetween">
      <formula>0</formula>
      <formula>2</formula>
    </cfRule>
  </conditionalFormatting>
  <conditionalFormatting sqref="B19">
    <cfRule type="cellIs" dxfId="7051" priority="7052" stopIfTrue="1" operator="notBetween">
      <formula>0</formula>
      <formula>1</formula>
    </cfRule>
  </conditionalFormatting>
  <conditionalFormatting sqref="B2">
    <cfRule type="cellIs" dxfId="7050" priority="7051" stopIfTrue="1" operator="lessThan">
      <formula>15</formula>
    </cfRule>
  </conditionalFormatting>
  <conditionalFormatting sqref="B27 B29 B4:B7">
    <cfRule type="cellIs" dxfId="7049" priority="7050" stopIfTrue="1" operator="notBetween">
      <formula>0</formula>
      <formula>3</formula>
    </cfRule>
  </conditionalFormatting>
  <conditionalFormatting sqref="B31 B10 B8 B18">
    <cfRule type="cellIs" dxfId="7048" priority="7049" stopIfTrue="1" operator="notBetween">
      <formula>0</formula>
      <formula>2</formula>
    </cfRule>
  </conditionalFormatting>
  <conditionalFormatting sqref="B19">
    <cfRule type="cellIs" dxfId="7047" priority="7048" stopIfTrue="1" operator="notBetween">
      <formula>0</formula>
      <formula>1</formula>
    </cfRule>
  </conditionalFormatting>
  <conditionalFormatting sqref="B2">
    <cfRule type="cellIs" dxfId="7046" priority="7047" stopIfTrue="1" operator="lessThan">
      <formula>15</formula>
    </cfRule>
  </conditionalFormatting>
  <conditionalFormatting sqref="B27 B29 B4:B7">
    <cfRule type="cellIs" dxfId="7045" priority="7046" stopIfTrue="1" operator="notBetween">
      <formula>0</formula>
      <formula>3</formula>
    </cfRule>
  </conditionalFormatting>
  <conditionalFormatting sqref="B31 B10 B8 B18">
    <cfRule type="cellIs" dxfId="7044" priority="7045" stopIfTrue="1" operator="notBetween">
      <formula>0</formula>
      <formula>2</formula>
    </cfRule>
  </conditionalFormatting>
  <conditionalFormatting sqref="B19">
    <cfRule type="cellIs" dxfId="7043" priority="7044" stopIfTrue="1" operator="notBetween">
      <formula>0</formula>
      <formula>1</formula>
    </cfRule>
  </conditionalFormatting>
  <conditionalFormatting sqref="B2">
    <cfRule type="cellIs" dxfId="7042" priority="7043" stopIfTrue="1" operator="lessThan">
      <formula>15</formula>
    </cfRule>
  </conditionalFormatting>
  <conditionalFormatting sqref="B27 B29 B4:B7">
    <cfRule type="cellIs" dxfId="7041" priority="7042" stopIfTrue="1" operator="notBetween">
      <formula>0</formula>
      <formula>3</formula>
    </cfRule>
  </conditionalFormatting>
  <conditionalFormatting sqref="B31 B10 B8 B18">
    <cfRule type="cellIs" dxfId="7040" priority="7041" stopIfTrue="1" operator="notBetween">
      <formula>0</formula>
      <formula>2</formula>
    </cfRule>
  </conditionalFormatting>
  <conditionalFormatting sqref="B19">
    <cfRule type="cellIs" dxfId="7039" priority="7040" stopIfTrue="1" operator="notBetween">
      <formula>0</formula>
      <formula>1</formula>
    </cfRule>
  </conditionalFormatting>
  <conditionalFormatting sqref="B2">
    <cfRule type="cellIs" dxfId="7038" priority="7039" stopIfTrue="1" operator="lessThan">
      <formula>15</formula>
    </cfRule>
  </conditionalFormatting>
  <conditionalFormatting sqref="B27 B29 B4:B7">
    <cfRule type="cellIs" dxfId="7037" priority="7038" stopIfTrue="1" operator="notBetween">
      <formula>0</formula>
      <formula>3</formula>
    </cfRule>
  </conditionalFormatting>
  <conditionalFormatting sqref="B31 B10 B8 B18">
    <cfRule type="cellIs" dxfId="7036" priority="7037" stopIfTrue="1" operator="notBetween">
      <formula>0</formula>
      <formula>2</formula>
    </cfRule>
  </conditionalFormatting>
  <conditionalFormatting sqref="B19">
    <cfRule type="cellIs" dxfId="7035" priority="7036" stopIfTrue="1" operator="notBetween">
      <formula>0</formula>
      <formula>1</formula>
    </cfRule>
  </conditionalFormatting>
  <conditionalFormatting sqref="B2">
    <cfRule type="cellIs" dxfId="7034" priority="7035" stopIfTrue="1" operator="lessThan">
      <formula>15</formula>
    </cfRule>
  </conditionalFormatting>
  <conditionalFormatting sqref="B27 B29 B4:B7">
    <cfRule type="cellIs" dxfId="7033" priority="7034" stopIfTrue="1" operator="notBetween">
      <formula>0</formula>
      <formula>3</formula>
    </cfRule>
  </conditionalFormatting>
  <conditionalFormatting sqref="B31 B10 B8 B18">
    <cfRule type="cellIs" dxfId="7032" priority="7033" stopIfTrue="1" operator="notBetween">
      <formula>0</formula>
      <formula>2</formula>
    </cfRule>
  </conditionalFormatting>
  <conditionalFormatting sqref="B19">
    <cfRule type="cellIs" dxfId="7031" priority="7032" stopIfTrue="1" operator="notBetween">
      <formula>0</formula>
      <formula>1</formula>
    </cfRule>
  </conditionalFormatting>
  <conditionalFormatting sqref="B2">
    <cfRule type="cellIs" dxfId="7030" priority="7031" stopIfTrue="1" operator="lessThan">
      <formula>15</formula>
    </cfRule>
  </conditionalFormatting>
  <conditionalFormatting sqref="B27 B29 B4:B7">
    <cfRule type="cellIs" dxfId="7029" priority="7030" stopIfTrue="1" operator="notBetween">
      <formula>0</formula>
      <formula>3</formula>
    </cfRule>
  </conditionalFormatting>
  <conditionalFormatting sqref="B31 B10 B8 B18">
    <cfRule type="cellIs" dxfId="7028" priority="7029" stopIfTrue="1" operator="notBetween">
      <formula>0</formula>
      <formula>2</formula>
    </cfRule>
  </conditionalFormatting>
  <conditionalFormatting sqref="B19">
    <cfRule type="cellIs" dxfId="7027" priority="7028" stopIfTrue="1" operator="notBetween">
      <formula>0</formula>
      <formula>1</formula>
    </cfRule>
  </conditionalFormatting>
  <conditionalFormatting sqref="B2">
    <cfRule type="cellIs" dxfId="7026" priority="7027" stopIfTrue="1" operator="lessThan">
      <formula>15</formula>
    </cfRule>
  </conditionalFormatting>
  <conditionalFormatting sqref="B27 B29 B4:B7">
    <cfRule type="cellIs" dxfId="7025" priority="7026" stopIfTrue="1" operator="notBetween">
      <formula>0</formula>
      <formula>3</formula>
    </cfRule>
  </conditionalFormatting>
  <conditionalFormatting sqref="B31 B10 B8 B18">
    <cfRule type="cellIs" dxfId="7024" priority="7025" stopIfTrue="1" operator="notBetween">
      <formula>0</formula>
      <formula>2</formula>
    </cfRule>
  </conditionalFormatting>
  <conditionalFormatting sqref="B19">
    <cfRule type="cellIs" dxfId="7023" priority="7024" stopIfTrue="1" operator="notBetween">
      <formula>0</formula>
      <formula>1</formula>
    </cfRule>
  </conditionalFormatting>
  <conditionalFormatting sqref="B2">
    <cfRule type="cellIs" dxfId="7022" priority="7023" stopIfTrue="1" operator="lessThan">
      <formula>15</formula>
    </cfRule>
  </conditionalFormatting>
  <conditionalFormatting sqref="B27 B29 B4:B7">
    <cfRule type="cellIs" dxfId="7021" priority="7022" stopIfTrue="1" operator="notBetween">
      <formula>0</formula>
      <formula>3</formula>
    </cfRule>
  </conditionalFormatting>
  <conditionalFormatting sqref="B31 B18 B10 B8">
    <cfRule type="cellIs" dxfId="7020" priority="7021" stopIfTrue="1" operator="notBetween">
      <formula>0</formula>
      <formula>2</formula>
    </cfRule>
  </conditionalFormatting>
  <conditionalFormatting sqref="B19">
    <cfRule type="cellIs" dxfId="7019" priority="7020" stopIfTrue="1" operator="notBetween">
      <formula>0</formula>
      <formula>1</formula>
    </cfRule>
  </conditionalFormatting>
  <conditionalFormatting sqref="B18">
    <cfRule type="cellIs" dxfId="7018" priority="7019" stopIfTrue="1" operator="notBetween">
      <formula>0</formula>
      <formula>2</formula>
    </cfRule>
  </conditionalFormatting>
  <conditionalFormatting sqref="B18">
    <cfRule type="cellIs" dxfId="7017" priority="7018" stopIfTrue="1" operator="notBetween">
      <formula>0</formula>
      <formula>2</formula>
    </cfRule>
  </conditionalFormatting>
  <conditionalFormatting sqref="B18">
    <cfRule type="cellIs" dxfId="7016" priority="7017" stopIfTrue="1" operator="notBetween">
      <formula>0</formula>
      <formula>2</formula>
    </cfRule>
  </conditionalFormatting>
  <conditionalFormatting sqref="B18">
    <cfRule type="cellIs" dxfId="7015" priority="7016" stopIfTrue="1" operator="notBetween">
      <formula>0</formula>
      <formula>2</formula>
    </cfRule>
  </conditionalFormatting>
  <conditionalFormatting sqref="B18">
    <cfRule type="cellIs" dxfId="7014" priority="7015" stopIfTrue="1" operator="notBetween">
      <formula>0</formula>
      <formula>2</formula>
    </cfRule>
  </conditionalFormatting>
  <conditionalFormatting sqref="B18">
    <cfRule type="cellIs" dxfId="7013" priority="7014" stopIfTrue="1" operator="notBetween">
      <formula>0</formula>
      <formula>2</formula>
    </cfRule>
  </conditionalFormatting>
  <conditionalFormatting sqref="B2">
    <cfRule type="cellIs" dxfId="7012" priority="7013" stopIfTrue="1" operator="lessThan">
      <formula>15</formula>
    </cfRule>
  </conditionalFormatting>
  <conditionalFormatting sqref="B27 B29 B4:B7">
    <cfRule type="cellIs" dxfId="7011" priority="7012" stopIfTrue="1" operator="notBetween">
      <formula>0</formula>
      <formula>3</formula>
    </cfRule>
  </conditionalFormatting>
  <conditionalFormatting sqref="B31 B18 B10 B8">
    <cfRule type="cellIs" dxfId="7010" priority="7011" stopIfTrue="1" operator="notBetween">
      <formula>0</formula>
      <formula>2</formula>
    </cfRule>
  </conditionalFormatting>
  <conditionalFormatting sqref="B19">
    <cfRule type="cellIs" dxfId="7009" priority="7010" stopIfTrue="1" operator="notBetween">
      <formula>0</formula>
      <formula>1</formula>
    </cfRule>
  </conditionalFormatting>
  <conditionalFormatting sqref="B18">
    <cfRule type="cellIs" dxfId="7008" priority="7009" stopIfTrue="1" operator="notBetween">
      <formula>0</formula>
      <formula>2</formula>
    </cfRule>
  </conditionalFormatting>
  <conditionalFormatting sqref="B18">
    <cfRule type="cellIs" dxfId="7007" priority="7008" stopIfTrue="1" operator="notBetween">
      <formula>0</formula>
      <formula>2</formula>
    </cfRule>
  </conditionalFormatting>
  <conditionalFormatting sqref="B18">
    <cfRule type="cellIs" dxfId="7006" priority="7007" stopIfTrue="1" operator="notBetween">
      <formula>0</formula>
      <formula>2</formula>
    </cfRule>
  </conditionalFormatting>
  <conditionalFormatting sqref="B18">
    <cfRule type="cellIs" dxfId="7005" priority="7006" stopIfTrue="1" operator="notBetween">
      <formula>0</formula>
      <formula>2</formula>
    </cfRule>
  </conditionalFormatting>
  <conditionalFormatting sqref="B18">
    <cfRule type="cellIs" dxfId="7004" priority="7005" stopIfTrue="1" operator="notBetween">
      <formula>0</formula>
      <formula>2</formula>
    </cfRule>
  </conditionalFormatting>
  <conditionalFormatting sqref="B18">
    <cfRule type="cellIs" dxfId="7003" priority="7004" stopIfTrue="1" operator="notBetween">
      <formula>0</formula>
      <formula>2</formula>
    </cfRule>
  </conditionalFormatting>
  <conditionalFormatting sqref="B2">
    <cfRule type="cellIs" dxfId="7002" priority="7003" stopIfTrue="1" operator="lessThan">
      <formula>15</formula>
    </cfRule>
  </conditionalFormatting>
  <conditionalFormatting sqref="B27 B29 B4:B7">
    <cfRule type="cellIs" dxfId="7001" priority="7002" stopIfTrue="1" operator="notBetween">
      <formula>0</formula>
      <formula>3</formula>
    </cfRule>
  </conditionalFormatting>
  <conditionalFormatting sqref="B31 B18 B10 B8">
    <cfRule type="cellIs" dxfId="7000" priority="7001" stopIfTrue="1" operator="notBetween">
      <formula>0</formula>
      <formula>2</formula>
    </cfRule>
  </conditionalFormatting>
  <conditionalFormatting sqref="B19">
    <cfRule type="cellIs" dxfId="6999" priority="7000" stopIfTrue="1" operator="notBetween">
      <formula>0</formula>
      <formula>1</formula>
    </cfRule>
  </conditionalFormatting>
  <conditionalFormatting sqref="B18">
    <cfRule type="cellIs" dxfId="6998" priority="6999" stopIfTrue="1" operator="notBetween">
      <formula>0</formula>
      <formula>2</formula>
    </cfRule>
  </conditionalFormatting>
  <conditionalFormatting sqref="B18">
    <cfRule type="cellIs" dxfId="6997" priority="6998" stopIfTrue="1" operator="notBetween">
      <formula>0</formula>
      <formula>2</formula>
    </cfRule>
  </conditionalFormatting>
  <conditionalFormatting sqref="B18">
    <cfRule type="cellIs" dxfId="6996" priority="6997" stopIfTrue="1" operator="notBetween">
      <formula>0</formula>
      <formula>2</formula>
    </cfRule>
  </conditionalFormatting>
  <conditionalFormatting sqref="B18">
    <cfRule type="cellIs" dxfId="6995" priority="6996" stopIfTrue="1" operator="notBetween">
      <formula>0</formula>
      <formula>2</formula>
    </cfRule>
  </conditionalFormatting>
  <conditionalFormatting sqref="B18">
    <cfRule type="cellIs" dxfId="6994" priority="6995" stopIfTrue="1" operator="notBetween">
      <formula>0</formula>
      <formula>2</formula>
    </cfRule>
  </conditionalFormatting>
  <conditionalFormatting sqref="B18">
    <cfRule type="cellIs" dxfId="6993" priority="6994" stopIfTrue="1" operator="notBetween">
      <formula>0</formula>
      <formula>2</formula>
    </cfRule>
  </conditionalFormatting>
  <conditionalFormatting sqref="B2">
    <cfRule type="cellIs" dxfId="6992" priority="6993" stopIfTrue="1" operator="lessThan">
      <formula>15</formula>
    </cfRule>
  </conditionalFormatting>
  <conditionalFormatting sqref="B27 B29 B4:B7">
    <cfRule type="cellIs" dxfId="6991" priority="6992" stopIfTrue="1" operator="notBetween">
      <formula>0</formula>
      <formula>3</formula>
    </cfRule>
  </conditionalFormatting>
  <conditionalFormatting sqref="B31 B18 B10 B8">
    <cfRule type="cellIs" dxfId="6990" priority="6991" stopIfTrue="1" operator="notBetween">
      <formula>0</formula>
      <formula>2</formula>
    </cfRule>
  </conditionalFormatting>
  <conditionalFormatting sqref="B19">
    <cfRule type="cellIs" dxfId="6989" priority="6990" stopIfTrue="1" operator="notBetween">
      <formula>0</formula>
      <formula>1</formula>
    </cfRule>
  </conditionalFormatting>
  <conditionalFormatting sqref="B18">
    <cfRule type="cellIs" dxfId="6988" priority="6989" stopIfTrue="1" operator="notBetween">
      <formula>0</formula>
      <formula>2</formula>
    </cfRule>
  </conditionalFormatting>
  <conditionalFormatting sqref="B18">
    <cfRule type="cellIs" dxfId="6987" priority="6988" stopIfTrue="1" operator="notBetween">
      <formula>0</formula>
      <formula>2</formula>
    </cfRule>
  </conditionalFormatting>
  <conditionalFormatting sqref="B18">
    <cfRule type="cellIs" dxfId="6986" priority="6987" stopIfTrue="1" operator="notBetween">
      <formula>0</formula>
      <formula>2</formula>
    </cfRule>
  </conditionalFormatting>
  <conditionalFormatting sqref="B18">
    <cfRule type="cellIs" dxfId="6985" priority="6986" stopIfTrue="1" operator="notBetween">
      <formula>0</formula>
      <formula>2</formula>
    </cfRule>
  </conditionalFormatting>
  <conditionalFormatting sqref="B18">
    <cfRule type="cellIs" dxfId="6984" priority="6985" stopIfTrue="1" operator="notBetween">
      <formula>0</formula>
      <formula>2</formula>
    </cfRule>
  </conditionalFormatting>
  <conditionalFormatting sqref="B18">
    <cfRule type="cellIs" dxfId="6983" priority="6984" stopIfTrue="1" operator="notBetween">
      <formula>0</formula>
      <formula>2</formula>
    </cfRule>
  </conditionalFormatting>
  <conditionalFormatting sqref="B2">
    <cfRule type="cellIs" dxfId="6982" priority="6983" stopIfTrue="1" operator="lessThan">
      <formula>15</formula>
    </cfRule>
  </conditionalFormatting>
  <conditionalFormatting sqref="B27 B29 B4:B7">
    <cfRule type="cellIs" dxfId="6981" priority="6982" stopIfTrue="1" operator="notBetween">
      <formula>0</formula>
      <formula>3</formula>
    </cfRule>
  </conditionalFormatting>
  <conditionalFormatting sqref="B31 B18 B10 B8">
    <cfRule type="cellIs" dxfId="6980" priority="6981" stopIfTrue="1" operator="notBetween">
      <formula>0</formula>
      <formula>2</formula>
    </cfRule>
  </conditionalFormatting>
  <conditionalFormatting sqref="B19">
    <cfRule type="cellIs" dxfId="6979" priority="6980" stopIfTrue="1" operator="notBetween">
      <formula>0</formula>
      <formula>1</formula>
    </cfRule>
  </conditionalFormatting>
  <conditionalFormatting sqref="B18">
    <cfRule type="cellIs" dxfId="6978" priority="6979" stopIfTrue="1" operator="notBetween">
      <formula>0</formula>
      <formula>2</formula>
    </cfRule>
  </conditionalFormatting>
  <conditionalFormatting sqref="B18">
    <cfRule type="cellIs" dxfId="6977" priority="6978" stopIfTrue="1" operator="notBetween">
      <formula>0</formula>
      <formula>2</formula>
    </cfRule>
  </conditionalFormatting>
  <conditionalFormatting sqref="B18">
    <cfRule type="cellIs" dxfId="6976" priority="6977" stopIfTrue="1" operator="notBetween">
      <formula>0</formula>
      <formula>2</formula>
    </cfRule>
  </conditionalFormatting>
  <conditionalFormatting sqref="B18">
    <cfRule type="cellIs" dxfId="6975" priority="6976" stopIfTrue="1" operator="notBetween">
      <formula>0</formula>
      <formula>2</formula>
    </cfRule>
  </conditionalFormatting>
  <conditionalFormatting sqref="B18">
    <cfRule type="cellIs" dxfId="6974" priority="6975" stopIfTrue="1" operator="notBetween">
      <formula>0</formula>
      <formula>2</formula>
    </cfRule>
  </conditionalFormatting>
  <conditionalFormatting sqref="B18">
    <cfRule type="cellIs" dxfId="6973" priority="6974" stopIfTrue="1" operator="notBetween">
      <formula>0</formula>
      <formula>2</formula>
    </cfRule>
  </conditionalFormatting>
  <conditionalFormatting sqref="B2">
    <cfRule type="cellIs" dxfId="6972" priority="6973" stopIfTrue="1" operator="lessThan">
      <formula>15</formula>
    </cfRule>
  </conditionalFormatting>
  <conditionalFormatting sqref="B27 B29 B4:B7">
    <cfRule type="cellIs" dxfId="6971" priority="6972" stopIfTrue="1" operator="notBetween">
      <formula>0</formula>
      <formula>3</formula>
    </cfRule>
  </conditionalFormatting>
  <conditionalFormatting sqref="B31 B10 B8 B18">
    <cfRule type="cellIs" dxfId="6970" priority="6971" stopIfTrue="1" operator="notBetween">
      <formula>0</formula>
      <formula>2</formula>
    </cfRule>
  </conditionalFormatting>
  <conditionalFormatting sqref="B19">
    <cfRule type="cellIs" dxfId="6969" priority="6970" stopIfTrue="1" operator="notBetween">
      <formula>0</formula>
      <formula>1</formula>
    </cfRule>
  </conditionalFormatting>
  <conditionalFormatting sqref="B2">
    <cfRule type="cellIs" dxfId="6968" priority="6969" stopIfTrue="1" operator="lessThan">
      <formula>15</formula>
    </cfRule>
  </conditionalFormatting>
  <conditionalFormatting sqref="B27 B29 B4:B7">
    <cfRule type="cellIs" dxfId="6967" priority="6968" stopIfTrue="1" operator="notBetween">
      <formula>0</formula>
      <formula>3</formula>
    </cfRule>
  </conditionalFormatting>
  <conditionalFormatting sqref="B31 B10 B8 B18">
    <cfRule type="cellIs" dxfId="6966" priority="6967" stopIfTrue="1" operator="notBetween">
      <formula>0</formula>
      <formula>2</formula>
    </cfRule>
  </conditionalFormatting>
  <conditionalFormatting sqref="B19">
    <cfRule type="cellIs" dxfId="6965" priority="6966" stopIfTrue="1" operator="notBetween">
      <formula>0</formula>
      <formula>1</formula>
    </cfRule>
  </conditionalFormatting>
  <conditionalFormatting sqref="B2">
    <cfRule type="cellIs" dxfId="6964" priority="6965" stopIfTrue="1" operator="lessThan">
      <formula>15</formula>
    </cfRule>
  </conditionalFormatting>
  <conditionalFormatting sqref="B27 B29 B4:B7">
    <cfRule type="cellIs" dxfId="6963" priority="6964" stopIfTrue="1" operator="notBetween">
      <formula>0</formula>
      <formula>3</formula>
    </cfRule>
  </conditionalFormatting>
  <conditionalFormatting sqref="B31 B10 B8 B18">
    <cfRule type="cellIs" dxfId="6962" priority="6963" stopIfTrue="1" operator="notBetween">
      <formula>0</formula>
      <formula>2</formula>
    </cfRule>
  </conditionalFormatting>
  <conditionalFormatting sqref="B19">
    <cfRule type="cellIs" dxfId="6961" priority="6962" stopIfTrue="1" operator="notBetween">
      <formula>0</formula>
      <formula>1</formula>
    </cfRule>
  </conditionalFormatting>
  <conditionalFormatting sqref="B2">
    <cfRule type="cellIs" dxfId="6960" priority="6961" stopIfTrue="1" operator="lessThan">
      <formula>15</formula>
    </cfRule>
  </conditionalFormatting>
  <conditionalFormatting sqref="B27 B29 B4:B7">
    <cfRule type="cellIs" dxfId="6959" priority="6960" stopIfTrue="1" operator="notBetween">
      <formula>0</formula>
      <formula>3</formula>
    </cfRule>
  </conditionalFormatting>
  <conditionalFormatting sqref="B31 B10 B8 B18">
    <cfRule type="cellIs" dxfId="6958" priority="6959" stopIfTrue="1" operator="notBetween">
      <formula>0</formula>
      <formula>2</formula>
    </cfRule>
  </conditionalFormatting>
  <conditionalFormatting sqref="B19">
    <cfRule type="cellIs" dxfId="6957" priority="6958" stopIfTrue="1" operator="notBetween">
      <formula>0</formula>
      <formula>1</formula>
    </cfRule>
  </conditionalFormatting>
  <conditionalFormatting sqref="B2">
    <cfRule type="cellIs" dxfId="6956" priority="6957" stopIfTrue="1" operator="lessThan">
      <formula>15</formula>
    </cfRule>
  </conditionalFormatting>
  <conditionalFormatting sqref="B27 B29 B4:B7">
    <cfRule type="cellIs" dxfId="6955" priority="6956" stopIfTrue="1" operator="notBetween">
      <formula>0</formula>
      <formula>3</formula>
    </cfRule>
  </conditionalFormatting>
  <conditionalFormatting sqref="B31 B10 B8 B18">
    <cfRule type="cellIs" dxfId="6954" priority="6955" stopIfTrue="1" operator="notBetween">
      <formula>0</formula>
      <formula>2</formula>
    </cfRule>
  </conditionalFormatting>
  <conditionalFormatting sqref="B19">
    <cfRule type="cellIs" dxfId="6953" priority="6954" stopIfTrue="1" operator="notBetween">
      <formula>0</formula>
      <formula>1</formula>
    </cfRule>
  </conditionalFormatting>
  <conditionalFormatting sqref="B2">
    <cfRule type="cellIs" dxfId="6952" priority="6953" stopIfTrue="1" operator="lessThan">
      <formula>15</formula>
    </cfRule>
  </conditionalFormatting>
  <conditionalFormatting sqref="B27 B29 B4:B7">
    <cfRule type="cellIs" dxfId="6951" priority="6952" stopIfTrue="1" operator="notBetween">
      <formula>0</formula>
      <formula>3</formula>
    </cfRule>
  </conditionalFormatting>
  <conditionalFormatting sqref="B31 B10 B8 B18">
    <cfRule type="cellIs" dxfId="6950" priority="6951" stopIfTrue="1" operator="notBetween">
      <formula>0</formula>
      <formula>2</formula>
    </cfRule>
  </conditionalFormatting>
  <conditionalFormatting sqref="B19">
    <cfRule type="cellIs" dxfId="6949" priority="6950" stopIfTrue="1" operator="notBetween">
      <formula>0</formula>
      <formula>1</formula>
    </cfRule>
  </conditionalFormatting>
  <conditionalFormatting sqref="B2">
    <cfRule type="cellIs" dxfId="6948" priority="6949" stopIfTrue="1" operator="lessThan">
      <formula>15</formula>
    </cfRule>
  </conditionalFormatting>
  <conditionalFormatting sqref="B27 B29 B4:B7">
    <cfRule type="cellIs" dxfId="6947" priority="6948" stopIfTrue="1" operator="notBetween">
      <formula>0</formula>
      <formula>3</formula>
    </cfRule>
  </conditionalFormatting>
  <conditionalFormatting sqref="B31 B10 B8 B18">
    <cfRule type="cellIs" dxfId="6946" priority="6947" stopIfTrue="1" operator="notBetween">
      <formula>0</formula>
      <formula>2</formula>
    </cfRule>
  </conditionalFormatting>
  <conditionalFormatting sqref="B19">
    <cfRule type="cellIs" dxfId="6945" priority="6946" stopIfTrue="1" operator="notBetween">
      <formula>0</formula>
      <formula>1</formula>
    </cfRule>
  </conditionalFormatting>
  <conditionalFormatting sqref="B2">
    <cfRule type="cellIs" dxfId="6944" priority="6945" stopIfTrue="1" operator="lessThan">
      <formula>15</formula>
    </cfRule>
  </conditionalFormatting>
  <conditionalFormatting sqref="B27 B29 B4:B7">
    <cfRule type="cellIs" dxfId="6943" priority="6944" stopIfTrue="1" operator="notBetween">
      <formula>0</formula>
      <formula>3</formula>
    </cfRule>
  </conditionalFormatting>
  <conditionalFormatting sqref="B31 B10 B8 B18">
    <cfRule type="cellIs" dxfId="6942" priority="6943" stopIfTrue="1" operator="notBetween">
      <formula>0</formula>
      <formula>2</formula>
    </cfRule>
  </conditionalFormatting>
  <conditionalFormatting sqref="B19">
    <cfRule type="cellIs" dxfId="6941" priority="6942" stopIfTrue="1" operator="notBetween">
      <formula>0</formula>
      <formula>1</formula>
    </cfRule>
  </conditionalFormatting>
  <conditionalFormatting sqref="B2">
    <cfRule type="cellIs" dxfId="6940" priority="6941" stopIfTrue="1" operator="lessThan">
      <formula>15</formula>
    </cfRule>
  </conditionalFormatting>
  <conditionalFormatting sqref="B27 B29 B4:B7">
    <cfRule type="cellIs" dxfId="6939" priority="6940" stopIfTrue="1" operator="notBetween">
      <formula>0</formula>
      <formula>3</formula>
    </cfRule>
  </conditionalFormatting>
  <conditionalFormatting sqref="B31 B18 B10 B8">
    <cfRule type="cellIs" dxfId="6938" priority="6939" stopIfTrue="1" operator="notBetween">
      <formula>0</formula>
      <formula>2</formula>
    </cfRule>
  </conditionalFormatting>
  <conditionalFormatting sqref="B19">
    <cfRule type="cellIs" dxfId="6937" priority="6938" stopIfTrue="1" operator="notBetween">
      <formula>0</formula>
      <formula>1</formula>
    </cfRule>
  </conditionalFormatting>
  <conditionalFormatting sqref="B18">
    <cfRule type="cellIs" dxfId="6936" priority="6937" stopIfTrue="1" operator="notBetween">
      <formula>0</formula>
      <formula>2</formula>
    </cfRule>
  </conditionalFormatting>
  <conditionalFormatting sqref="B18">
    <cfRule type="cellIs" dxfId="6935" priority="6936" stopIfTrue="1" operator="notBetween">
      <formula>0</formula>
      <formula>2</formula>
    </cfRule>
  </conditionalFormatting>
  <conditionalFormatting sqref="B18">
    <cfRule type="cellIs" dxfId="6934" priority="6935" stopIfTrue="1" operator="notBetween">
      <formula>0</formula>
      <formula>2</formula>
    </cfRule>
  </conditionalFormatting>
  <conditionalFormatting sqref="B18">
    <cfRule type="cellIs" dxfId="6933" priority="6934" stopIfTrue="1" operator="notBetween">
      <formula>0</formula>
      <formula>2</formula>
    </cfRule>
  </conditionalFormatting>
  <conditionalFormatting sqref="B18">
    <cfRule type="cellIs" dxfId="6932" priority="6933" stopIfTrue="1" operator="notBetween">
      <formula>0</formula>
      <formula>2</formula>
    </cfRule>
  </conditionalFormatting>
  <conditionalFormatting sqref="B18">
    <cfRule type="cellIs" dxfId="6931" priority="6932" stopIfTrue="1" operator="notBetween">
      <formula>0</formula>
      <formula>2</formula>
    </cfRule>
  </conditionalFormatting>
  <conditionalFormatting sqref="B2">
    <cfRule type="cellIs" dxfId="6930" priority="6931" stopIfTrue="1" operator="lessThan">
      <formula>15</formula>
    </cfRule>
  </conditionalFormatting>
  <conditionalFormatting sqref="B27 B29 B4:B7">
    <cfRule type="cellIs" dxfId="6929" priority="6930" stopIfTrue="1" operator="notBetween">
      <formula>0</formula>
      <formula>3</formula>
    </cfRule>
  </conditionalFormatting>
  <conditionalFormatting sqref="B31 B18 B10 B8">
    <cfRule type="cellIs" dxfId="6928" priority="6929" stopIfTrue="1" operator="notBetween">
      <formula>0</formula>
      <formula>2</formula>
    </cfRule>
  </conditionalFormatting>
  <conditionalFormatting sqref="B19">
    <cfRule type="cellIs" dxfId="6927" priority="6928" stopIfTrue="1" operator="notBetween">
      <formula>0</formula>
      <formula>1</formula>
    </cfRule>
  </conditionalFormatting>
  <conditionalFormatting sqref="B18">
    <cfRule type="cellIs" dxfId="6926" priority="6927" stopIfTrue="1" operator="notBetween">
      <formula>0</formula>
      <formula>2</formula>
    </cfRule>
  </conditionalFormatting>
  <conditionalFormatting sqref="B18">
    <cfRule type="cellIs" dxfId="6925" priority="6926" stopIfTrue="1" operator="notBetween">
      <formula>0</formula>
      <formula>2</formula>
    </cfRule>
  </conditionalFormatting>
  <conditionalFormatting sqref="B18">
    <cfRule type="cellIs" dxfId="6924" priority="6925" stopIfTrue="1" operator="notBetween">
      <formula>0</formula>
      <formula>2</formula>
    </cfRule>
  </conditionalFormatting>
  <conditionalFormatting sqref="B18">
    <cfRule type="cellIs" dxfId="6923" priority="6924" stopIfTrue="1" operator="notBetween">
      <formula>0</formula>
      <formula>2</formula>
    </cfRule>
  </conditionalFormatting>
  <conditionalFormatting sqref="B18">
    <cfRule type="cellIs" dxfId="6922" priority="6923" stopIfTrue="1" operator="notBetween">
      <formula>0</formula>
      <formula>2</formula>
    </cfRule>
  </conditionalFormatting>
  <conditionalFormatting sqref="B18">
    <cfRule type="cellIs" dxfId="6921" priority="6922" stopIfTrue="1" operator="notBetween">
      <formula>0</formula>
      <formula>2</formula>
    </cfRule>
  </conditionalFormatting>
  <conditionalFormatting sqref="B2">
    <cfRule type="cellIs" dxfId="6920" priority="6921" stopIfTrue="1" operator="lessThan">
      <formula>15</formula>
    </cfRule>
  </conditionalFormatting>
  <conditionalFormatting sqref="B27 B29 B4:B7">
    <cfRule type="cellIs" dxfId="6919" priority="6920" stopIfTrue="1" operator="notBetween">
      <formula>0</formula>
      <formula>3</formula>
    </cfRule>
  </conditionalFormatting>
  <conditionalFormatting sqref="B31 B18 B10 B8">
    <cfRule type="cellIs" dxfId="6918" priority="6919" stopIfTrue="1" operator="notBetween">
      <formula>0</formula>
      <formula>2</formula>
    </cfRule>
  </conditionalFormatting>
  <conditionalFormatting sqref="B19">
    <cfRule type="cellIs" dxfId="6917" priority="6918" stopIfTrue="1" operator="notBetween">
      <formula>0</formula>
      <formula>1</formula>
    </cfRule>
  </conditionalFormatting>
  <conditionalFormatting sqref="B18">
    <cfRule type="cellIs" dxfId="6916" priority="6917" stopIfTrue="1" operator="notBetween">
      <formula>0</formula>
      <formula>2</formula>
    </cfRule>
  </conditionalFormatting>
  <conditionalFormatting sqref="B18">
    <cfRule type="cellIs" dxfId="6915" priority="6916" stopIfTrue="1" operator="notBetween">
      <formula>0</formula>
      <formula>2</formula>
    </cfRule>
  </conditionalFormatting>
  <conditionalFormatting sqref="B18">
    <cfRule type="cellIs" dxfId="6914" priority="6915" stopIfTrue="1" operator="notBetween">
      <formula>0</formula>
      <formula>2</formula>
    </cfRule>
  </conditionalFormatting>
  <conditionalFormatting sqref="B18">
    <cfRule type="cellIs" dxfId="6913" priority="6914" stopIfTrue="1" operator="notBetween">
      <formula>0</formula>
      <formula>2</formula>
    </cfRule>
  </conditionalFormatting>
  <conditionalFormatting sqref="B18">
    <cfRule type="cellIs" dxfId="6912" priority="6913" stopIfTrue="1" operator="notBetween">
      <formula>0</formula>
      <formula>2</formula>
    </cfRule>
  </conditionalFormatting>
  <conditionalFormatting sqref="B18">
    <cfRule type="cellIs" dxfId="6911" priority="6912" stopIfTrue="1" operator="notBetween">
      <formula>0</formula>
      <formula>2</formula>
    </cfRule>
  </conditionalFormatting>
  <conditionalFormatting sqref="B2">
    <cfRule type="cellIs" dxfId="6910" priority="6911" stopIfTrue="1" operator="lessThan">
      <formula>15</formula>
    </cfRule>
  </conditionalFormatting>
  <conditionalFormatting sqref="B27 B29 B4:B7">
    <cfRule type="cellIs" dxfId="6909" priority="6910" stopIfTrue="1" operator="notBetween">
      <formula>0</formula>
      <formula>3</formula>
    </cfRule>
  </conditionalFormatting>
  <conditionalFormatting sqref="B31 B18 B10 B8">
    <cfRule type="cellIs" dxfId="6908" priority="6909" stopIfTrue="1" operator="notBetween">
      <formula>0</formula>
      <formula>2</formula>
    </cfRule>
  </conditionalFormatting>
  <conditionalFormatting sqref="B19">
    <cfRule type="cellIs" dxfId="6907" priority="6908" stopIfTrue="1" operator="notBetween">
      <formula>0</formula>
      <formula>1</formula>
    </cfRule>
  </conditionalFormatting>
  <conditionalFormatting sqref="B18">
    <cfRule type="cellIs" dxfId="6906" priority="6907" stopIfTrue="1" operator="notBetween">
      <formula>0</formula>
      <formula>2</formula>
    </cfRule>
  </conditionalFormatting>
  <conditionalFormatting sqref="B18">
    <cfRule type="cellIs" dxfId="6905" priority="6906" stopIfTrue="1" operator="notBetween">
      <formula>0</formula>
      <formula>2</formula>
    </cfRule>
  </conditionalFormatting>
  <conditionalFormatting sqref="B18">
    <cfRule type="cellIs" dxfId="6904" priority="6905" stopIfTrue="1" operator="notBetween">
      <formula>0</formula>
      <formula>2</formula>
    </cfRule>
  </conditionalFormatting>
  <conditionalFormatting sqref="B18">
    <cfRule type="cellIs" dxfId="6903" priority="6904" stopIfTrue="1" operator="notBetween">
      <formula>0</formula>
      <formula>2</formula>
    </cfRule>
  </conditionalFormatting>
  <conditionalFormatting sqref="B18">
    <cfRule type="cellIs" dxfId="6902" priority="6903" stopIfTrue="1" operator="notBetween">
      <formula>0</formula>
      <formula>2</formula>
    </cfRule>
  </conditionalFormatting>
  <conditionalFormatting sqref="B18">
    <cfRule type="cellIs" dxfId="6901" priority="6902" stopIfTrue="1" operator="notBetween">
      <formula>0</formula>
      <formula>2</formula>
    </cfRule>
  </conditionalFormatting>
  <conditionalFormatting sqref="B2">
    <cfRule type="cellIs" dxfId="6900" priority="6901" stopIfTrue="1" operator="lessThan">
      <formula>15</formula>
    </cfRule>
  </conditionalFormatting>
  <conditionalFormatting sqref="B27 B29 B4:B7">
    <cfRule type="cellIs" dxfId="6899" priority="6900" stopIfTrue="1" operator="notBetween">
      <formula>0</formula>
      <formula>3</formula>
    </cfRule>
  </conditionalFormatting>
  <conditionalFormatting sqref="B31 B18 B10 B8">
    <cfRule type="cellIs" dxfId="6898" priority="6899" stopIfTrue="1" operator="notBetween">
      <formula>0</formula>
      <formula>2</formula>
    </cfRule>
  </conditionalFormatting>
  <conditionalFormatting sqref="B19">
    <cfRule type="cellIs" dxfId="6897" priority="6898" stopIfTrue="1" operator="notBetween">
      <formula>0</formula>
      <formula>1</formula>
    </cfRule>
  </conditionalFormatting>
  <conditionalFormatting sqref="B18">
    <cfRule type="cellIs" dxfId="6896" priority="6897" stopIfTrue="1" operator="notBetween">
      <formula>0</formula>
      <formula>2</formula>
    </cfRule>
  </conditionalFormatting>
  <conditionalFormatting sqref="B18">
    <cfRule type="cellIs" dxfId="6895" priority="6896" stopIfTrue="1" operator="notBetween">
      <formula>0</formula>
      <formula>2</formula>
    </cfRule>
  </conditionalFormatting>
  <conditionalFormatting sqref="B18">
    <cfRule type="cellIs" dxfId="6894" priority="6895" stopIfTrue="1" operator="notBetween">
      <formula>0</formula>
      <formula>2</formula>
    </cfRule>
  </conditionalFormatting>
  <conditionalFormatting sqref="B18">
    <cfRule type="cellIs" dxfId="6893" priority="6894" stopIfTrue="1" operator="notBetween">
      <formula>0</formula>
      <formula>2</formula>
    </cfRule>
  </conditionalFormatting>
  <conditionalFormatting sqref="B18">
    <cfRule type="cellIs" dxfId="6892" priority="6893" stopIfTrue="1" operator="notBetween">
      <formula>0</formula>
      <formula>2</formula>
    </cfRule>
  </conditionalFormatting>
  <conditionalFormatting sqref="B18">
    <cfRule type="cellIs" dxfId="6891" priority="6892" stopIfTrue="1" operator="notBetween">
      <formula>0</formula>
      <formula>2</formula>
    </cfRule>
  </conditionalFormatting>
  <conditionalFormatting sqref="B2">
    <cfRule type="cellIs" dxfId="6890" priority="6891" stopIfTrue="1" operator="lessThan">
      <formula>15</formula>
    </cfRule>
  </conditionalFormatting>
  <conditionalFormatting sqref="B27 B29 B4:B7">
    <cfRule type="cellIs" dxfId="6889" priority="6890" stopIfTrue="1" operator="notBetween">
      <formula>0</formula>
      <formula>3</formula>
    </cfRule>
  </conditionalFormatting>
  <conditionalFormatting sqref="B31 B10 B8 B18">
    <cfRule type="cellIs" dxfId="6888" priority="6889" stopIfTrue="1" operator="notBetween">
      <formula>0</formula>
      <formula>2</formula>
    </cfRule>
  </conditionalFormatting>
  <conditionalFormatting sqref="B19">
    <cfRule type="cellIs" dxfId="6887" priority="6888" stopIfTrue="1" operator="notBetween">
      <formula>0</formula>
      <formula>1</formula>
    </cfRule>
  </conditionalFormatting>
  <conditionalFormatting sqref="B2">
    <cfRule type="cellIs" dxfId="6886" priority="6887" stopIfTrue="1" operator="lessThan">
      <formula>15</formula>
    </cfRule>
  </conditionalFormatting>
  <conditionalFormatting sqref="B27 B29 B4:B7">
    <cfRule type="cellIs" dxfId="6885" priority="6886" stopIfTrue="1" operator="notBetween">
      <formula>0</formula>
      <formula>3</formula>
    </cfRule>
  </conditionalFormatting>
  <conditionalFormatting sqref="B31 B10 B8 B18">
    <cfRule type="cellIs" dxfId="6884" priority="6885" stopIfTrue="1" operator="notBetween">
      <formula>0</formula>
      <formula>2</formula>
    </cfRule>
  </conditionalFormatting>
  <conditionalFormatting sqref="B19">
    <cfRule type="cellIs" dxfId="6883" priority="6884" stopIfTrue="1" operator="notBetween">
      <formula>0</formula>
      <formula>1</formula>
    </cfRule>
  </conditionalFormatting>
  <conditionalFormatting sqref="B2">
    <cfRule type="cellIs" dxfId="6882" priority="6883" stopIfTrue="1" operator="lessThan">
      <formula>15</formula>
    </cfRule>
  </conditionalFormatting>
  <conditionalFormatting sqref="B27 B29 B4:B7">
    <cfRule type="cellIs" dxfId="6881" priority="6882" stopIfTrue="1" operator="notBetween">
      <formula>0</formula>
      <formula>3</formula>
    </cfRule>
  </conditionalFormatting>
  <conditionalFormatting sqref="B31 B10 B8 B18">
    <cfRule type="cellIs" dxfId="6880" priority="6881" stopIfTrue="1" operator="notBetween">
      <formula>0</formula>
      <formula>2</formula>
    </cfRule>
  </conditionalFormatting>
  <conditionalFormatting sqref="B19">
    <cfRule type="cellIs" dxfId="6879" priority="6880" stopIfTrue="1" operator="notBetween">
      <formula>0</formula>
      <formula>1</formula>
    </cfRule>
  </conditionalFormatting>
  <conditionalFormatting sqref="B2">
    <cfRule type="cellIs" dxfId="6878" priority="6879" stopIfTrue="1" operator="lessThan">
      <formula>15</formula>
    </cfRule>
  </conditionalFormatting>
  <conditionalFormatting sqref="B27 B29 B4:B7">
    <cfRule type="cellIs" dxfId="6877" priority="6878" stopIfTrue="1" operator="notBetween">
      <formula>0</formula>
      <formula>3</formula>
    </cfRule>
  </conditionalFormatting>
  <conditionalFormatting sqref="B31 B10 B8 B18">
    <cfRule type="cellIs" dxfId="6876" priority="6877" stopIfTrue="1" operator="notBetween">
      <formula>0</formula>
      <formula>2</formula>
    </cfRule>
  </conditionalFormatting>
  <conditionalFormatting sqref="B19">
    <cfRule type="cellIs" dxfId="6875" priority="6876" stopIfTrue="1" operator="notBetween">
      <formula>0</formula>
      <formula>1</formula>
    </cfRule>
  </conditionalFormatting>
  <conditionalFormatting sqref="B2">
    <cfRule type="cellIs" dxfId="6874" priority="6875" stopIfTrue="1" operator="lessThan">
      <formula>15</formula>
    </cfRule>
  </conditionalFormatting>
  <conditionalFormatting sqref="B27 B29 B4:B7">
    <cfRule type="cellIs" dxfId="6873" priority="6874" stopIfTrue="1" operator="notBetween">
      <formula>0</formula>
      <formula>3</formula>
    </cfRule>
  </conditionalFormatting>
  <conditionalFormatting sqref="B31 B10 B8 B18">
    <cfRule type="cellIs" dxfId="6872" priority="6873" stopIfTrue="1" operator="notBetween">
      <formula>0</formula>
      <formula>2</formula>
    </cfRule>
  </conditionalFormatting>
  <conditionalFormatting sqref="B19">
    <cfRule type="cellIs" dxfId="6871" priority="6872" stopIfTrue="1" operator="notBetween">
      <formula>0</formula>
      <formula>1</formula>
    </cfRule>
  </conditionalFormatting>
  <conditionalFormatting sqref="B2">
    <cfRule type="cellIs" dxfId="6870" priority="6871" stopIfTrue="1" operator="lessThan">
      <formula>15</formula>
    </cfRule>
  </conditionalFormatting>
  <conditionalFormatting sqref="B27 B29 B4:B7">
    <cfRule type="cellIs" dxfId="6869" priority="6870" stopIfTrue="1" operator="notBetween">
      <formula>0</formula>
      <formula>3</formula>
    </cfRule>
  </conditionalFormatting>
  <conditionalFormatting sqref="B31 B10 B8 B18">
    <cfRule type="cellIs" dxfId="6868" priority="6869" stopIfTrue="1" operator="notBetween">
      <formula>0</formula>
      <formula>2</formula>
    </cfRule>
  </conditionalFormatting>
  <conditionalFormatting sqref="B19">
    <cfRule type="cellIs" dxfId="6867" priority="6868" stopIfTrue="1" operator="notBetween">
      <formula>0</formula>
      <formula>1</formula>
    </cfRule>
  </conditionalFormatting>
  <conditionalFormatting sqref="B2">
    <cfRule type="cellIs" dxfId="6866" priority="6867" stopIfTrue="1" operator="lessThan">
      <formula>15</formula>
    </cfRule>
  </conditionalFormatting>
  <conditionalFormatting sqref="B27 B29 B4:B7">
    <cfRule type="cellIs" dxfId="6865" priority="6866" stopIfTrue="1" operator="notBetween">
      <formula>0</formula>
      <formula>3</formula>
    </cfRule>
  </conditionalFormatting>
  <conditionalFormatting sqref="B31 B10 B8 B18">
    <cfRule type="cellIs" dxfId="6864" priority="6865" stopIfTrue="1" operator="notBetween">
      <formula>0</formula>
      <formula>2</formula>
    </cfRule>
  </conditionalFormatting>
  <conditionalFormatting sqref="B19">
    <cfRule type="cellIs" dxfId="6863" priority="6864" stopIfTrue="1" operator="notBetween">
      <formula>0</formula>
      <formula>1</formula>
    </cfRule>
  </conditionalFormatting>
  <conditionalFormatting sqref="B2">
    <cfRule type="cellIs" dxfId="6862" priority="6863" stopIfTrue="1" operator="lessThan">
      <formula>15</formula>
    </cfRule>
  </conditionalFormatting>
  <conditionalFormatting sqref="B27 B29 B4:B7">
    <cfRule type="cellIs" dxfId="6861" priority="6862" stopIfTrue="1" operator="notBetween">
      <formula>0</formula>
      <formula>3</formula>
    </cfRule>
  </conditionalFormatting>
  <conditionalFormatting sqref="B31 B10 B8 B18">
    <cfRule type="cellIs" dxfId="6860" priority="6861" stopIfTrue="1" operator="notBetween">
      <formula>0</formula>
      <formula>2</formula>
    </cfRule>
  </conditionalFormatting>
  <conditionalFormatting sqref="B19">
    <cfRule type="cellIs" dxfId="6859" priority="6860" stopIfTrue="1" operator="notBetween">
      <formula>0</formula>
      <formula>1</formula>
    </cfRule>
  </conditionalFormatting>
  <conditionalFormatting sqref="B2">
    <cfRule type="cellIs" dxfId="6858" priority="6859" stopIfTrue="1" operator="lessThan">
      <formula>15</formula>
    </cfRule>
  </conditionalFormatting>
  <conditionalFormatting sqref="B27 B29 B4:B7">
    <cfRule type="cellIs" dxfId="6857" priority="6858" stopIfTrue="1" operator="notBetween">
      <formula>0</formula>
      <formula>3</formula>
    </cfRule>
  </conditionalFormatting>
  <conditionalFormatting sqref="B31 B18 B10 B8">
    <cfRule type="cellIs" dxfId="6856" priority="6857" stopIfTrue="1" operator="notBetween">
      <formula>0</formula>
      <formula>2</formula>
    </cfRule>
  </conditionalFormatting>
  <conditionalFormatting sqref="B19">
    <cfRule type="cellIs" dxfId="6855" priority="6856" stopIfTrue="1" operator="notBetween">
      <formula>0</formula>
      <formula>1</formula>
    </cfRule>
  </conditionalFormatting>
  <conditionalFormatting sqref="B18">
    <cfRule type="cellIs" dxfId="6854" priority="6855" stopIfTrue="1" operator="notBetween">
      <formula>0</formula>
      <formula>2</formula>
    </cfRule>
  </conditionalFormatting>
  <conditionalFormatting sqref="B18">
    <cfRule type="cellIs" dxfId="6853" priority="6854" stopIfTrue="1" operator="notBetween">
      <formula>0</formula>
      <formula>2</formula>
    </cfRule>
  </conditionalFormatting>
  <conditionalFormatting sqref="B18">
    <cfRule type="cellIs" dxfId="6852" priority="6853" stopIfTrue="1" operator="notBetween">
      <formula>0</formula>
      <formula>2</formula>
    </cfRule>
  </conditionalFormatting>
  <conditionalFormatting sqref="B18">
    <cfRule type="cellIs" dxfId="6851" priority="6852" stopIfTrue="1" operator="notBetween">
      <formula>0</formula>
      <formula>2</formula>
    </cfRule>
  </conditionalFormatting>
  <conditionalFormatting sqref="B18">
    <cfRule type="cellIs" dxfId="6850" priority="6851" stopIfTrue="1" operator="notBetween">
      <formula>0</formula>
      <formula>2</formula>
    </cfRule>
  </conditionalFormatting>
  <conditionalFormatting sqref="B18">
    <cfRule type="cellIs" dxfId="6849" priority="6850" stopIfTrue="1" operator="notBetween">
      <formula>0</formula>
      <formula>2</formula>
    </cfRule>
  </conditionalFormatting>
  <conditionalFormatting sqref="B2">
    <cfRule type="cellIs" dxfId="6848" priority="6849" stopIfTrue="1" operator="lessThan">
      <formula>15</formula>
    </cfRule>
  </conditionalFormatting>
  <conditionalFormatting sqref="B27 B29 B4:B7">
    <cfRule type="cellIs" dxfId="6847" priority="6848" stopIfTrue="1" operator="notBetween">
      <formula>0</formula>
      <formula>3</formula>
    </cfRule>
  </conditionalFormatting>
  <conditionalFormatting sqref="B31 B18 B10 B8">
    <cfRule type="cellIs" dxfId="6846" priority="6847" stopIfTrue="1" operator="notBetween">
      <formula>0</formula>
      <formula>2</formula>
    </cfRule>
  </conditionalFormatting>
  <conditionalFormatting sqref="B19">
    <cfRule type="cellIs" dxfId="6845" priority="6846" stopIfTrue="1" operator="notBetween">
      <formula>0</formula>
      <formula>1</formula>
    </cfRule>
  </conditionalFormatting>
  <conditionalFormatting sqref="B18">
    <cfRule type="cellIs" dxfId="6844" priority="6845" stopIfTrue="1" operator="notBetween">
      <formula>0</formula>
      <formula>2</formula>
    </cfRule>
  </conditionalFormatting>
  <conditionalFormatting sqref="B18">
    <cfRule type="cellIs" dxfId="6843" priority="6844" stopIfTrue="1" operator="notBetween">
      <formula>0</formula>
      <formula>2</formula>
    </cfRule>
  </conditionalFormatting>
  <conditionalFormatting sqref="B18">
    <cfRule type="cellIs" dxfId="6842" priority="6843" stopIfTrue="1" operator="notBetween">
      <formula>0</formula>
      <formula>2</formula>
    </cfRule>
  </conditionalFormatting>
  <conditionalFormatting sqref="B18">
    <cfRule type="cellIs" dxfId="6841" priority="6842" stopIfTrue="1" operator="notBetween">
      <formula>0</formula>
      <formula>2</formula>
    </cfRule>
  </conditionalFormatting>
  <conditionalFormatting sqref="B18">
    <cfRule type="cellIs" dxfId="6840" priority="6841" stopIfTrue="1" operator="notBetween">
      <formula>0</formula>
      <formula>2</formula>
    </cfRule>
  </conditionalFormatting>
  <conditionalFormatting sqref="B18">
    <cfRule type="cellIs" dxfId="6839" priority="6840" stopIfTrue="1" operator="notBetween">
      <formula>0</formula>
      <formula>2</formula>
    </cfRule>
  </conditionalFormatting>
  <conditionalFormatting sqref="B2">
    <cfRule type="cellIs" dxfId="6838" priority="6839" stopIfTrue="1" operator="lessThan">
      <formula>15</formula>
    </cfRule>
  </conditionalFormatting>
  <conditionalFormatting sqref="B27 B29 B4:B7">
    <cfRule type="cellIs" dxfId="6837" priority="6838" stopIfTrue="1" operator="notBetween">
      <formula>0</formula>
      <formula>3</formula>
    </cfRule>
  </conditionalFormatting>
  <conditionalFormatting sqref="B31 B18 B10 B8">
    <cfRule type="cellIs" dxfId="6836" priority="6837" stopIfTrue="1" operator="notBetween">
      <formula>0</formula>
      <formula>2</formula>
    </cfRule>
  </conditionalFormatting>
  <conditionalFormatting sqref="B19">
    <cfRule type="cellIs" dxfId="6835" priority="6836" stopIfTrue="1" operator="notBetween">
      <formula>0</formula>
      <formula>1</formula>
    </cfRule>
  </conditionalFormatting>
  <conditionalFormatting sqref="B18">
    <cfRule type="cellIs" dxfId="6834" priority="6835" stopIfTrue="1" operator="notBetween">
      <formula>0</formula>
      <formula>2</formula>
    </cfRule>
  </conditionalFormatting>
  <conditionalFormatting sqref="B18">
    <cfRule type="cellIs" dxfId="6833" priority="6834" stopIfTrue="1" operator="notBetween">
      <formula>0</formula>
      <formula>2</formula>
    </cfRule>
  </conditionalFormatting>
  <conditionalFormatting sqref="B18">
    <cfRule type="cellIs" dxfId="6832" priority="6833" stopIfTrue="1" operator="notBetween">
      <formula>0</formula>
      <formula>2</formula>
    </cfRule>
  </conditionalFormatting>
  <conditionalFormatting sqref="B18">
    <cfRule type="cellIs" dxfId="6831" priority="6832" stopIfTrue="1" operator="notBetween">
      <formula>0</formula>
      <formula>2</formula>
    </cfRule>
  </conditionalFormatting>
  <conditionalFormatting sqref="B18">
    <cfRule type="cellIs" dxfId="6830" priority="6831" stopIfTrue="1" operator="notBetween">
      <formula>0</formula>
      <formula>2</formula>
    </cfRule>
  </conditionalFormatting>
  <conditionalFormatting sqref="B18">
    <cfRule type="cellIs" dxfId="6829" priority="6830" stopIfTrue="1" operator="notBetween">
      <formula>0</formula>
      <formula>2</formula>
    </cfRule>
  </conditionalFormatting>
  <conditionalFormatting sqref="B2">
    <cfRule type="cellIs" dxfId="6828" priority="6829" stopIfTrue="1" operator="lessThan">
      <formula>15</formula>
    </cfRule>
  </conditionalFormatting>
  <conditionalFormatting sqref="B27 B29 B4:B7">
    <cfRule type="cellIs" dxfId="6827" priority="6828" stopIfTrue="1" operator="notBetween">
      <formula>0</formula>
      <formula>3</formula>
    </cfRule>
  </conditionalFormatting>
  <conditionalFormatting sqref="B31 B18 B10 B8">
    <cfRule type="cellIs" dxfId="6826" priority="6827" stopIfTrue="1" operator="notBetween">
      <formula>0</formula>
      <formula>2</formula>
    </cfRule>
  </conditionalFormatting>
  <conditionalFormatting sqref="B19">
    <cfRule type="cellIs" dxfId="6825" priority="6826" stopIfTrue="1" operator="notBetween">
      <formula>0</formula>
      <formula>1</formula>
    </cfRule>
  </conditionalFormatting>
  <conditionalFormatting sqref="B18">
    <cfRule type="cellIs" dxfId="6824" priority="6825" stopIfTrue="1" operator="notBetween">
      <formula>0</formula>
      <formula>2</formula>
    </cfRule>
  </conditionalFormatting>
  <conditionalFormatting sqref="B18">
    <cfRule type="cellIs" dxfId="6823" priority="6824" stopIfTrue="1" operator="notBetween">
      <formula>0</formula>
      <formula>2</formula>
    </cfRule>
  </conditionalFormatting>
  <conditionalFormatting sqref="B18">
    <cfRule type="cellIs" dxfId="6822" priority="6823" stopIfTrue="1" operator="notBetween">
      <formula>0</formula>
      <formula>2</formula>
    </cfRule>
  </conditionalFormatting>
  <conditionalFormatting sqref="B18">
    <cfRule type="cellIs" dxfId="6821" priority="6822" stopIfTrue="1" operator="notBetween">
      <formula>0</formula>
      <formula>2</formula>
    </cfRule>
  </conditionalFormatting>
  <conditionalFormatting sqref="B18">
    <cfRule type="cellIs" dxfId="6820" priority="6821" stopIfTrue="1" operator="notBetween">
      <formula>0</formula>
      <formula>2</formula>
    </cfRule>
  </conditionalFormatting>
  <conditionalFormatting sqref="B18">
    <cfRule type="cellIs" dxfId="6819" priority="6820" stopIfTrue="1" operator="notBetween">
      <formula>0</formula>
      <formula>2</formula>
    </cfRule>
  </conditionalFormatting>
  <conditionalFormatting sqref="B2">
    <cfRule type="cellIs" dxfId="6818" priority="6819" stopIfTrue="1" operator="lessThan">
      <formula>15</formula>
    </cfRule>
  </conditionalFormatting>
  <conditionalFormatting sqref="B27 B29 B4:B7">
    <cfRule type="cellIs" dxfId="6817" priority="6818" stopIfTrue="1" operator="notBetween">
      <formula>0</formula>
      <formula>3</formula>
    </cfRule>
  </conditionalFormatting>
  <conditionalFormatting sqref="B31 B18 B10 B8">
    <cfRule type="cellIs" dxfId="6816" priority="6817" stopIfTrue="1" operator="notBetween">
      <formula>0</formula>
      <formula>2</formula>
    </cfRule>
  </conditionalFormatting>
  <conditionalFormatting sqref="B19">
    <cfRule type="cellIs" dxfId="6815" priority="6816" stopIfTrue="1" operator="notBetween">
      <formula>0</formula>
      <formula>1</formula>
    </cfRule>
  </conditionalFormatting>
  <conditionalFormatting sqref="B18">
    <cfRule type="cellIs" dxfId="6814" priority="6815" stopIfTrue="1" operator="notBetween">
      <formula>0</formula>
      <formula>2</formula>
    </cfRule>
  </conditionalFormatting>
  <conditionalFormatting sqref="B18">
    <cfRule type="cellIs" dxfId="6813" priority="6814" stopIfTrue="1" operator="notBetween">
      <formula>0</formula>
      <formula>2</formula>
    </cfRule>
  </conditionalFormatting>
  <conditionalFormatting sqref="B18">
    <cfRule type="cellIs" dxfId="6812" priority="6813" stopIfTrue="1" operator="notBetween">
      <formula>0</formula>
      <formula>2</formula>
    </cfRule>
  </conditionalFormatting>
  <conditionalFormatting sqref="B18">
    <cfRule type="cellIs" dxfId="6811" priority="6812" stopIfTrue="1" operator="notBetween">
      <formula>0</formula>
      <formula>2</formula>
    </cfRule>
  </conditionalFormatting>
  <conditionalFormatting sqref="B18">
    <cfRule type="cellIs" dxfId="6810" priority="6811" stopIfTrue="1" operator="notBetween">
      <formula>0</formula>
      <formula>2</formula>
    </cfRule>
  </conditionalFormatting>
  <conditionalFormatting sqref="B18">
    <cfRule type="cellIs" dxfId="6809" priority="6810" stopIfTrue="1" operator="notBetween">
      <formula>0</formula>
      <formula>2</formula>
    </cfRule>
  </conditionalFormatting>
  <conditionalFormatting sqref="B2">
    <cfRule type="cellIs" dxfId="6808" priority="6809" stopIfTrue="1" operator="lessThan">
      <formula>15</formula>
    </cfRule>
  </conditionalFormatting>
  <conditionalFormatting sqref="B27 B29 B4:B7">
    <cfRule type="cellIs" dxfId="6807" priority="6808" stopIfTrue="1" operator="notBetween">
      <formula>0</formula>
      <formula>3</formula>
    </cfRule>
  </conditionalFormatting>
  <conditionalFormatting sqref="B31 B10 B8 B18">
    <cfRule type="cellIs" dxfId="6806" priority="6807" stopIfTrue="1" operator="notBetween">
      <formula>0</formula>
      <formula>2</formula>
    </cfRule>
  </conditionalFormatting>
  <conditionalFormatting sqref="B19">
    <cfRule type="cellIs" dxfId="6805" priority="6806" stopIfTrue="1" operator="notBetween">
      <formula>0</formula>
      <formula>1</formula>
    </cfRule>
  </conditionalFormatting>
  <conditionalFormatting sqref="B2">
    <cfRule type="cellIs" dxfId="6804" priority="6805" stopIfTrue="1" operator="lessThan">
      <formula>15</formula>
    </cfRule>
  </conditionalFormatting>
  <conditionalFormatting sqref="B27 B29 B4:B7">
    <cfRule type="cellIs" dxfId="6803" priority="6804" stopIfTrue="1" operator="notBetween">
      <formula>0</formula>
      <formula>3</formula>
    </cfRule>
  </conditionalFormatting>
  <conditionalFormatting sqref="B31 B10 B8 B18">
    <cfRule type="cellIs" dxfId="6802" priority="6803" stopIfTrue="1" operator="notBetween">
      <formula>0</formula>
      <formula>2</formula>
    </cfRule>
  </conditionalFormatting>
  <conditionalFormatting sqref="B19">
    <cfRule type="cellIs" dxfId="6801" priority="6802" stopIfTrue="1" operator="notBetween">
      <formula>0</formula>
      <formula>1</formula>
    </cfRule>
  </conditionalFormatting>
  <conditionalFormatting sqref="B2">
    <cfRule type="cellIs" dxfId="6800" priority="6801" stopIfTrue="1" operator="lessThan">
      <formula>15</formula>
    </cfRule>
  </conditionalFormatting>
  <conditionalFormatting sqref="B27 B29 B4:B7">
    <cfRule type="cellIs" dxfId="6799" priority="6800" stopIfTrue="1" operator="notBetween">
      <formula>0</formula>
      <formula>3</formula>
    </cfRule>
  </conditionalFormatting>
  <conditionalFormatting sqref="B31 B10 B8 B18">
    <cfRule type="cellIs" dxfId="6798" priority="6799" stopIfTrue="1" operator="notBetween">
      <formula>0</formula>
      <formula>2</formula>
    </cfRule>
  </conditionalFormatting>
  <conditionalFormatting sqref="B19">
    <cfRule type="cellIs" dxfId="6797" priority="6798" stopIfTrue="1" operator="notBetween">
      <formula>0</formula>
      <formula>1</formula>
    </cfRule>
  </conditionalFormatting>
  <conditionalFormatting sqref="B2">
    <cfRule type="cellIs" dxfId="6796" priority="6797" stopIfTrue="1" operator="lessThan">
      <formula>15</formula>
    </cfRule>
  </conditionalFormatting>
  <conditionalFormatting sqref="B27 B29 B4:B7">
    <cfRule type="cellIs" dxfId="6795" priority="6796" stopIfTrue="1" operator="notBetween">
      <formula>0</formula>
      <formula>3</formula>
    </cfRule>
  </conditionalFormatting>
  <conditionalFormatting sqref="B31 B10 B8 B18">
    <cfRule type="cellIs" dxfId="6794" priority="6795" stopIfTrue="1" operator="notBetween">
      <formula>0</formula>
      <formula>2</formula>
    </cfRule>
  </conditionalFormatting>
  <conditionalFormatting sqref="B19">
    <cfRule type="cellIs" dxfId="6793" priority="6794" stopIfTrue="1" operator="notBetween">
      <formula>0</formula>
      <formula>1</formula>
    </cfRule>
  </conditionalFormatting>
  <conditionalFormatting sqref="B2">
    <cfRule type="cellIs" dxfId="6792" priority="6793" stopIfTrue="1" operator="lessThan">
      <formula>15</formula>
    </cfRule>
  </conditionalFormatting>
  <conditionalFormatting sqref="B27 B29 B4:B7">
    <cfRule type="cellIs" dxfId="6791" priority="6792" stopIfTrue="1" operator="notBetween">
      <formula>0</formula>
      <formula>3</formula>
    </cfRule>
  </conditionalFormatting>
  <conditionalFormatting sqref="B31 B10 B8 B18">
    <cfRule type="cellIs" dxfId="6790" priority="6791" stopIfTrue="1" operator="notBetween">
      <formula>0</formula>
      <formula>2</formula>
    </cfRule>
  </conditionalFormatting>
  <conditionalFormatting sqref="B19">
    <cfRule type="cellIs" dxfId="6789" priority="6790" stopIfTrue="1" operator="notBetween">
      <formula>0</formula>
      <formula>1</formula>
    </cfRule>
  </conditionalFormatting>
  <conditionalFormatting sqref="B2">
    <cfRule type="cellIs" dxfId="6788" priority="6789" stopIfTrue="1" operator="lessThan">
      <formula>15</formula>
    </cfRule>
  </conditionalFormatting>
  <conditionalFormatting sqref="B27 B29 B4:B7">
    <cfRule type="cellIs" dxfId="6787" priority="6788" stopIfTrue="1" operator="notBetween">
      <formula>0</formula>
      <formula>3</formula>
    </cfRule>
  </conditionalFormatting>
  <conditionalFormatting sqref="B31 B10 B8 B18">
    <cfRule type="cellIs" dxfId="6786" priority="6787" stopIfTrue="1" operator="notBetween">
      <formula>0</formula>
      <formula>2</formula>
    </cfRule>
  </conditionalFormatting>
  <conditionalFormatting sqref="B19">
    <cfRule type="cellIs" dxfId="6785" priority="6786" stopIfTrue="1" operator="notBetween">
      <formula>0</formula>
      <formula>1</formula>
    </cfRule>
  </conditionalFormatting>
  <conditionalFormatting sqref="B2">
    <cfRule type="cellIs" dxfId="6784" priority="6785" stopIfTrue="1" operator="lessThan">
      <formula>15</formula>
    </cfRule>
  </conditionalFormatting>
  <conditionalFormatting sqref="B27 B29 B4:B7">
    <cfRule type="cellIs" dxfId="6783" priority="6784" stopIfTrue="1" operator="notBetween">
      <formula>0</formula>
      <formula>3</formula>
    </cfRule>
  </conditionalFormatting>
  <conditionalFormatting sqref="B31 B10 B8 B18">
    <cfRule type="cellIs" dxfId="6782" priority="6783" stopIfTrue="1" operator="notBetween">
      <formula>0</formula>
      <formula>2</formula>
    </cfRule>
  </conditionalFormatting>
  <conditionalFormatting sqref="B19">
    <cfRule type="cellIs" dxfId="6781" priority="6782" stopIfTrue="1" operator="notBetween">
      <formula>0</formula>
      <formula>1</formula>
    </cfRule>
  </conditionalFormatting>
  <conditionalFormatting sqref="B2">
    <cfRule type="cellIs" dxfId="6780" priority="6781" stopIfTrue="1" operator="lessThan">
      <formula>15</formula>
    </cfRule>
  </conditionalFormatting>
  <conditionalFormatting sqref="B27 B29 B4:B7">
    <cfRule type="cellIs" dxfId="6779" priority="6780" stopIfTrue="1" operator="notBetween">
      <formula>0</formula>
      <formula>3</formula>
    </cfRule>
  </conditionalFormatting>
  <conditionalFormatting sqref="B31 B10 B8 B18">
    <cfRule type="cellIs" dxfId="6778" priority="6779" stopIfTrue="1" operator="notBetween">
      <formula>0</formula>
      <formula>2</formula>
    </cfRule>
  </conditionalFormatting>
  <conditionalFormatting sqref="B19">
    <cfRule type="cellIs" dxfId="6777" priority="6778" stopIfTrue="1" operator="notBetween">
      <formula>0</formula>
      <formula>1</formula>
    </cfRule>
  </conditionalFormatting>
  <conditionalFormatting sqref="B2">
    <cfRule type="cellIs" dxfId="6776" priority="6777" stopIfTrue="1" operator="lessThan">
      <formula>15</formula>
    </cfRule>
  </conditionalFormatting>
  <conditionalFormatting sqref="B27 B29 B4:B7">
    <cfRule type="cellIs" dxfId="6775" priority="6776" stopIfTrue="1" operator="notBetween">
      <formula>0</formula>
      <formula>3</formula>
    </cfRule>
  </conditionalFormatting>
  <conditionalFormatting sqref="B31 B18 B10 B8">
    <cfRule type="cellIs" dxfId="6774" priority="6775" stopIfTrue="1" operator="notBetween">
      <formula>0</formula>
      <formula>2</formula>
    </cfRule>
  </conditionalFormatting>
  <conditionalFormatting sqref="B19">
    <cfRule type="cellIs" dxfId="6773" priority="6774" stopIfTrue="1" operator="notBetween">
      <formula>0</formula>
      <formula>1</formula>
    </cfRule>
  </conditionalFormatting>
  <conditionalFormatting sqref="B18">
    <cfRule type="cellIs" dxfId="6772" priority="6773" stopIfTrue="1" operator="notBetween">
      <formula>0</formula>
      <formula>2</formula>
    </cfRule>
  </conditionalFormatting>
  <conditionalFormatting sqref="B18">
    <cfRule type="cellIs" dxfId="6771" priority="6772" stopIfTrue="1" operator="notBetween">
      <formula>0</formula>
      <formula>2</formula>
    </cfRule>
  </conditionalFormatting>
  <conditionalFormatting sqref="B18">
    <cfRule type="cellIs" dxfId="6770" priority="6771" stopIfTrue="1" operator="notBetween">
      <formula>0</formula>
      <formula>2</formula>
    </cfRule>
  </conditionalFormatting>
  <conditionalFormatting sqref="B18">
    <cfRule type="cellIs" dxfId="6769" priority="6770" stopIfTrue="1" operator="notBetween">
      <formula>0</formula>
      <formula>2</formula>
    </cfRule>
  </conditionalFormatting>
  <conditionalFormatting sqref="B18">
    <cfRule type="cellIs" dxfId="6768" priority="6769" stopIfTrue="1" operator="notBetween">
      <formula>0</formula>
      <formula>2</formula>
    </cfRule>
  </conditionalFormatting>
  <conditionalFormatting sqref="B18">
    <cfRule type="cellIs" dxfId="6767" priority="6768" stopIfTrue="1" operator="notBetween">
      <formula>0</formula>
      <formula>2</formula>
    </cfRule>
  </conditionalFormatting>
  <conditionalFormatting sqref="B2">
    <cfRule type="cellIs" dxfId="6766" priority="6767" stopIfTrue="1" operator="lessThan">
      <formula>15</formula>
    </cfRule>
  </conditionalFormatting>
  <conditionalFormatting sqref="B27 B29 B4:B7">
    <cfRule type="cellIs" dxfId="6765" priority="6766" stopIfTrue="1" operator="notBetween">
      <formula>0</formula>
      <formula>3</formula>
    </cfRule>
  </conditionalFormatting>
  <conditionalFormatting sqref="B31 B18 B10 B8">
    <cfRule type="cellIs" dxfId="6764" priority="6765" stopIfTrue="1" operator="notBetween">
      <formula>0</formula>
      <formula>2</formula>
    </cfRule>
  </conditionalFormatting>
  <conditionalFormatting sqref="B19">
    <cfRule type="cellIs" dxfId="6763" priority="6764" stopIfTrue="1" operator="notBetween">
      <formula>0</formula>
      <formula>1</formula>
    </cfRule>
  </conditionalFormatting>
  <conditionalFormatting sqref="B18">
    <cfRule type="cellIs" dxfId="6762" priority="6763" stopIfTrue="1" operator="notBetween">
      <formula>0</formula>
      <formula>2</formula>
    </cfRule>
  </conditionalFormatting>
  <conditionalFormatting sqref="B18">
    <cfRule type="cellIs" dxfId="6761" priority="6762" stopIfTrue="1" operator="notBetween">
      <formula>0</formula>
      <formula>2</formula>
    </cfRule>
  </conditionalFormatting>
  <conditionalFormatting sqref="B18">
    <cfRule type="cellIs" dxfId="6760" priority="6761" stopIfTrue="1" operator="notBetween">
      <formula>0</formula>
      <formula>2</formula>
    </cfRule>
  </conditionalFormatting>
  <conditionalFormatting sqref="B18">
    <cfRule type="cellIs" dxfId="6759" priority="6760" stopIfTrue="1" operator="notBetween">
      <formula>0</formula>
      <formula>2</formula>
    </cfRule>
  </conditionalFormatting>
  <conditionalFormatting sqref="B18">
    <cfRule type="cellIs" dxfId="6758" priority="6759" stopIfTrue="1" operator="notBetween">
      <formula>0</formula>
      <formula>2</formula>
    </cfRule>
  </conditionalFormatting>
  <conditionalFormatting sqref="B18">
    <cfRule type="cellIs" dxfId="6757" priority="6758" stopIfTrue="1" operator="notBetween">
      <formula>0</formula>
      <formula>2</formula>
    </cfRule>
  </conditionalFormatting>
  <conditionalFormatting sqref="B2">
    <cfRule type="cellIs" dxfId="6756" priority="6757" stopIfTrue="1" operator="lessThan">
      <formula>15</formula>
    </cfRule>
  </conditionalFormatting>
  <conditionalFormatting sqref="B27 B29 B4:B7">
    <cfRule type="cellIs" dxfId="6755" priority="6756" stopIfTrue="1" operator="notBetween">
      <formula>0</formula>
      <formula>3</formula>
    </cfRule>
  </conditionalFormatting>
  <conditionalFormatting sqref="B31 B18 B10 B8">
    <cfRule type="cellIs" dxfId="6754" priority="6755" stopIfTrue="1" operator="notBetween">
      <formula>0</formula>
      <formula>2</formula>
    </cfRule>
  </conditionalFormatting>
  <conditionalFormatting sqref="B19">
    <cfRule type="cellIs" dxfId="6753" priority="6754" stopIfTrue="1" operator="notBetween">
      <formula>0</formula>
      <formula>1</formula>
    </cfRule>
  </conditionalFormatting>
  <conditionalFormatting sqref="B18">
    <cfRule type="cellIs" dxfId="6752" priority="6753" stopIfTrue="1" operator="notBetween">
      <formula>0</formula>
      <formula>2</formula>
    </cfRule>
  </conditionalFormatting>
  <conditionalFormatting sqref="B18">
    <cfRule type="cellIs" dxfId="6751" priority="6752" stopIfTrue="1" operator="notBetween">
      <formula>0</formula>
      <formula>2</formula>
    </cfRule>
  </conditionalFormatting>
  <conditionalFormatting sqref="B18">
    <cfRule type="cellIs" dxfId="6750" priority="6751" stopIfTrue="1" operator="notBetween">
      <formula>0</formula>
      <formula>2</formula>
    </cfRule>
  </conditionalFormatting>
  <conditionalFormatting sqref="B18">
    <cfRule type="cellIs" dxfId="6749" priority="6750" stopIfTrue="1" operator="notBetween">
      <formula>0</formula>
      <formula>2</formula>
    </cfRule>
  </conditionalFormatting>
  <conditionalFormatting sqref="B18">
    <cfRule type="cellIs" dxfId="6748" priority="6749" stopIfTrue="1" operator="notBetween">
      <formula>0</formula>
      <formula>2</formula>
    </cfRule>
  </conditionalFormatting>
  <conditionalFormatting sqref="B18">
    <cfRule type="cellIs" dxfId="6747" priority="6748" stopIfTrue="1" operator="notBetween">
      <formula>0</formula>
      <formula>2</formula>
    </cfRule>
  </conditionalFormatting>
  <conditionalFormatting sqref="B2">
    <cfRule type="cellIs" dxfId="6746" priority="6747" stopIfTrue="1" operator="lessThan">
      <formula>15</formula>
    </cfRule>
  </conditionalFormatting>
  <conditionalFormatting sqref="B27 B29 B4:B7">
    <cfRule type="cellIs" dxfId="6745" priority="6746" stopIfTrue="1" operator="notBetween">
      <formula>0</formula>
      <formula>3</formula>
    </cfRule>
  </conditionalFormatting>
  <conditionalFormatting sqref="B31 B18 B10 B8">
    <cfRule type="cellIs" dxfId="6744" priority="6745" stopIfTrue="1" operator="notBetween">
      <formula>0</formula>
      <formula>2</formula>
    </cfRule>
  </conditionalFormatting>
  <conditionalFormatting sqref="B19">
    <cfRule type="cellIs" dxfId="6743" priority="6744" stopIfTrue="1" operator="notBetween">
      <formula>0</formula>
      <formula>1</formula>
    </cfRule>
  </conditionalFormatting>
  <conditionalFormatting sqref="B18">
    <cfRule type="cellIs" dxfId="6742" priority="6743" stopIfTrue="1" operator="notBetween">
      <formula>0</formula>
      <formula>2</formula>
    </cfRule>
  </conditionalFormatting>
  <conditionalFormatting sqref="B18">
    <cfRule type="cellIs" dxfId="6741" priority="6742" stopIfTrue="1" operator="notBetween">
      <formula>0</formula>
      <formula>2</formula>
    </cfRule>
  </conditionalFormatting>
  <conditionalFormatting sqref="B18">
    <cfRule type="cellIs" dxfId="6740" priority="6741" stopIfTrue="1" operator="notBetween">
      <formula>0</formula>
      <formula>2</formula>
    </cfRule>
  </conditionalFormatting>
  <conditionalFormatting sqref="B18">
    <cfRule type="cellIs" dxfId="6739" priority="6740" stopIfTrue="1" operator="notBetween">
      <formula>0</formula>
      <formula>2</formula>
    </cfRule>
  </conditionalFormatting>
  <conditionalFormatting sqref="B18">
    <cfRule type="cellIs" dxfId="6738" priority="6739" stopIfTrue="1" operator="notBetween">
      <formula>0</formula>
      <formula>2</formula>
    </cfRule>
  </conditionalFormatting>
  <conditionalFormatting sqref="B18">
    <cfRule type="cellIs" dxfId="6737" priority="6738" stopIfTrue="1" operator="notBetween">
      <formula>0</formula>
      <formula>2</formula>
    </cfRule>
  </conditionalFormatting>
  <conditionalFormatting sqref="B2">
    <cfRule type="cellIs" dxfId="6736" priority="6737" stopIfTrue="1" operator="lessThan">
      <formula>15</formula>
    </cfRule>
  </conditionalFormatting>
  <conditionalFormatting sqref="B27 B29 B4:B7">
    <cfRule type="cellIs" dxfId="6735" priority="6736" stopIfTrue="1" operator="notBetween">
      <formula>0</formula>
      <formula>3</formula>
    </cfRule>
  </conditionalFormatting>
  <conditionalFormatting sqref="B31 B18 B10 B8">
    <cfRule type="cellIs" dxfId="6734" priority="6735" stopIfTrue="1" operator="notBetween">
      <formula>0</formula>
      <formula>2</formula>
    </cfRule>
  </conditionalFormatting>
  <conditionalFormatting sqref="B19">
    <cfRule type="cellIs" dxfId="6733" priority="6734" stopIfTrue="1" operator="notBetween">
      <formula>0</formula>
      <formula>1</formula>
    </cfRule>
  </conditionalFormatting>
  <conditionalFormatting sqref="B18">
    <cfRule type="cellIs" dxfId="6732" priority="6733" stopIfTrue="1" operator="notBetween">
      <formula>0</formula>
      <formula>2</formula>
    </cfRule>
  </conditionalFormatting>
  <conditionalFormatting sqref="B18">
    <cfRule type="cellIs" dxfId="6731" priority="6732" stopIfTrue="1" operator="notBetween">
      <formula>0</formula>
      <formula>2</formula>
    </cfRule>
  </conditionalFormatting>
  <conditionalFormatting sqref="B18">
    <cfRule type="cellIs" dxfId="6730" priority="6731" stopIfTrue="1" operator="notBetween">
      <formula>0</formula>
      <formula>2</formula>
    </cfRule>
  </conditionalFormatting>
  <conditionalFormatting sqref="B18">
    <cfRule type="cellIs" dxfId="6729" priority="6730" stopIfTrue="1" operator="notBetween">
      <formula>0</formula>
      <formula>2</formula>
    </cfRule>
  </conditionalFormatting>
  <conditionalFormatting sqref="B18">
    <cfRule type="cellIs" dxfId="6728" priority="6729" stopIfTrue="1" operator="notBetween">
      <formula>0</formula>
      <formula>2</formula>
    </cfRule>
  </conditionalFormatting>
  <conditionalFormatting sqref="B18">
    <cfRule type="cellIs" dxfId="6727" priority="6728" stopIfTrue="1" operator="notBetween">
      <formula>0</formula>
      <formula>2</formula>
    </cfRule>
  </conditionalFormatting>
  <conditionalFormatting sqref="B2">
    <cfRule type="cellIs" dxfId="6726" priority="6727" stopIfTrue="1" operator="lessThan">
      <formula>15</formula>
    </cfRule>
  </conditionalFormatting>
  <conditionalFormatting sqref="B27 B29 B4:B7">
    <cfRule type="cellIs" dxfId="6725" priority="6726" stopIfTrue="1" operator="notBetween">
      <formula>0</formula>
      <formula>3</formula>
    </cfRule>
  </conditionalFormatting>
  <conditionalFormatting sqref="B31 B10 B8 B18">
    <cfRule type="cellIs" dxfId="6724" priority="6725" stopIfTrue="1" operator="notBetween">
      <formula>0</formula>
      <formula>2</formula>
    </cfRule>
  </conditionalFormatting>
  <conditionalFormatting sqref="B19">
    <cfRule type="cellIs" dxfId="6723" priority="6724" stopIfTrue="1" operator="notBetween">
      <formula>0</formula>
      <formula>1</formula>
    </cfRule>
  </conditionalFormatting>
  <conditionalFormatting sqref="B2">
    <cfRule type="cellIs" dxfId="6722" priority="6723" stopIfTrue="1" operator="lessThan">
      <formula>15</formula>
    </cfRule>
  </conditionalFormatting>
  <conditionalFormatting sqref="B27 B29 B4:B7">
    <cfRule type="cellIs" dxfId="6721" priority="6722" stopIfTrue="1" operator="notBetween">
      <formula>0</formula>
      <formula>3</formula>
    </cfRule>
  </conditionalFormatting>
  <conditionalFormatting sqref="B31 B10 B8 B18">
    <cfRule type="cellIs" dxfId="6720" priority="6721" stopIfTrue="1" operator="notBetween">
      <formula>0</formula>
      <formula>2</formula>
    </cfRule>
  </conditionalFormatting>
  <conditionalFormatting sqref="B19">
    <cfRule type="cellIs" dxfId="6719" priority="6720" stopIfTrue="1" operator="notBetween">
      <formula>0</formula>
      <formula>1</formula>
    </cfRule>
  </conditionalFormatting>
  <conditionalFormatting sqref="B2">
    <cfRule type="cellIs" dxfId="6718" priority="6719" stopIfTrue="1" operator="lessThan">
      <formula>15</formula>
    </cfRule>
  </conditionalFormatting>
  <conditionalFormatting sqref="B27 B29 B4:B7">
    <cfRule type="cellIs" dxfId="6717" priority="6718" stopIfTrue="1" operator="notBetween">
      <formula>0</formula>
      <formula>3</formula>
    </cfRule>
  </conditionalFormatting>
  <conditionalFormatting sqref="B31 B10 B8 B18">
    <cfRule type="cellIs" dxfId="6716" priority="6717" stopIfTrue="1" operator="notBetween">
      <formula>0</formula>
      <formula>2</formula>
    </cfRule>
  </conditionalFormatting>
  <conditionalFormatting sqref="B19">
    <cfRule type="cellIs" dxfId="6715" priority="6716" stopIfTrue="1" operator="notBetween">
      <formula>0</formula>
      <formula>1</formula>
    </cfRule>
  </conditionalFormatting>
  <conditionalFormatting sqref="B2">
    <cfRule type="cellIs" dxfId="6714" priority="6715" stopIfTrue="1" operator="lessThan">
      <formula>15</formula>
    </cfRule>
  </conditionalFormatting>
  <conditionalFormatting sqref="B27 B29 B4:B7">
    <cfRule type="cellIs" dxfId="6713" priority="6714" stopIfTrue="1" operator="notBetween">
      <formula>0</formula>
      <formula>3</formula>
    </cfRule>
  </conditionalFormatting>
  <conditionalFormatting sqref="B31 B10 B8 B18">
    <cfRule type="cellIs" dxfId="6712" priority="6713" stopIfTrue="1" operator="notBetween">
      <formula>0</formula>
      <formula>2</formula>
    </cfRule>
  </conditionalFormatting>
  <conditionalFormatting sqref="B19">
    <cfRule type="cellIs" dxfId="6711" priority="6712" stopIfTrue="1" operator="notBetween">
      <formula>0</formula>
      <formula>1</formula>
    </cfRule>
  </conditionalFormatting>
  <conditionalFormatting sqref="B2">
    <cfRule type="cellIs" dxfId="6710" priority="6711" stopIfTrue="1" operator="lessThan">
      <formula>15</formula>
    </cfRule>
  </conditionalFormatting>
  <conditionalFormatting sqref="B27 B29 B4:B7">
    <cfRule type="cellIs" dxfId="6709" priority="6710" stopIfTrue="1" operator="notBetween">
      <formula>0</formula>
      <formula>3</formula>
    </cfRule>
  </conditionalFormatting>
  <conditionalFormatting sqref="B31 B10 B8 B18">
    <cfRule type="cellIs" dxfId="6708" priority="6709" stopIfTrue="1" operator="notBetween">
      <formula>0</formula>
      <formula>2</formula>
    </cfRule>
  </conditionalFormatting>
  <conditionalFormatting sqref="B19">
    <cfRule type="cellIs" dxfId="6707" priority="6708" stopIfTrue="1" operator="notBetween">
      <formula>0</formula>
      <formula>1</formula>
    </cfRule>
  </conditionalFormatting>
  <conditionalFormatting sqref="B2">
    <cfRule type="cellIs" dxfId="6706" priority="6707" stopIfTrue="1" operator="lessThan">
      <formula>15</formula>
    </cfRule>
  </conditionalFormatting>
  <conditionalFormatting sqref="B27 B29 B4:B7">
    <cfRule type="cellIs" dxfId="6705" priority="6706" stopIfTrue="1" operator="notBetween">
      <formula>0</formula>
      <formula>3</formula>
    </cfRule>
  </conditionalFormatting>
  <conditionalFormatting sqref="B31 B10 B8 B18">
    <cfRule type="cellIs" dxfId="6704" priority="6705" stopIfTrue="1" operator="notBetween">
      <formula>0</formula>
      <formula>2</formula>
    </cfRule>
  </conditionalFormatting>
  <conditionalFormatting sqref="B19">
    <cfRule type="cellIs" dxfId="6703" priority="6704" stopIfTrue="1" operator="notBetween">
      <formula>0</formula>
      <formula>1</formula>
    </cfRule>
  </conditionalFormatting>
  <conditionalFormatting sqref="B2">
    <cfRule type="cellIs" dxfId="6702" priority="6703" stopIfTrue="1" operator="lessThan">
      <formula>15</formula>
    </cfRule>
  </conditionalFormatting>
  <conditionalFormatting sqref="B27 B29 B4:B7">
    <cfRule type="cellIs" dxfId="6701" priority="6702" stopIfTrue="1" operator="notBetween">
      <formula>0</formula>
      <formula>3</formula>
    </cfRule>
  </conditionalFormatting>
  <conditionalFormatting sqref="B31 B18 B10 B8">
    <cfRule type="cellIs" dxfId="6700" priority="6701" stopIfTrue="1" operator="notBetween">
      <formula>0</formula>
      <formula>2</formula>
    </cfRule>
  </conditionalFormatting>
  <conditionalFormatting sqref="B19">
    <cfRule type="cellIs" dxfId="6699" priority="6700" stopIfTrue="1" operator="notBetween">
      <formula>0</formula>
      <formula>1</formula>
    </cfRule>
  </conditionalFormatting>
  <conditionalFormatting sqref="B18">
    <cfRule type="cellIs" dxfId="6698" priority="6699" stopIfTrue="1" operator="notBetween">
      <formula>0</formula>
      <formula>2</formula>
    </cfRule>
  </conditionalFormatting>
  <conditionalFormatting sqref="B18">
    <cfRule type="cellIs" dxfId="6697" priority="6698" stopIfTrue="1" operator="notBetween">
      <formula>0</formula>
      <formula>2</formula>
    </cfRule>
  </conditionalFormatting>
  <conditionalFormatting sqref="B18">
    <cfRule type="cellIs" dxfId="6696" priority="6697" stopIfTrue="1" operator="notBetween">
      <formula>0</formula>
      <formula>2</formula>
    </cfRule>
  </conditionalFormatting>
  <conditionalFormatting sqref="B18">
    <cfRule type="cellIs" dxfId="6695" priority="6696" stopIfTrue="1" operator="notBetween">
      <formula>0</formula>
      <formula>2</formula>
    </cfRule>
  </conditionalFormatting>
  <conditionalFormatting sqref="B18">
    <cfRule type="cellIs" dxfId="6694" priority="6695" stopIfTrue="1" operator="notBetween">
      <formula>0</formula>
      <formula>2</formula>
    </cfRule>
  </conditionalFormatting>
  <conditionalFormatting sqref="B18">
    <cfRule type="cellIs" dxfId="6693" priority="6694" stopIfTrue="1" operator="notBetween">
      <formula>0</formula>
      <formula>2</formula>
    </cfRule>
  </conditionalFormatting>
  <conditionalFormatting sqref="B2">
    <cfRule type="cellIs" dxfId="6692" priority="6693" stopIfTrue="1" operator="lessThan">
      <formula>15</formula>
    </cfRule>
  </conditionalFormatting>
  <conditionalFormatting sqref="B27 B29 B4:B7">
    <cfRule type="cellIs" dxfId="6691" priority="6692" stopIfTrue="1" operator="notBetween">
      <formula>0</formula>
      <formula>3</formula>
    </cfRule>
  </conditionalFormatting>
  <conditionalFormatting sqref="B31 B18 B10 B8">
    <cfRule type="cellIs" dxfId="6690" priority="6691" stopIfTrue="1" operator="notBetween">
      <formula>0</formula>
      <formula>2</formula>
    </cfRule>
  </conditionalFormatting>
  <conditionalFormatting sqref="B19">
    <cfRule type="cellIs" dxfId="6689" priority="6690" stopIfTrue="1" operator="notBetween">
      <formula>0</formula>
      <formula>1</formula>
    </cfRule>
  </conditionalFormatting>
  <conditionalFormatting sqref="B18">
    <cfRule type="cellIs" dxfId="6688" priority="6689" stopIfTrue="1" operator="notBetween">
      <formula>0</formula>
      <formula>2</formula>
    </cfRule>
  </conditionalFormatting>
  <conditionalFormatting sqref="B18">
    <cfRule type="cellIs" dxfId="6687" priority="6688" stopIfTrue="1" operator="notBetween">
      <formula>0</formula>
      <formula>2</formula>
    </cfRule>
  </conditionalFormatting>
  <conditionalFormatting sqref="B18">
    <cfRule type="cellIs" dxfId="6686" priority="6687" stopIfTrue="1" operator="notBetween">
      <formula>0</formula>
      <formula>2</formula>
    </cfRule>
  </conditionalFormatting>
  <conditionalFormatting sqref="B18">
    <cfRule type="cellIs" dxfId="6685" priority="6686" stopIfTrue="1" operator="notBetween">
      <formula>0</formula>
      <formula>2</formula>
    </cfRule>
  </conditionalFormatting>
  <conditionalFormatting sqref="B18">
    <cfRule type="cellIs" dxfId="6684" priority="6685" stopIfTrue="1" operator="notBetween">
      <formula>0</formula>
      <formula>2</formula>
    </cfRule>
  </conditionalFormatting>
  <conditionalFormatting sqref="B18">
    <cfRule type="cellIs" dxfId="6683" priority="6684" stopIfTrue="1" operator="notBetween">
      <formula>0</formula>
      <formula>2</formula>
    </cfRule>
  </conditionalFormatting>
  <conditionalFormatting sqref="B2">
    <cfRule type="cellIs" dxfId="6682" priority="6683" stopIfTrue="1" operator="lessThan">
      <formula>15</formula>
    </cfRule>
  </conditionalFormatting>
  <conditionalFormatting sqref="B27 B29 B4:B7">
    <cfRule type="cellIs" dxfId="6681" priority="6682" stopIfTrue="1" operator="notBetween">
      <formula>0</formula>
      <formula>3</formula>
    </cfRule>
  </conditionalFormatting>
  <conditionalFormatting sqref="B31 B18 B10 B8">
    <cfRule type="cellIs" dxfId="6680" priority="6681" stopIfTrue="1" operator="notBetween">
      <formula>0</formula>
      <formula>2</formula>
    </cfRule>
  </conditionalFormatting>
  <conditionalFormatting sqref="B19">
    <cfRule type="cellIs" dxfId="6679" priority="6680" stopIfTrue="1" operator="notBetween">
      <formula>0</formula>
      <formula>1</formula>
    </cfRule>
  </conditionalFormatting>
  <conditionalFormatting sqref="B18">
    <cfRule type="cellIs" dxfId="6678" priority="6679" stopIfTrue="1" operator="notBetween">
      <formula>0</formula>
      <formula>2</formula>
    </cfRule>
  </conditionalFormatting>
  <conditionalFormatting sqref="B18">
    <cfRule type="cellIs" dxfId="6677" priority="6678" stopIfTrue="1" operator="notBetween">
      <formula>0</formula>
      <formula>2</formula>
    </cfRule>
  </conditionalFormatting>
  <conditionalFormatting sqref="B18">
    <cfRule type="cellIs" dxfId="6676" priority="6677" stopIfTrue="1" operator="notBetween">
      <formula>0</formula>
      <formula>2</formula>
    </cfRule>
  </conditionalFormatting>
  <conditionalFormatting sqref="B18">
    <cfRule type="cellIs" dxfId="6675" priority="6676" stopIfTrue="1" operator="notBetween">
      <formula>0</formula>
      <formula>2</formula>
    </cfRule>
  </conditionalFormatting>
  <conditionalFormatting sqref="B18">
    <cfRule type="cellIs" dxfId="6674" priority="6675" stopIfTrue="1" operator="notBetween">
      <formula>0</formula>
      <formula>2</formula>
    </cfRule>
  </conditionalFormatting>
  <conditionalFormatting sqref="B18">
    <cfRule type="cellIs" dxfId="6673" priority="6674" stopIfTrue="1" operator="notBetween">
      <formula>0</formula>
      <formula>2</formula>
    </cfRule>
  </conditionalFormatting>
  <conditionalFormatting sqref="B2">
    <cfRule type="cellIs" dxfId="6672" priority="6673" stopIfTrue="1" operator="lessThan">
      <formula>15</formula>
    </cfRule>
  </conditionalFormatting>
  <conditionalFormatting sqref="B27 B29 B4:B7">
    <cfRule type="cellIs" dxfId="6671" priority="6672" stopIfTrue="1" operator="notBetween">
      <formula>0</formula>
      <formula>3</formula>
    </cfRule>
  </conditionalFormatting>
  <conditionalFormatting sqref="B31 B18 B10 B8">
    <cfRule type="cellIs" dxfId="6670" priority="6671" stopIfTrue="1" operator="notBetween">
      <formula>0</formula>
      <formula>2</formula>
    </cfRule>
  </conditionalFormatting>
  <conditionalFormatting sqref="B19">
    <cfRule type="cellIs" dxfId="6669" priority="6670" stopIfTrue="1" operator="notBetween">
      <formula>0</formula>
      <formula>1</formula>
    </cfRule>
  </conditionalFormatting>
  <conditionalFormatting sqref="B18">
    <cfRule type="cellIs" dxfId="6668" priority="6669" stopIfTrue="1" operator="notBetween">
      <formula>0</formula>
      <formula>2</formula>
    </cfRule>
  </conditionalFormatting>
  <conditionalFormatting sqref="B18">
    <cfRule type="cellIs" dxfId="6667" priority="6668" stopIfTrue="1" operator="notBetween">
      <formula>0</formula>
      <formula>2</formula>
    </cfRule>
  </conditionalFormatting>
  <conditionalFormatting sqref="B18">
    <cfRule type="cellIs" dxfId="6666" priority="6667" stopIfTrue="1" operator="notBetween">
      <formula>0</formula>
      <formula>2</formula>
    </cfRule>
  </conditionalFormatting>
  <conditionalFormatting sqref="B18">
    <cfRule type="cellIs" dxfId="6665" priority="6666" stopIfTrue="1" operator="notBetween">
      <formula>0</formula>
      <formula>2</formula>
    </cfRule>
  </conditionalFormatting>
  <conditionalFormatting sqref="B18">
    <cfRule type="cellIs" dxfId="6664" priority="6665" stopIfTrue="1" operator="notBetween">
      <formula>0</formula>
      <formula>2</formula>
    </cfRule>
  </conditionalFormatting>
  <conditionalFormatting sqref="B18">
    <cfRule type="cellIs" dxfId="6663" priority="6664" stopIfTrue="1" operator="notBetween">
      <formula>0</formula>
      <formula>2</formula>
    </cfRule>
  </conditionalFormatting>
  <conditionalFormatting sqref="B2">
    <cfRule type="cellIs" dxfId="6662" priority="6663" stopIfTrue="1" operator="lessThan">
      <formula>15</formula>
    </cfRule>
  </conditionalFormatting>
  <conditionalFormatting sqref="B27 B29 B4:B7">
    <cfRule type="cellIs" dxfId="6661" priority="6662" stopIfTrue="1" operator="notBetween">
      <formula>0</formula>
      <formula>3</formula>
    </cfRule>
  </conditionalFormatting>
  <conditionalFormatting sqref="B31 B18 B10 B8">
    <cfRule type="cellIs" dxfId="6660" priority="6661" stopIfTrue="1" operator="notBetween">
      <formula>0</formula>
      <formula>2</formula>
    </cfRule>
  </conditionalFormatting>
  <conditionalFormatting sqref="B19">
    <cfRule type="cellIs" dxfId="6659" priority="6660" stopIfTrue="1" operator="notBetween">
      <formula>0</formula>
      <formula>1</formula>
    </cfRule>
  </conditionalFormatting>
  <conditionalFormatting sqref="B18">
    <cfRule type="cellIs" dxfId="6658" priority="6659" stopIfTrue="1" operator="notBetween">
      <formula>0</formula>
      <formula>2</formula>
    </cfRule>
  </conditionalFormatting>
  <conditionalFormatting sqref="B18">
    <cfRule type="cellIs" dxfId="6657" priority="6658" stopIfTrue="1" operator="notBetween">
      <formula>0</formula>
      <formula>2</formula>
    </cfRule>
  </conditionalFormatting>
  <conditionalFormatting sqref="B18">
    <cfRule type="cellIs" dxfId="6656" priority="6657" stopIfTrue="1" operator="notBetween">
      <formula>0</formula>
      <formula>2</formula>
    </cfRule>
  </conditionalFormatting>
  <conditionalFormatting sqref="B18">
    <cfRule type="cellIs" dxfId="6655" priority="6656" stopIfTrue="1" operator="notBetween">
      <formula>0</formula>
      <formula>2</formula>
    </cfRule>
  </conditionalFormatting>
  <conditionalFormatting sqref="B18">
    <cfRule type="cellIs" dxfId="6654" priority="6655" stopIfTrue="1" operator="notBetween">
      <formula>0</formula>
      <formula>2</formula>
    </cfRule>
  </conditionalFormatting>
  <conditionalFormatting sqref="B18">
    <cfRule type="cellIs" dxfId="6653" priority="6654" stopIfTrue="1" operator="notBetween">
      <formula>0</formula>
      <formula>2</formula>
    </cfRule>
  </conditionalFormatting>
  <conditionalFormatting sqref="B2">
    <cfRule type="cellIs" dxfId="6652" priority="6653" stopIfTrue="1" operator="lessThan">
      <formula>15</formula>
    </cfRule>
  </conditionalFormatting>
  <conditionalFormatting sqref="B27 B29 B4:B7">
    <cfRule type="cellIs" dxfId="6651" priority="6652" stopIfTrue="1" operator="notBetween">
      <formula>0</formula>
      <formula>3</formula>
    </cfRule>
  </conditionalFormatting>
  <conditionalFormatting sqref="B31 B18 B10 B8">
    <cfRule type="cellIs" dxfId="6650" priority="6651" stopIfTrue="1" operator="notBetween">
      <formula>0</formula>
      <formula>2</formula>
    </cfRule>
  </conditionalFormatting>
  <conditionalFormatting sqref="B19">
    <cfRule type="cellIs" dxfId="6649" priority="6650" stopIfTrue="1" operator="notBetween">
      <formula>0</formula>
      <formula>1</formula>
    </cfRule>
  </conditionalFormatting>
  <conditionalFormatting sqref="B18">
    <cfRule type="cellIs" dxfId="6648" priority="6649" stopIfTrue="1" operator="notBetween">
      <formula>0</formula>
      <formula>2</formula>
    </cfRule>
  </conditionalFormatting>
  <conditionalFormatting sqref="B18">
    <cfRule type="cellIs" dxfId="6647" priority="6648" stopIfTrue="1" operator="notBetween">
      <formula>0</formula>
      <formula>2</formula>
    </cfRule>
  </conditionalFormatting>
  <conditionalFormatting sqref="B18">
    <cfRule type="cellIs" dxfId="6646" priority="6647" stopIfTrue="1" operator="notBetween">
      <formula>0</formula>
      <formula>2</formula>
    </cfRule>
  </conditionalFormatting>
  <conditionalFormatting sqref="B18">
    <cfRule type="cellIs" dxfId="6645" priority="6646" stopIfTrue="1" operator="notBetween">
      <formula>0</formula>
      <formula>2</formula>
    </cfRule>
  </conditionalFormatting>
  <conditionalFormatting sqref="B18">
    <cfRule type="cellIs" dxfId="6644" priority="6645" stopIfTrue="1" operator="notBetween">
      <formula>0</formula>
      <formula>2</formula>
    </cfRule>
  </conditionalFormatting>
  <conditionalFormatting sqref="B18">
    <cfRule type="cellIs" dxfId="6643" priority="6644" stopIfTrue="1" operator="notBetween">
      <formula>0</formula>
      <formula>2</formula>
    </cfRule>
  </conditionalFormatting>
  <conditionalFormatting sqref="B2">
    <cfRule type="cellIs" dxfId="6642" priority="6643" stopIfTrue="1" operator="lessThan">
      <formula>15</formula>
    </cfRule>
  </conditionalFormatting>
  <conditionalFormatting sqref="B27 B29 B4:B7">
    <cfRule type="cellIs" dxfId="6641" priority="6642" stopIfTrue="1" operator="notBetween">
      <formula>0</formula>
      <formula>3</formula>
    </cfRule>
  </conditionalFormatting>
  <conditionalFormatting sqref="B31 B18 B10 B8">
    <cfRule type="cellIs" dxfId="6640" priority="6641" stopIfTrue="1" operator="notBetween">
      <formula>0</formula>
      <formula>2</formula>
    </cfRule>
  </conditionalFormatting>
  <conditionalFormatting sqref="B19">
    <cfRule type="cellIs" dxfId="6639" priority="6640" stopIfTrue="1" operator="notBetween">
      <formula>0</formula>
      <formula>1</formula>
    </cfRule>
  </conditionalFormatting>
  <conditionalFormatting sqref="B18">
    <cfRule type="cellIs" dxfId="6638" priority="6639" stopIfTrue="1" operator="notBetween">
      <formula>0</formula>
      <formula>2</formula>
    </cfRule>
  </conditionalFormatting>
  <conditionalFormatting sqref="B18">
    <cfRule type="cellIs" dxfId="6637" priority="6638" stopIfTrue="1" operator="notBetween">
      <formula>0</formula>
      <formula>2</formula>
    </cfRule>
  </conditionalFormatting>
  <conditionalFormatting sqref="B18">
    <cfRule type="cellIs" dxfId="6636" priority="6637" stopIfTrue="1" operator="notBetween">
      <formula>0</formula>
      <formula>2</formula>
    </cfRule>
  </conditionalFormatting>
  <conditionalFormatting sqref="B18">
    <cfRule type="cellIs" dxfId="6635" priority="6636" stopIfTrue="1" operator="notBetween">
      <formula>0</formula>
      <formula>2</formula>
    </cfRule>
  </conditionalFormatting>
  <conditionalFormatting sqref="B18">
    <cfRule type="cellIs" dxfId="6634" priority="6635" stopIfTrue="1" operator="notBetween">
      <formula>0</formula>
      <formula>2</formula>
    </cfRule>
  </conditionalFormatting>
  <conditionalFormatting sqref="B18">
    <cfRule type="cellIs" dxfId="6633" priority="6634" stopIfTrue="1" operator="notBetween">
      <formula>0</formula>
      <formula>2</formula>
    </cfRule>
  </conditionalFormatting>
  <conditionalFormatting sqref="D2">
    <cfRule type="cellIs" dxfId="6632" priority="6633" stopIfTrue="1" operator="lessThan">
      <formula>6</formula>
    </cfRule>
  </conditionalFormatting>
  <conditionalFormatting sqref="D4:D5">
    <cfRule type="cellIs" dxfId="6631" priority="6632" stopIfTrue="1" operator="notBetween">
      <formula>0</formula>
      <formula>3</formula>
    </cfRule>
  </conditionalFormatting>
  <conditionalFormatting sqref="D6">
    <cfRule type="cellIs" dxfId="6630" priority="6631" stopIfTrue="1" operator="notBetween">
      <formula>0</formula>
      <formula>3</formula>
    </cfRule>
  </conditionalFormatting>
  <conditionalFormatting sqref="D2">
    <cfRule type="cellIs" dxfId="6629" priority="6630" stopIfTrue="1" operator="lessThan">
      <formula>6</formula>
    </cfRule>
  </conditionalFormatting>
  <conditionalFormatting sqref="D4:D5">
    <cfRule type="cellIs" dxfId="6628" priority="6629" stopIfTrue="1" operator="notBetween">
      <formula>0</formula>
      <formula>3</formula>
    </cfRule>
  </conditionalFormatting>
  <conditionalFormatting sqref="D6">
    <cfRule type="cellIs" dxfId="6627" priority="6628" stopIfTrue="1" operator="notBetween">
      <formula>0</formula>
      <formula>3</formula>
    </cfRule>
  </conditionalFormatting>
  <conditionalFormatting sqref="D2">
    <cfRule type="cellIs" dxfId="6626" priority="6627" stopIfTrue="1" operator="lessThan">
      <formula>6</formula>
    </cfRule>
  </conditionalFormatting>
  <conditionalFormatting sqref="D4:D5">
    <cfRule type="cellIs" dxfId="6625" priority="6626" stopIfTrue="1" operator="notBetween">
      <formula>0</formula>
      <formula>3</formula>
    </cfRule>
  </conditionalFormatting>
  <conditionalFormatting sqref="D6">
    <cfRule type="cellIs" dxfId="6624" priority="6625" stopIfTrue="1" operator="notBetween">
      <formula>0</formula>
      <formula>3</formula>
    </cfRule>
  </conditionalFormatting>
  <conditionalFormatting sqref="D2">
    <cfRule type="cellIs" dxfId="6623" priority="6624" stopIfTrue="1" operator="lessThan">
      <formula>6</formula>
    </cfRule>
  </conditionalFormatting>
  <conditionalFormatting sqref="D4:D5">
    <cfRule type="cellIs" dxfId="6622" priority="6623" stopIfTrue="1" operator="notBetween">
      <formula>0</formula>
      <formula>3</formula>
    </cfRule>
  </conditionalFormatting>
  <conditionalFormatting sqref="D6">
    <cfRule type="cellIs" dxfId="6621" priority="6622" stopIfTrue="1" operator="notBetween">
      <formula>0</formula>
      <formula>3</formula>
    </cfRule>
  </conditionalFormatting>
  <conditionalFormatting sqref="D2">
    <cfRule type="cellIs" dxfId="6620" priority="6621" stopIfTrue="1" operator="lessThan">
      <formula>6</formula>
    </cfRule>
  </conditionalFormatting>
  <conditionalFormatting sqref="D4:D5">
    <cfRule type="cellIs" dxfId="6619" priority="6620" stopIfTrue="1" operator="notBetween">
      <formula>0</formula>
      <formula>3</formula>
    </cfRule>
  </conditionalFormatting>
  <conditionalFormatting sqref="D6">
    <cfRule type="cellIs" dxfId="6618" priority="6619" stopIfTrue="1" operator="notBetween">
      <formula>0</formula>
      <formula>3</formula>
    </cfRule>
  </conditionalFormatting>
  <conditionalFormatting sqref="D2">
    <cfRule type="cellIs" dxfId="6617" priority="6618" stopIfTrue="1" operator="lessThan">
      <formula>6</formula>
    </cfRule>
  </conditionalFormatting>
  <conditionalFormatting sqref="D4:D5">
    <cfRule type="cellIs" dxfId="6616" priority="6617" stopIfTrue="1" operator="notBetween">
      <formula>0</formula>
      <formula>3</formula>
    </cfRule>
  </conditionalFormatting>
  <conditionalFormatting sqref="D6">
    <cfRule type="cellIs" dxfId="6615" priority="6616" stopIfTrue="1" operator="notBetween">
      <formula>0</formula>
      <formula>3</formula>
    </cfRule>
  </conditionalFormatting>
  <conditionalFormatting sqref="D2">
    <cfRule type="cellIs" dxfId="6614" priority="6615" stopIfTrue="1" operator="lessThan">
      <formula>6</formula>
    </cfRule>
  </conditionalFormatting>
  <conditionalFormatting sqref="D4:D5">
    <cfRule type="cellIs" dxfId="6613" priority="6614" stopIfTrue="1" operator="notBetween">
      <formula>0</formula>
      <formula>3</formula>
    </cfRule>
  </conditionalFormatting>
  <conditionalFormatting sqref="D6">
    <cfRule type="cellIs" dxfId="6612" priority="6613" stopIfTrue="1" operator="notBetween">
      <formula>0</formula>
      <formula>3</formula>
    </cfRule>
  </conditionalFormatting>
  <conditionalFormatting sqref="D2">
    <cfRule type="cellIs" dxfId="6611" priority="6612" stopIfTrue="1" operator="lessThan">
      <formula>6</formula>
    </cfRule>
  </conditionalFormatting>
  <conditionalFormatting sqref="D4:D5">
    <cfRule type="cellIs" dxfId="6610" priority="6611" stopIfTrue="1" operator="notBetween">
      <formula>0</formula>
      <formula>3</formula>
    </cfRule>
  </conditionalFormatting>
  <conditionalFormatting sqref="D6">
    <cfRule type="cellIs" dxfId="6609" priority="6610" stopIfTrue="1" operator="notBetween">
      <formula>0</formula>
      <formula>3</formula>
    </cfRule>
  </conditionalFormatting>
  <conditionalFormatting sqref="D2">
    <cfRule type="cellIs" dxfId="6608" priority="6609" stopIfTrue="1" operator="lessThan">
      <formula>6</formula>
    </cfRule>
  </conditionalFormatting>
  <conditionalFormatting sqref="D4:D5">
    <cfRule type="cellIs" dxfId="6607" priority="6608" stopIfTrue="1" operator="notBetween">
      <formula>0</formula>
      <formula>3</formula>
    </cfRule>
  </conditionalFormatting>
  <conditionalFormatting sqref="D6">
    <cfRule type="cellIs" dxfId="6606" priority="6607" stopIfTrue="1" operator="notBetween">
      <formula>0</formula>
      <formula>3</formula>
    </cfRule>
  </conditionalFormatting>
  <conditionalFormatting sqref="D2">
    <cfRule type="cellIs" dxfId="6605" priority="6606" stopIfTrue="1" operator="lessThan">
      <formula>6</formula>
    </cfRule>
  </conditionalFormatting>
  <conditionalFormatting sqref="D4:D5">
    <cfRule type="cellIs" dxfId="6604" priority="6605" stopIfTrue="1" operator="notBetween">
      <formula>0</formula>
      <formula>3</formula>
    </cfRule>
  </conditionalFormatting>
  <conditionalFormatting sqref="D6">
    <cfRule type="cellIs" dxfId="6603" priority="6604" stopIfTrue="1" operator="notBetween">
      <formula>0</formula>
      <formula>3</formula>
    </cfRule>
  </conditionalFormatting>
  <conditionalFormatting sqref="D2">
    <cfRule type="cellIs" dxfId="6602" priority="6603" stopIfTrue="1" operator="lessThan">
      <formula>6</formula>
    </cfRule>
  </conditionalFormatting>
  <conditionalFormatting sqref="D4:D5">
    <cfRule type="cellIs" dxfId="6601" priority="6602" stopIfTrue="1" operator="notBetween">
      <formula>0</formula>
      <formula>3</formula>
    </cfRule>
  </conditionalFormatting>
  <conditionalFormatting sqref="D6">
    <cfRule type="cellIs" dxfId="6600" priority="6601" stopIfTrue="1" operator="notBetween">
      <formula>0</formula>
      <formula>3</formula>
    </cfRule>
  </conditionalFormatting>
  <conditionalFormatting sqref="D2">
    <cfRule type="cellIs" dxfId="6599" priority="6600" stopIfTrue="1" operator="lessThan">
      <formula>6</formula>
    </cfRule>
  </conditionalFormatting>
  <conditionalFormatting sqref="D4:D5">
    <cfRule type="cellIs" dxfId="6598" priority="6599" stopIfTrue="1" operator="notBetween">
      <formula>0</formula>
      <formula>3</formula>
    </cfRule>
  </conditionalFormatting>
  <conditionalFormatting sqref="D6">
    <cfRule type="cellIs" dxfId="6597" priority="6598" stopIfTrue="1" operator="notBetween">
      <formula>0</formula>
      <formula>3</formula>
    </cfRule>
  </conditionalFormatting>
  <conditionalFormatting sqref="D2">
    <cfRule type="cellIs" dxfId="6596" priority="6597" stopIfTrue="1" operator="lessThan">
      <formula>6</formula>
    </cfRule>
  </conditionalFormatting>
  <conditionalFormatting sqref="D4:D5">
    <cfRule type="cellIs" dxfId="6595" priority="6596" stopIfTrue="1" operator="notBetween">
      <formula>0</formula>
      <formula>3</formula>
    </cfRule>
  </conditionalFormatting>
  <conditionalFormatting sqref="D6">
    <cfRule type="cellIs" dxfId="6594" priority="6595" stopIfTrue="1" operator="notBetween">
      <formula>0</formula>
      <formula>3</formula>
    </cfRule>
  </conditionalFormatting>
  <conditionalFormatting sqref="D2">
    <cfRule type="cellIs" dxfId="6593" priority="6594" stopIfTrue="1" operator="lessThan">
      <formula>6</formula>
    </cfRule>
  </conditionalFormatting>
  <conditionalFormatting sqref="D4:D5">
    <cfRule type="cellIs" dxfId="6592" priority="6593" stopIfTrue="1" operator="notBetween">
      <formula>0</formula>
      <formula>3</formula>
    </cfRule>
  </conditionalFormatting>
  <conditionalFormatting sqref="D6">
    <cfRule type="cellIs" dxfId="6591" priority="6592" stopIfTrue="1" operator="notBetween">
      <formula>0</formula>
      <formula>3</formula>
    </cfRule>
  </conditionalFormatting>
  <conditionalFormatting sqref="D2">
    <cfRule type="cellIs" dxfId="6590" priority="6591" stopIfTrue="1" operator="lessThan">
      <formula>6</formula>
    </cfRule>
  </conditionalFormatting>
  <conditionalFormatting sqref="D4:D5">
    <cfRule type="cellIs" dxfId="6589" priority="6590" stopIfTrue="1" operator="notBetween">
      <formula>0</formula>
      <formula>3</formula>
    </cfRule>
  </conditionalFormatting>
  <conditionalFormatting sqref="D6">
    <cfRule type="cellIs" dxfId="6588" priority="6589" stopIfTrue="1" operator="notBetween">
      <formula>0</formula>
      <formula>3</formula>
    </cfRule>
  </conditionalFormatting>
  <conditionalFormatting sqref="D2">
    <cfRule type="cellIs" dxfId="6587" priority="6588" stopIfTrue="1" operator="lessThan">
      <formula>6</formula>
    </cfRule>
  </conditionalFormatting>
  <conditionalFormatting sqref="D4:D5">
    <cfRule type="cellIs" dxfId="6586" priority="6587" stopIfTrue="1" operator="notBetween">
      <formula>0</formula>
      <formula>3</formula>
    </cfRule>
  </conditionalFormatting>
  <conditionalFormatting sqref="D6">
    <cfRule type="cellIs" dxfId="6585" priority="6586" stopIfTrue="1" operator="notBetween">
      <formula>0</formula>
      <formula>3</formula>
    </cfRule>
  </conditionalFormatting>
  <conditionalFormatting sqref="D2">
    <cfRule type="cellIs" dxfId="6584" priority="6585" stopIfTrue="1" operator="lessThan">
      <formula>6</formula>
    </cfRule>
  </conditionalFormatting>
  <conditionalFormatting sqref="D4:D5">
    <cfRule type="cellIs" dxfId="6583" priority="6584" stopIfTrue="1" operator="notBetween">
      <formula>0</formula>
      <formula>3</formula>
    </cfRule>
  </conditionalFormatting>
  <conditionalFormatting sqref="D6">
    <cfRule type="cellIs" dxfId="6582" priority="6583" stopIfTrue="1" operator="notBetween">
      <formula>0</formula>
      <formula>3</formula>
    </cfRule>
  </conditionalFormatting>
  <conditionalFormatting sqref="D2">
    <cfRule type="cellIs" dxfId="6581" priority="6582" stopIfTrue="1" operator="lessThan">
      <formula>6</formula>
    </cfRule>
  </conditionalFormatting>
  <conditionalFormatting sqref="D4:D5">
    <cfRule type="cellIs" dxfId="6580" priority="6581" stopIfTrue="1" operator="notBetween">
      <formula>0</formula>
      <formula>3</formula>
    </cfRule>
  </conditionalFormatting>
  <conditionalFormatting sqref="D6">
    <cfRule type="cellIs" dxfId="6579" priority="6580" stopIfTrue="1" operator="notBetween">
      <formula>0</formula>
      <formula>3</formula>
    </cfRule>
  </conditionalFormatting>
  <conditionalFormatting sqref="D2">
    <cfRule type="cellIs" dxfId="6578" priority="6579" stopIfTrue="1" operator="lessThan">
      <formula>6</formula>
    </cfRule>
  </conditionalFormatting>
  <conditionalFormatting sqref="D4:D5">
    <cfRule type="cellIs" dxfId="6577" priority="6578" stopIfTrue="1" operator="notBetween">
      <formula>0</formula>
      <formula>3</formula>
    </cfRule>
  </conditionalFormatting>
  <conditionalFormatting sqref="D6">
    <cfRule type="cellIs" dxfId="6576" priority="6577" stopIfTrue="1" operator="notBetween">
      <formula>0</formula>
      <formula>3</formula>
    </cfRule>
  </conditionalFormatting>
  <conditionalFormatting sqref="D2">
    <cfRule type="cellIs" dxfId="6575" priority="6576" stopIfTrue="1" operator="lessThan">
      <formula>6</formula>
    </cfRule>
  </conditionalFormatting>
  <conditionalFormatting sqref="D4:D5">
    <cfRule type="cellIs" dxfId="6574" priority="6575" stopIfTrue="1" operator="notBetween">
      <formula>0</formula>
      <formula>3</formula>
    </cfRule>
  </conditionalFormatting>
  <conditionalFormatting sqref="D6">
    <cfRule type="cellIs" dxfId="6573" priority="6574" stopIfTrue="1" operator="notBetween">
      <formula>0</formula>
      <formula>3</formula>
    </cfRule>
  </conditionalFormatting>
  <conditionalFormatting sqref="D2">
    <cfRule type="cellIs" dxfId="6572" priority="6573" stopIfTrue="1" operator="lessThan">
      <formula>6</formula>
    </cfRule>
  </conditionalFormatting>
  <conditionalFormatting sqref="D4:D5">
    <cfRule type="cellIs" dxfId="6571" priority="6572" stopIfTrue="1" operator="notBetween">
      <formula>0</formula>
      <formula>3</formula>
    </cfRule>
  </conditionalFormatting>
  <conditionalFormatting sqref="D6">
    <cfRule type="cellIs" dxfId="6570" priority="6571" stopIfTrue="1" operator="notBetween">
      <formula>0</formula>
      <formula>3</formula>
    </cfRule>
  </conditionalFormatting>
  <conditionalFormatting sqref="D2">
    <cfRule type="cellIs" dxfId="6569" priority="6570" stopIfTrue="1" operator="lessThan">
      <formula>6</formula>
    </cfRule>
  </conditionalFormatting>
  <conditionalFormatting sqref="D4:D5">
    <cfRule type="cellIs" dxfId="6568" priority="6569" stopIfTrue="1" operator="notBetween">
      <formula>0</formula>
      <formula>3</formula>
    </cfRule>
  </conditionalFormatting>
  <conditionalFormatting sqref="D6">
    <cfRule type="cellIs" dxfId="6567" priority="6568" stopIfTrue="1" operator="notBetween">
      <formula>0</formula>
      <formula>3</formula>
    </cfRule>
  </conditionalFormatting>
  <conditionalFormatting sqref="D2">
    <cfRule type="cellIs" dxfId="6566" priority="6567" stopIfTrue="1" operator="lessThan">
      <formula>6</formula>
    </cfRule>
  </conditionalFormatting>
  <conditionalFormatting sqref="D4:D5">
    <cfRule type="cellIs" dxfId="6565" priority="6566" stopIfTrue="1" operator="notBetween">
      <formula>0</formula>
      <formula>3</formula>
    </cfRule>
  </conditionalFormatting>
  <conditionalFormatting sqref="D6">
    <cfRule type="cellIs" dxfId="6564" priority="6565" stopIfTrue="1" operator="notBetween">
      <formula>0</formula>
      <formula>3</formula>
    </cfRule>
  </conditionalFormatting>
  <conditionalFormatting sqref="D2">
    <cfRule type="cellIs" dxfId="6563" priority="6564" stopIfTrue="1" operator="lessThan">
      <formula>6</formula>
    </cfRule>
  </conditionalFormatting>
  <conditionalFormatting sqref="D4:D5">
    <cfRule type="cellIs" dxfId="6562" priority="6563" stopIfTrue="1" operator="notBetween">
      <formula>0</formula>
      <formula>3</formula>
    </cfRule>
  </conditionalFormatting>
  <conditionalFormatting sqref="D6">
    <cfRule type="cellIs" dxfId="6561" priority="6562" stopIfTrue="1" operator="notBetween">
      <formula>0</formula>
      <formula>3</formula>
    </cfRule>
  </conditionalFormatting>
  <conditionalFormatting sqref="D2">
    <cfRule type="cellIs" dxfId="6560" priority="6561" stopIfTrue="1" operator="lessThan">
      <formula>6</formula>
    </cfRule>
  </conditionalFormatting>
  <conditionalFormatting sqref="D4:D5">
    <cfRule type="cellIs" dxfId="6559" priority="6560" stopIfTrue="1" operator="notBetween">
      <formula>0</formula>
      <formula>3</formula>
    </cfRule>
  </conditionalFormatting>
  <conditionalFormatting sqref="D6">
    <cfRule type="cellIs" dxfId="6558" priority="6559" stopIfTrue="1" operator="notBetween">
      <formula>0</formula>
      <formula>3</formula>
    </cfRule>
  </conditionalFormatting>
  <conditionalFormatting sqref="D2">
    <cfRule type="cellIs" dxfId="6557" priority="6558" stopIfTrue="1" operator="lessThan">
      <formula>6</formula>
    </cfRule>
  </conditionalFormatting>
  <conditionalFormatting sqref="D4:D5">
    <cfRule type="cellIs" dxfId="6556" priority="6557" stopIfTrue="1" operator="notBetween">
      <formula>0</formula>
      <formula>3</formula>
    </cfRule>
  </conditionalFormatting>
  <conditionalFormatting sqref="D6">
    <cfRule type="cellIs" dxfId="6555" priority="6556" stopIfTrue="1" operator="notBetween">
      <formula>0</formula>
      <formula>3</formula>
    </cfRule>
  </conditionalFormatting>
  <conditionalFormatting sqref="D2">
    <cfRule type="cellIs" dxfId="6554" priority="6555" stopIfTrue="1" operator="lessThan">
      <formula>6</formula>
    </cfRule>
  </conditionalFormatting>
  <conditionalFormatting sqref="D4:D5">
    <cfRule type="cellIs" dxfId="6553" priority="6554" stopIfTrue="1" operator="notBetween">
      <formula>0</formula>
      <formula>3</formula>
    </cfRule>
  </conditionalFormatting>
  <conditionalFormatting sqref="D6">
    <cfRule type="cellIs" dxfId="6552" priority="6553" stopIfTrue="1" operator="notBetween">
      <formula>0</formula>
      <formula>3</formula>
    </cfRule>
  </conditionalFormatting>
  <conditionalFormatting sqref="D2">
    <cfRule type="cellIs" dxfId="6551" priority="6552" stopIfTrue="1" operator="lessThan">
      <formula>6</formula>
    </cfRule>
  </conditionalFormatting>
  <conditionalFormatting sqref="D4:D5">
    <cfRule type="cellIs" dxfId="6550" priority="6551" stopIfTrue="1" operator="notBetween">
      <formula>0</formula>
      <formula>3</formula>
    </cfRule>
  </conditionalFormatting>
  <conditionalFormatting sqref="D6">
    <cfRule type="cellIs" dxfId="6549" priority="6550" stopIfTrue="1" operator="notBetween">
      <formula>0</formula>
      <formula>3</formula>
    </cfRule>
  </conditionalFormatting>
  <conditionalFormatting sqref="D2">
    <cfRule type="cellIs" dxfId="6548" priority="6549" stopIfTrue="1" operator="lessThan">
      <formula>6</formula>
    </cfRule>
  </conditionalFormatting>
  <conditionalFormatting sqref="D4:D5">
    <cfRule type="cellIs" dxfId="6547" priority="6548" stopIfTrue="1" operator="notBetween">
      <formula>0</formula>
      <formula>3</formula>
    </cfRule>
  </conditionalFormatting>
  <conditionalFormatting sqref="D6">
    <cfRule type="cellIs" dxfId="6546" priority="6547" stopIfTrue="1" operator="notBetween">
      <formula>0</formula>
      <formula>3</formula>
    </cfRule>
  </conditionalFormatting>
  <conditionalFormatting sqref="D2">
    <cfRule type="cellIs" dxfId="6545" priority="6546" stopIfTrue="1" operator="lessThan">
      <formula>6</formula>
    </cfRule>
  </conditionalFormatting>
  <conditionalFormatting sqref="D4:D5">
    <cfRule type="cellIs" dxfId="6544" priority="6545" stopIfTrue="1" operator="notBetween">
      <formula>0</formula>
      <formula>3</formula>
    </cfRule>
  </conditionalFormatting>
  <conditionalFormatting sqref="D6">
    <cfRule type="cellIs" dxfId="6543" priority="6544" stopIfTrue="1" operator="notBetween">
      <formula>0</formula>
      <formula>3</formula>
    </cfRule>
  </conditionalFormatting>
  <conditionalFormatting sqref="D2">
    <cfRule type="cellIs" dxfId="6542" priority="6543" stopIfTrue="1" operator="lessThan">
      <formula>6</formula>
    </cfRule>
  </conditionalFormatting>
  <conditionalFormatting sqref="D4:D5">
    <cfRule type="cellIs" dxfId="6541" priority="6542" stopIfTrue="1" operator="notBetween">
      <formula>0</formula>
      <formula>3</formula>
    </cfRule>
  </conditionalFormatting>
  <conditionalFormatting sqref="D6">
    <cfRule type="cellIs" dxfId="6540" priority="6541" stopIfTrue="1" operator="notBetween">
      <formula>0</formula>
      <formula>3</formula>
    </cfRule>
  </conditionalFormatting>
  <conditionalFormatting sqref="D2">
    <cfRule type="cellIs" dxfId="6539" priority="6540" stopIfTrue="1" operator="lessThan">
      <formula>6</formula>
    </cfRule>
  </conditionalFormatting>
  <conditionalFormatting sqref="D4:D5">
    <cfRule type="cellIs" dxfId="6538" priority="6539" stopIfTrue="1" operator="notBetween">
      <formula>0</formula>
      <formula>3</formula>
    </cfRule>
  </conditionalFormatting>
  <conditionalFormatting sqref="D6">
    <cfRule type="cellIs" dxfId="6537" priority="6538" stopIfTrue="1" operator="notBetween">
      <formula>0</formula>
      <formula>3</formula>
    </cfRule>
  </conditionalFormatting>
  <conditionalFormatting sqref="D2">
    <cfRule type="cellIs" dxfId="6536" priority="6537" stopIfTrue="1" operator="lessThan">
      <formula>6</formula>
    </cfRule>
  </conditionalFormatting>
  <conditionalFormatting sqref="D4:D5">
    <cfRule type="cellIs" dxfId="6535" priority="6536" stopIfTrue="1" operator="notBetween">
      <formula>0</formula>
      <formula>3</formula>
    </cfRule>
  </conditionalFormatting>
  <conditionalFormatting sqref="D6">
    <cfRule type="cellIs" dxfId="6534" priority="6535" stopIfTrue="1" operator="notBetween">
      <formula>0</formula>
      <formula>3</formula>
    </cfRule>
  </conditionalFormatting>
  <conditionalFormatting sqref="D2">
    <cfRule type="cellIs" dxfId="6533" priority="6534" stopIfTrue="1" operator="lessThan">
      <formula>6</formula>
    </cfRule>
  </conditionalFormatting>
  <conditionalFormatting sqref="D4:D5">
    <cfRule type="cellIs" dxfId="6532" priority="6533" stopIfTrue="1" operator="notBetween">
      <formula>0</formula>
      <formula>3</formula>
    </cfRule>
  </conditionalFormatting>
  <conditionalFormatting sqref="D6">
    <cfRule type="cellIs" dxfId="6531" priority="6532" stopIfTrue="1" operator="notBetween">
      <formula>0</formula>
      <formula>3</formula>
    </cfRule>
  </conditionalFormatting>
  <conditionalFormatting sqref="D2">
    <cfRule type="cellIs" dxfId="6530" priority="6531" stopIfTrue="1" operator="lessThan">
      <formula>6</formula>
    </cfRule>
  </conditionalFormatting>
  <conditionalFormatting sqref="D4:D5">
    <cfRule type="cellIs" dxfId="6529" priority="6530" stopIfTrue="1" operator="notBetween">
      <formula>0</formula>
      <formula>3</formula>
    </cfRule>
  </conditionalFormatting>
  <conditionalFormatting sqref="D6">
    <cfRule type="cellIs" dxfId="6528" priority="6529" stopIfTrue="1" operator="notBetween">
      <formula>0</formula>
      <formula>3</formula>
    </cfRule>
  </conditionalFormatting>
  <conditionalFormatting sqref="D2">
    <cfRule type="cellIs" dxfId="6527" priority="6528" stopIfTrue="1" operator="lessThan">
      <formula>6</formula>
    </cfRule>
  </conditionalFormatting>
  <conditionalFormatting sqref="D4:D5">
    <cfRule type="cellIs" dxfId="6526" priority="6527" stopIfTrue="1" operator="notBetween">
      <formula>0</formula>
      <formula>3</formula>
    </cfRule>
  </conditionalFormatting>
  <conditionalFormatting sqref="D6">
    <cfRule type="cellIs" dxfId="6525" priority="6526" stopIfTrue="1" operator="notBetween">
      <formula>0</formula>
      <formula>3</formula>
    </cfRule>
  </conditionalFormatting>
  <conditionalFormatting sqref="D2">
    <cfRule type="cellIs" dxfId="6524" priority="6525" stopIfTrue="1" operator="lessThan">
      <formula>6</formula>
    </cfRule>
  </conditionalFormatting>
  <conditionalFormatting sqref="D4:D5">
    <cfRule type="cellIs" dxfId="6523" priority="6524" stopIfTrue="1" operator="notBetween">
      <formula>0</formula>
      <formula>3</formula>
    </cfRule>
  </conditionalFormatting>
  <conditionalFormatting sqref="D6">
    <cfRule type="cellIs" dxfId="6522" priority="6523" stopIfTrue="1" operator="notBetween">
      <formula>0</formula>
      <formula>3</formula>
    </cfRule>
  </conditionalFormatting>
  <conditionalFormatting sqref="D2">
    <cfRule type="cellIs" dxfId="6521" priority="6522" stopIfTrue="1" operator="lessThan">
      <formula>6</formula>
    </cfRule>
  </conditionalFormatting>
  <conditionalFormatting sqref="D4:D5">
    <cfRule type="cellIs" dxfId="6520" priority="6521" stopIfTrue="1" operator="notBetween">
      <formula>0</formula>
      <formula>3</formula>
    </cfRule>
  </conditionalFormatting>
  <conditionalFormatting sqref="D6">
    <cfRule type="cellIs" dxfId="6519" priority="6520" stopIfTrue="1" operator="notBetween">
      <formula>0</formula>
      <formula>3</formula>
    </cfRule>
  </conditionalFormatting>
  <conditionalFormatting sqref="D2">
    <cfRule type="cellIs" dxfId="6518" priority="6519" stopIfTrue="1" operator="lessThan">
      <formula>6</formula>
    </cfRule>
  </conditionalFormatting>
  <conditionalFormatting sqref="D4:D5">
    <cfRule type="cellIs" dxfId="6517" priority="6518" stopIfTrue="1" operator="notBetween">
      <formula>0</formula>
      <formula>3</formula>
    </cfRule>
  </conditionalFormatting>
  <conditionalFormatting sqref="D6">
    <cfRule type="cellIs" dxfId="6516" priority="6517" stopIfTrue="1" operator="notBetween">
      <formula>0</formula>
      <formula>3</formula>
    </cfRule>
  </conditionalFormatting>
  <conditionalFormatting sqref="D2">
    <cfRule type="cellIs" dxfId="6515" priority="6516" stopIfTrue="1" operator="lessThan">
      <formula>6</formula>
    </cfRule>
  </conditionalFormatting>
  <conditionalFormatting sqref="D4:D5">
    <cfRule type="cellIs" dxfId="6514" priority="6515" stopIfTrue="1" operator="notBetween">
      <formula>0</formula>
      <formula>3</formula>
    </cfRule>
  </conditionalFormatting>
  <conditionalFormatting sqref="D6">
    <cfRule type="cellIs" dxfId="6513" priority="6514" stopIfTrue="1" operator="notBetween">
      <formula>0</formula>
      <formula>3</formula>
    </cfRule>
  </conditionalFormatting>
  <conditionalFormatting sqref="D2">
    <cfRule type="cellIs" dxfId="6512" priority="6513" stopIfTrue="1" operator="lessThan">
      <formula>6</formula>
    </cfRule>
  </conditionalFormatting>
  <conditionalFormatting sqref="D4:D5">
    <cfRule type="cellIs" dxfId="6511" priority="6512" stopIfTrue="1" operator="notBetween">
      <formula>0</formula>
      <formula>3</formula>
    </cfRule>
  </conditionalFormatting>
  <conditionalFormatting sqref="D6">
    <cfRule type="cellIs" dxfId="6510" priority="6511" stopIfTrue="1" operator="notBetween">
      <formula>0</formula>
      <formula>3</formula>
    </cfRule>
  </conditionalFormatting>
  <conditionalFormatting sqref="D2">
    <cfRule type="cellIs" dxfId="6509" priority="6510" stopIfTrue="1" operator="lessThan">
      <formula>6</formula>
    </cfRule>
  </conditionalFormatting>
  <conditionalFormatting sqref="D4:D5">
    <cfRule type="cellIs" dxfId="6508" priority="6509" stopIfTrue="1" operator="notBetween">
      <formula>0</formula>
      <formula>3</formula>
    </cfRule>
  </conditionalFormatting>
  <conditionalFormatting sqref="D6">
    <cfRule type="cellIs" dxfId="6507" priority="6508" stopIfTrue="1" operator="notBetween">
      <formula>0</formula>
      <formula>3</formula>
    </cfRule>
  </conditionalFormatting>
  <conditionalFormatting sqref="D2">
    <cfRule type="cellIs" dxfId="6506" priority="6507" stopIfTrue="1" operator="lessThan">
      <formula>6</formula>
    </cfRule>
  </conditionalFormatting>
  <conditionalFormatting sqref="D4:D5">
    <cfRule type="cellIs" dxfId="6505" priority="6506" stopIfTrue="1" operator="notBetween">
      <formula>0</formula>
      <formula>3</formula>
    </cfRule>
  </conditionalFormatting>
  <conditionalFormatting sqref="D6">
    <cfRule type="cellIs" dxfId="6504" priority="6505" stopIfTrue="1" operator="notBetween">
      <formula>0</formula>
      <formula>3</formula>
    </cfRule>
  </conditionalFormatting>
  <conditionalFormatting sqref="D2">
    <cfRule type="cellIs" dxfId="6503" priority="6504" stopIfTrue="1" operator="lessThan">
      <formula>6</formula>
    </cfRule>
  </conditionalFormatting>
  <conditionalFormatting sqref="D4:D5">
    <cfRule type="cellIs" dxfId="6502" priority="6503" stopIfTrue="1" operator="notBetween">
      <formula>0</formula>
      <formula>3</formula>
    </cfRule>
  </conditionalFormatting>
  <conditionalFormatting sqref="D6">
    <cfRule type="cellIs" dxfId="6501" priority="6502" stopIfTrue="1" operator="notBetween">
      <formula>0</formula>
      <formula>3</formula>
    </cfRule>
  </conditionalFormatting>
  <conditionalFormatting sqref="D2">
    <cfRule type="cellIs" dxfId="6500" priority="6501" stopIfTrue="1" operator="lessThan">
      <formula>6</formula>
    </cfRule>
  </conditionalFormatting>
  <conditionalFormatting sqref="D4:D5">
    <cfRule type="cellIs" dxfId="6499" priority="6500" stopIfTrue="1" operator="notBetween">
      <formula>0</formula>
      <formula>3</formula>
    </cfRule>
  </conditionalFormatting>
  <conditionalFormatting sqref="D6">
    <cfRule type="cellIs" dxfId="6498" priority="6499" stopIfTrue="1" operator="notBetween">
      <formula>0</formula>
      <formula>3</formula>
    </cfRule>
  </conditionalFormatting>
  <conditionalFormatting sqref="D2">
    <cfRule type="cellIs" dxfId="6497" priority="6498" stopIfTrue="1" operator="lessThan">
      <formula>6</formula>
    </cfRule>
  </conditionalFormatting>
  <conditionalFormatting sqref="D4:D5">
    <cfRule type="cellIs" dxfId="6496" priority="6497" stopIfTrue="1" operator="notBetween">
      <formula>0</formula>
      <formula>3</formula>
    </cfRule>
  </conditionalFormatting>
  <conditionalFormatting sqref="D6">
    <cfRule type="cellIs" dxfId="6495" priority="6496" stopIfTrue="1" operator="notBetween">
      <formula>0</formula>
      <formula>3</formula>
    </cfRule>
  </conditionalFormatting>
  <conditionalFormatting sqref="D2">
    <cfRule type="cellIs" dxfId="6494" priority="6495" stopIfTrue="1" operator="lessThan">
      <formula>6</formula>
    </cfRule>
  </conditionalFormatting>
  <conditionalFormatting sqref="D4:D5">
    <cfRule type="cellIs" dxfId="6493" priority="6494" stopIfTrue="1" operator="notBetween">
      <formula>0</formula>
      <formula>3</formula>
    </cfRule>
  </conditionalFormatting>
  <conditionalFormatting sqref="D6">
    <cfRule type="cellIs" dxfId="6492" priority="6493" stopIfTrue="1" operator="notBetween">
      <formula>0</formula>
      <formula>3</formula>
    </cfRule>
  </conditionalFormatting>
  <conditionalFormatting sqref="D2">
    <cfRule type="cellIs" dxfId="6491" priority="6492" stopIfTrue="1" operator="lessThan">
      <formula>6</formula>
    </cfRule>
  </conditionalFormatting>
  <conditionalFormatting sqref="D4:D5">
    <cfRule type="cellIs" dxfId="6490" priority="6491" stopIfTrue="1" operator="notBetween">
      <formula>0</formula>
      <formula>3</formula>
    </cfRule>
  </conditionalFormatting>
  <conditionalFormatting sqref="D6">
    <cfRule type="cellIs" dxfId="6489" priority="6490" stopIfTrue="1" operator="notBetween">
      <formula>0</formula>
      <formula>3</formula>
    </cfRule>
  </conditionalFormatting>
  <conditionalFormatting sqref="D2">
    <cfRule type="cellIs" dxfId="6488" priority="6489" stopIfTrue="1" operator="lessThan">
      <formula>6</formula>
    </cfRule>
  </conditionalFormatting>
  <conditionalFormatting sqref="D4:D5">
    <cfRule type="cellIs" dxfId="6487" priority="6488" stopIfTrue="1" operator="notBetween">
      <formula>0</formula>
      <formula>3</formula>
    </cfRule>
  </conditionalFormatting>
  <conditionalFormatting sqref="D6">
    <cfRule type="cellIs" dxfId="6486" priority="6487" stopIfTrue="1" operator="notBetween">
      <formula>0</formula>
      <formula>3</formula>
    </cfRule>
  </conditionalFormatting>
  <conditionalFormatting sqref="D2">
    <cfRule type="cellIs" dxfId="6485" priority="6486" stopIfTrue="1" operator="lessThan">
      <formula>6</formula>
    </cfRule>
  </conditionalFormatting>
  <conditionalFormatting sqref="D4:D5">
    <cfRule type="cellIs" dxfId="6484" priority="6485" stopIfTrue="1" operator="notBetween">
      <formula>0</formula>
      <formula>3</formula>
    </cfRule>
  </conditionalFormatting>
  <conditionalFormatting sqref="D6">
    <cfRule type="cellIs" dxfId="6483" priority="6484" stopIfTrue="1" operator="notBetween">
      <formula>0</formula>
      <formula>3</formula>
    </cfRule>
  </conditionalFormatting>
  <conditionalFormatting sqref="D2">
    <cfRule type="cellIs" dxfId="6482" priority="6483" stopIfTrue="1" operator="lessThan">
      <formula>6</formula>
    </cfRule>
  </conditionalFormatting>
  <conditionalFormatting sqref="D4:D5">
    <cfRule type="cellIs" dxfId="6481" priority="6482" stopIfTrue="1" operator="notBetween">
      <formula>0</formula>
      <formula>3</formula>
    </cfRule>
  </conditionalFormatting>
  <conditionalFormatting sqref="D6">
    <cfRule type="cellIs" dxfId="6480" priority="6481" stopIfTrue="1" operator="notBetween">
      <formula>0</formula>
      <formula>3</formula>
    </cfRule>
  </conditionalFormatting>
  <conditionalFormatting sqref="D2">
    <cfRule type="cellIs" dxfId="6479" priority="6480" stopIfTrue="1" operator="lessThan">
      <formula>6</formula>
    </cfRule>
  </conditionalFormatting>
  <conditionalFormatting sqref="D4:D5">
    <cfRule type="cellIs" dxfId="6478" priority="6479" stopIfTrue="1" operator="notBetween">
      <formula>0</formula>
      <formula>3</formula>
    </cfRule>
  </conditionalFormatting>
  <conditionalFormatting sqref="D6">
    <cfRule type="cellIs" dxfId="6477" priority="6478" stopIfTrue="1" operator="notBetween">
      <formula>0</formula>
      <formula>3</formula>
    </cfRule>
  </conditionalFormatting>
  <conditionalFormatting sqref="D2">
    <cfRule type="cellIs" dxfId="6476" priority="6477" stopIfTrue="1" operator="lessThan">
      <formula>6</formula>
    </cfRule>
  </conditionalFormatting>
  <conditionalFormatting sqref="D4:D5">
    <cfRule type="cellIs" dxfId="6475" priority="6476" stopIfTrue="1" operator="notBetween">
      <formula>0</formula>
      <formula>3</formula>
    </cfRule>
  </conditionalFormatting>
  <conditionalFormatting sqref="D6">
    <cfRule type="cellIs" dxfId="6474" priority="6475" stopIfTrue="1" operator="notBetween">
      <formula>0</formula>
      <formula>3</formula>
    </cfRule>
  </conditionalFormatting>
  <conditionalFormatting sqref="D2">
    <cfRule type="cellIs" dxfId="6473" priority="6474" stopIfTrue="1" operator="lessThan">
      <formula>6</formula>
    </cfRule>
  </conditionalFormatting>
  <conditionalFormatting sqref="D4:D5">
    <cfRule type="cellIs" dxfId="6472" priority="6473" stopIfTrue="1" operator="notBetween">
      <formula>0</formula>
      <formula>3</formula>
    </cfRule>
  </conditionalFormatting>
  <conditionalFormatting sqref="D6">
    <cfRule type="cellIs" dxfId="6471" priority="6472" stopIfTrue="1" operator="notBetween">
      <formula>0</formula>
      <formula>3</formula>
    </cfRule>
  </conditionalFormatting>
  <conditionalFormatting sqref="D2">
    <cfRule type="cellIs" dxfId="6470" priority="6471" stopIfTrue="1" operator="lessThan">
      <formula>6</formula>
    </cfRule>
  </conditionalFormatting>
  <conditionalFormatting sqref="D4:D5">
    <cfRule type="cellIs" dxfId="6469" priority="6470" stopIfTrue="1" operator="notBetween">
      <formula>0</formula>
      <formula>3</formula>
    </cfRule>
  </conditionalFormatting>
  <conditionalFormatting sqref="D6">
    <cfRule type="cellIs" dxfId="6468" priority="6469" stopIfTrue="1" operator="notBetween">
      <formula>0</formula>
      <formula>3</formula>
    </cfRule>
  </conditionalFormatting>
  <conditionalFormatting sqref="D2">
    <cfRule type="cellIs" dxfId="6467" priority="6468" stopIfTrue="1" operator="lessThan">
      <formula>6</formula>
    </cfRule>
  </conditionalFormatting>
  <conditionalFormatting sqref="D4:D5">
    <cfRule type="cellIs" dxfId="6466" priority="6467" stopIfTrue="1" operator="notBetween">
      <formula>0</formula>
      <formula>3</formula>
    </cfRule>
  </conditionalFormatting>
  <conditionalFormatting sqref="D6">
    <cfRule type="cellIs" dxfId="6465" priority="6466" stopIfTrue="1" operator="notBetween">
      <formula>0</formula>
      <formula>3</formula>
    </cfRule>
  </conditionalFormatting>
  <conditionalFormatting sqref="D2">
    <cfRule type="cellIs" dxfId="6464" priority="6465" stopIfTrue="1" operator="lessThan">
      <formula>6</formula>
    </cfRule>
  </conditionalFormatting>
  <conditionalFormatting sqref="D4:D5">
    <cfRule type="cellIs" dxfId="6463" priority="6464" stopIfTrue="1" operator="notBetween">
      <formula>0</formula>
      <formula>3</formula>
    </cfRule>
  </conditionalFormatting>
  <conditionalFormatting sqref="D6">
    <cfRule type="cellIs" dxfId="6462" priority="6463" stopIfTrue="1" operator="notBetween">
      <formula>0</formula>
      <formula>3</formula>
    </cfRule>
  </conditionalFormatting>
  <conditionalFormatting sqref="D2">
    <cfRule type="cellIs" dxfId="6461" priority="6462" stopIfTrue="1" operator="lessThan">
      <formula>6</formula>
    </cfRule>
  </conditionalFormatting>
  <conditionalFormatting sqref="D4:D5">
    <cfRule type="cellIs" dxfId="6460" priority="6461" stopIfTrue="1" operator="notBetween">
      <formula>0</formula>
      <formula>3</formula>
    </cfRule>
  </conditionalFormatting>
  <conditionalFormatting sqref="D6">
    <cfRule type="cellIs" dxfId="6459" priority="6460" stopIfTrue="1" operator="notBetween">
      <formula>0</formula>
      <formula>3</formula>
    </cfRule>
  </conditionalFormatting>
  <conditionalFormatting sqref="D2">
    <cfRule type="cellIs" dxfId="6458" priority="6459" stopIfTrue="1" operator="lessThan">
      <formula>6</formula>
    </cfRule>
  </conditionalFormatting>
  <conditionalFormatting sqref="D4:D5">
    <cfRule type="cellIs" dxfId="6457" priority="6458" stopIfTrue="1" operator="notBetween">
      <formula>0</formula>
      <formula>3</formula>
    </cfRule>
  </conditionalFormatting>
  <conditionalFormatting sqref="D6">
    <cfRule type="cellIs" dxfId="6456" priority="6457" stopIfTrue="1" operator="notBetween">
      <formula>0</formula>
      <formula>3</formula>
    </cfRule>
  </conditionalFormatting>
  <conditionalFormatting sqref="D2">
    <cfRule type="cellIs" dxfId="6455" priority="6456" stopIfTrue="1" operator="lessThan">
      <formula>6</formula>
    </cfRule>
  </conditionalFormatting>
  <conditionalFormatting sqref="D4:D5">
    <cfRule type="cellIs" dxfId="6454" priority="6455" stopIfTrue="1" operator="notBetween">
      <formula>0</formula>
      <formula>3</formula>
    </cfRule>
  </conditionalFormatting>
  <conditionalFormatting sqref="D6">
    <cfRule type="cellIs" dxfId="6453" priority="6454" stopIfTrue="1" operator="notBetween">
      <formula>0</formula>
      <formula>3</formula>
    </cfRule>
  </conditionalFormatting>
  <conditionalFormatting sqref="D2">
    <cfRule type="cellIs" dxfId="6452" priority="6453" stopIfTrue="1" operator="lessThan">
      <formula>6</formula>
    </cfRule>
  </conditionalFormatting>
  <conditionalFormatting sqref="D4:D5">
    <cfRule type="cellIs" dxfId="6451" priority="6452" stopIfTrue="1" operator="notBetween">
      <formula>0</formula>
      <formula>3</formula>
    </cfRule>
  </conditionalFormatting>
  <conditionalFormatting sqref="D6">
    <cfRule type="cellIs" dxfId="6450" priority="6451" stopIfTrue="1" operator="notBetween">
      <formula>0</formula>
      <formula>3</formula>
    </cfRule>
  </conditionalFormatting>
  <conditionalFormatting sqref="D2">
    <cfRule type="cellIs" dxfId="6449" priority="6450" stopIfTrue="1" operator="lessThan">
      <formula>6</formula>
    </cfRule>
  </conditionalFormatting>
  <conditionalFormatting sqref="D4:D5">
    <cfRule type="cellIs" dxfId="6448" priority="6449" stopIfTrue="1" operator="notBetween">
      <formula>0</formula>
      <formula>3</formula>
    </cfRule>
  </conditionalFormatting>
  <conditionalFormatting sqref="D6">
    <cfRule type="cellIs" dxfId="6447" priority="6448" stopIfTrue="1" operator="notBetween">
      <formula>0</formula>
      <formula>3</formula>
    </cfRule>
  </conditionalFormatting>
  <conditionalFormatting sqref="D2">
    <cfRule type="cellIs" dxfId="6446" priority="6447" stopIfTrue="1" operator="lessThan">
      <formula>6</formula>
    </cfRule>
  </conditionalFormatting>
  <conditionalFormatting sqref="D4:D5">
    <cfRule type="cellIs" dxfId="6445" priority="6446" stopIfTrue="1" operator="notBetween">
      <formula>0</formula>
      <formula>3</formula>
    </cfRule>
  </conditionalFormatting>
  <conditionalFormatting sqref="D6">
    <cfRule type="cellIs" dxfId="6444" priority="6445" stopIfTrue="1" operator="notBetween">
      <formula>0</formula>
      <formula>3</formula>
    </cfRule>
  </conditionalFormatting>
  <conditionalFormatting sqref="D2">
    <cfRule type="cellIs" dxfId="6443" priority="6444" stopIfTrue="1" operator="lessThan">
      <formula>6</formula>
    </cfRule>
  </conditionalFormatting>
  <conditionalFormatting sqref="D4:D5">
    <cfRule type="cellIs" dxfId="6442" priority="6443" stopIfTrue="1" operator="notBetween">
      <formula>0</formula>
      <formula>3</formula>
    </cfRule>
  </conditionalFormatting>
  <conditionalFormatting sqref="D6">
    <cfRule type="cellIs" dxfId="6441" priority="6442" stopIfTrue="1" operator="notBetween">
      <formula>0</formula>
      <formula>3</formula>
    </cfRule>
  </conditionalFormatting>
  <conditionalFormatting sqref="D2">
    <cfRule type="cellIs" dxfId="6440" priority="6441" stopIfTrue="1" operator="lessThan">
      <formula>6</formula>
    </cfRule>
  </conditionalFormatting>
  <conditionalFormatting sqref="D4:D5">
    <cfRule type="cellIs" dxfId="6439" priority="6440" stopIfTrue="1" operator="notBetween">
      <formula>0</formula>
      <formula>3</formula>
    </cfRule>
  </conditionalFormatting>
  <conditionalFormatting sqref="D6">
    <cfRule type="cellIs" dxfId="6438" priority="6439" stopIfTrue="1" operator="notBetween">
      <formula>0</formula>
      <formula>3</formula>
    </cfRule>
  </conditionalFormatting>
  <conditionalFormatting sqref="D2">
    <cfRule type="cellIs" dxfId="6437" priority="6438" stopIfTrue="1" operator="lessThan">
      <formula>6</formula>
    </cfRule>
  </conditionalFormatting>
  <conditionalFormatting sqref="D4:D5">
    <cfRule type="cellIs" dxfId="6436" priority="6437" stopIfTrue="1" operator="notBetween">
      <formula>0</formula>
      <formula>3</formula>
    </cfRule>
  </conditionalFormatting>
  <conditionalFormatting sqref="D6">
    <cfRule type="cellIs" dxfId="6435" priority="6436" stopIfTrue="1" operator="notBetween">
      <formula>0</formula>
      <formula>3</formula>
    </cfRule>
  </conditionalFormatting>
  <conditionalFormatting sqref="D2">
    <cfRule type="cellIs" dxfId="6434" priority="6435" stopIfTrue="1" operator="lessThan">
      <formula>6</formula>
    </cfRule>
  </conditionalFormatting>
  <conditionalFormatting sqref="D4:D5">
    <cfRule type="cellIs" dxfId="6433" priority="6434" stopIfTrue="1" operator="notBetween">
      <formula>0</formula>
      <formula>3</formula>
    </cfRule>
  </conditionalFormatting>
  <conditionalFormatting sqref="D6">
    <cfRule type="cellIs" dxfId="6432" priority="6433" stopIfTrue="1" operator="notBetween">
      <formula>0</formula>
      <formula>3</formula>
    </cfRule>
  </conditionalFormatting>
  <conditionalFormatting sqref="D2">
    <cfRule type="cellIs" dxfId="6431" priority="6432" stopIfTrue="1" operator="lessThan">
      <formula>6</formula>
    </cfRule>
  </conditionalFormatting>
  <conditionalFormatting sqref="D4:D5">
    <cfRule type="cellIs" dxfId="6430" priority="6431" stopIfTrue="1" operator="notBetween">
      <formula>0</formula>
      <formula>3</formula>
    </cfRule>
  </conditionalFormatting>
  <conditionalFormatting sqref="D6">
    <cfRule type="cellIs" dxfId="6429" priority="6430" stopIfTrue="1" operator="notBetween">
      <formula>0</formula>
      <formula>3</formula>
    </cfRule>
  </conditionalFormatting>
  <conditionalFormatting sqref="D2">
    <cfRule type="cellIs" dxfId="6428" priority="6429" stopIfTrue="1" operator="lessThan">
      <formula>6</formula>
    </cfRule>
  </conditionalFormatting>
  <conditionalFormatting sqref="D4:D5">
    <cfRule type="cellIs" dxfId="6427" priority="6428" stopIfTrue="1" operator="notBetween">
      <formula>0</formula>
      <formula>3</formula>
    </cfRule>
  </conditionalFormatting>
  <conditionalFormatting sqref="D6">
    <cfRule type="cellIs" dxfId="6426" priority="6427" stopIfTrue="1" operator="notBetween">
      <formula>0</formula>
      <formula>3</formula>
    </cfRule>
  </conditionalFormatting>
  <conditionalFormatting sqref="D2">
    <cfRule type="cellIs" dxfId="6425" priority="6426" stopIfTrue="1" operator="lessThan">
      <formula>6</formula>
    </cfRule>
  </conditionalFormatting>
  <conditionalFormatting sqref="D4:D5">
    <cfRule type="cellIs" dxfId="6424" priority="6425" stopIfTrue="1" operator="notBetween">
      <formula>0</formula>
      <formula>3</formula>
    </cfRule>
  </conditionalFormatting>
  <conditionalFormatting sqref="D6">
    <cfRule type="cellIs" dxfId="6423" priority="6424" stopIfTrue="1" operator="notBetween">
      <formula>0</formula>
      <formula>3</formula>
    </cfRule>
  </conditionalFormatting>
  <conditionalFormatting sqref="D2">
    <cfRule type="cellIs" dxfId="6422" priority="6423" stopIfTrue="1" operator="lessThan">
      <formula>6</formula>
    </cfRule>
  </conditionalFormatting>
  <conditionalFormatting sqref="D4:D5">
    <cfRule type="cellIs" dxfId="6421" priority="6422" stopIfTrue="1" operator="notBetween">
      <formula>0</formula>
      <formula>3</formula>
    </cfRule>
  </conditionalFormatting>
  <conditionalFormatting sqref="D6">
    <cfRule type="cellIs" dxfId="6420" priority="6421" stopIfTrue="1" operator="notBetween">
      <formula>0</formula>
      <formula>3</formula>
    </cfRule>
  </conditionalFormatting>
  <conditionalFormatting sqref="D2">
    <cfRule type="cellIs" dxfId="6419" priority="6420" stopIfTrue="1" operator="lessThan">
      <formula>6</formula>
    </cfRule>
  </conditionalFormatting>
  <conditionalFormatting sqref="D4:D5">
    <cfRule type="cellIs" dxfId="6418" priority="6419" stopIfTrue="1" operator="notBetween">
      <formula>0</formula>
      <formula>3</formula>
    </cfRule>
  </conditionalFormatting>
  <conditionalFormatting sqref="D6">
    <cfRule type="cellIs" dxfId="6417" priority="6418" stopIfTrue="1" operator="notBetween">
      <formula>0</formula>
      <formula>3</formula>
    </cfRule>
  </conditionalFormatting>
  <conditionalFormatting sqref="D2">
    <cfRule type="cellIs" dxfId="6416" priority="6417" stopIfTrue="1" operator="lessThan">
      <formula>6</formula>
    </cfRule>
  </conditionalFormatting>
  <conditionalFormatting sqref="D4:D5">
    <cfRule type="cellIs" dxfId="6415" priority="6416" stopIfTrue="1" operator="notBetween">
      <formula>0</formula>
      <formula>3</formula>
    </cfRule>
  </conditionalFormatting>
  <conditionalFormatting sqref="D6">
    <cfRule type="cellIs" dxfId="6414" priority="6415" stopIfTrue="1" operator="notBetween">
      <formula>0</formula>
      <formula>3</formula>
    </cfRule>
  </conditionalFormatting>
  <conditionalFormatting sqref="D2">
    <cfRule type="cellIs" dxfId="6413" priority="6414" stopIfTrue="1" operator="lessThan">
      <formula>6</formula>
    </cfRule>
  </conditionalFormatting>
  <conditionalFormatting sqref="D4:D5">
    <cfRule type="cellIs" dxfId="6412" priority="6413" stopIfTrue="1" operator="notBetween">
      <formula>0</formula>
      <formula>3</formula>
    </cfRule>
  </conditionalFormatting>
  <conditionalFormatting sqref="D6">
    <cfRule type="cellIs" dxfId="6411" priority="6412" stopIfTrue="1" operator="notBetween">
      <formula>0</formula>
      <formula>3</formula>
    </cfRule>
  </conditionalFormatting>
  <conditionalFormatting sqref="D2">
    <cfRule type="cellIs" dxfId="6410" priority="6411" stopIfTrue="1" operator="lessThan">
      <formula>6</formula>
    </cfRule>
  </conditionalFormatting>
  <conditionalFormatting sqref="D4:D5">
    <cfRule type="cellIs" dxfId="6409" priority="6410" stopIfTrue="1" operator="notBetween">
      <formula>0</formula>
      <formula>3</formula>
    </cfRule>
  </conditionalFormatting>
  <conditionalFormatting sqref="D6">
    <cfRule type="cellIs" dxfId="6408" priority="6409" stopIfTrue="1" operator="notBetween">
      <formula>0</formula>
      <formula>3</formula>
    </cfRule>
  </conditionalFormatting>
  <conditionalFormatting sqref="D2">
    <cfRule type="cellIs" dxfId="6407" priority="6408" stopIfTrue="1" operator="lessThan">
      <formula>6</formula>
    </cfRule>
  </conditionalFormatting>
  <conditionalFormatting sqref="D4:D5">
    <cfRule type="cellIs" dxfId="6406" priority="6407" stopIfTrue="1" operator="notBetween">
      <formula>0</formula>
      <formula>3</formula>
    </cfRule>
  </conditionalFormatting>
  <conditionalFormatting sqref="D6">
    <cfRule type="cellIs" dxfId="6405" priority="6406" stopIfTrue="1" operator="notBetween">
      <formula>0</formula>
      <formula>3</formula>
    </cfRule>
  </conditionalFormatting>
  <conditionalFormatting sqref="D2">
    <cfRule type="cellIs" dxfId="6404" priority="6405" stopIfTrue="1" operator="lessThan">
      <formula>6</formula>
    </cfRule>
  </conditionalFormatting>
  <conditionalFormatting sqref="D4:D5">
    <cfRule type="cellIs" dxfId="6403" priority="6404" stopIfTrue="1" operator="notBetween">
      <formula>0</formula>
      <formula>3</formula>
    </cfRule>
  </conditionalFormatting>
  <conditionalFormatting sqref="D6">
    <cfRule type="cellIs" dxfId="6402" priority="6403" stopIfTrue="1" operator="notBetween">
      <formula>0</formula>
      <formula>3</formula>
    </cfRule>
  </conditionalFormatting>
  <conditionalFormatting sqref="D2">
    <cfRule type="cellIs" dxfId="6401" priority="6402" stopIfTrue="1" operator="lessThan">
      <formula>6</formula>
    </cfRule>
  </conditionalFormatting>
  <conditionalFormatting sqref="D4:D5">
    <cfRule type="cellIs" dxfId="6400" priority="6401" stopIfTrue="1" operator="notBetween">
      <formula>0</formula>
      <formula>3</formula>
    </cfRule>
  </conditionalFormatting>
  <conditionalFormatting sqref="D6">
    <cfRule type="cellIs" dxfId="6399" priority="6400" stopIfTrue="1" operator="notBetween">
      <formula>0</formula>
      <formula>3</formula>
    </cfRule>
  </conditionalFormatting>
  <conditionalFormatting sqref="D2">
    <cfRule type="cellIs" dxfId="6398" priority="6399" stopIfTrue="1" operator="lessThan">
      <formula>6</formula>
    </cfRule>
  </conditionalFormatting>
  <conditionalFormatting sqref="D4:D5">
    <cfRule type="cellIs" dxfId="6397" priority="6398" stopIfTrue="1" operator="notBetween">
      <formula>0</formula>
      <formula>3</formula>
    </cfRule>
  </conditionalFormatting>
  <conditionalFormatting sqref="D6">
    <cfRule type="cellIs" dxfId="6396" priority="6397" stopIfTrue="1" operator="notBetween">
      <formula>0</formula>
      <formula>3</formula>
    </cfRule>
  </conditionalFormatting>
  <conditionalFormatting sqref="D2">
    <cfRule type="cellIs" dxfId="6395" priority="6396" stopIfTrue="1" operator="lessThan">
      <formula>6</formula>
    </cfRule>
  </conditionalFormatting>
  <conditionalFormatting sqref="D4:D5">
    <cfRule type="cellIs" dxfId="6394" priority="6395" stopIfTrue="1" operator="notBetween">
      <formula>0</formula>
      <formula>3</formula>
    </cfRule>
  </conditionalFormatting>
  <conditionalFormatting sqref="D6">
    <cfRule type="cellIs" dxfId="6393" priority="6394" stopIfTrue="1" operator="notBetween">
      <formula>0</formula>
      <formula>3</formula>
    </cfRule>
  </conditionalFormatting>
  <conditionalFormatting sqref="D2">
    <cfRule type="cellIs" dxfId="6392" priority="6393" stopIfTrue="1" operator="lessThan">
      <formula>6</formula>
    </cfRule>
  </conditionalFormatting>
  <conditionalFormatting sqref="D4:D5">
    <cfRule type="cellIs" dxfId="6391" priority="6392" stopIfTrue="1" operator="notBetween">
      <formula>0</formula>
      <formula>3</formula>
    </cfRule>
  </conditionalFormatting>
  <conditionalFormatting sqref="D6">
    <cfRule type="cellIs" dxfId="6390" priority="6391" stopIfTrue="1" operator="notBetween">
      <formula>0</formula>
      <formula>3</formula>
    </cfRule>
  </conditionalFormatting>
  <conditionalFormatting sqref="D2">
    <cfRule type="cellIs" dxfId="6389" priority="6390" stopIfTrue="1" operator="lessThan">
      <formula>6</formula>
    </cfRule>
  </conditionalFormatting>
  <conditionalFormatting sqref="D4:D5">
    <cfRule type="cellIs" dxfId="6388" priority="6389" stopIfTrue="1" operator="notBetween">
      <formula>0</formula>
      <formula>3</formula>
    </cfRule>
  </conditionalFormatting>
  <conditionalFormatting sqref="D6">
    <cfRule type="cellIs" dxfId="6387" priority="6388" stopIfTrue="1" operator="notBetween">
      <formula>0</formula>
      <formula>3</formula>
    </cfRule>
  </conditionalFormatting>
  <conditionalFormatting sqref="D2">
    <cfRule type="cellIs" dxfId="6386" priority="6387" stopIfTrue="1" operator="lessThan">
      <formula>6</formula>
    </cfRule>
  </conditionalFormatting>
  <conditionalFormatting sqref="D4:D5">
    <cfRule type="cellIs" dxfId="6385" priority="6386" stopIfTrue="1" operator="notBetween">
      <formula>0</formula>
      <formula>3</formula>
    </cfRule>
  </conditionalFormatting>
  <conditionalFormatting sqref="D6">
    <cfRule type="cellIs" dxfId="6384" priority="6385" stopIfTrue="1" operator="notBetween">
      <formula>0</formula>
      <formula>3</formula>
    </cfRule>
  </conditionalFormatting>
  <conditionalFormatting sqref="D2">
    <cfRule type="cellIs" dxfId="6383" priority="6384" stopIfTrue="1" operator="lessThan">
      <formula>6</formula>
    </cfRule>
  </conditionalFormatting>
  <conditionalFormatting sqref="D4:D5">
    <cfRule type="cellIs" dxfId="6382" priority="6383" stopIfTrue="1" operator="notBetween">
      <formula>0</formula>
      <formula>3</formula>
    </cfRule>
  </conditionalFormatting>
  <conditionalFormatting sqref="D6">
    <cfRule type="cellIs" dxfId="6381" priority="6382" stopIfTrue="1" operator="notBetween">
      <formula>0</formula>
      <formula>3</formula>
    </cfRule>
  </conditionalFormatting>
  <conditionalFormatting sqref="D2">
    <cfRule type="cellIs" dxfId="6380" priority="6381" stopIfTrue="1" operator="lessThan">
      <formula>6</formula>
    </cfRule>
  </conditionalFormatting>
  <conditionalFormatting sqref="D4:D5">
    <cfRule type="cellIs" dxfId="6379" priority="6380" stopIfTrue="1" operator="notBetween">
      <formula>0</formula>
      <formula>3</formula>
    </cfRule>
  </conditionalFormatting>
  <conditionalFormatting sqref="D6">
    <cfRule type="cellIs" dxfId="6378" priority="6379" stopIfTrue="1" operator="notBetween">
      <formula>0</formula>
      <formula>3</formula>
    </cfRule>
  </conditionalFormatting>
  <conditionalFormatting sqref="D2">
    <cfRule type="cellIs" dxfId="6377" priority="6378" stopIfTrue="1" operator="lessThan">
      <formula>6</formula>
    </cfRule>
  </conditionalFormatting>
  <conditionalFormatting sqref="D4:D5">
    <cfRule type="cellIs" dxfId="6376" priority="6377" stopIfTrue="1" operator="notBetween">
      <formula>0</formula>
      <formula>3</formula>
    </cfRule>
  </conditionalFormatting>
  <conditionalFormatting sqref="D6">
    <cfRule type="cellIs" dxfId="6375" priority="6376" stopIfTrue="1" operator="notBetween">
      <formula>0</formula>
      <formula>3</formula>
    </cfRule>
  </conditionalFormatting>
  <conditionalFormatting sqref="D2">
    <cfRule type="cellIs" dxfId="6374" priority="6375" stopIfTrue="1" operator="lessThan">
      <formula>6</formula>
    </cfRule>
  </conditionalFormatting>
  <conditionalFormatting sqref="D4:D5">
    <cfRule type="cellIs" dxfId="6373" priority="6374" stopIfTrue="1" operator="notBetween">
      <formula>0</formula>
      <formula>3</formula>
    </cfRule>
  </conditionalFormatting>
  <conditionalFormatting sqref="D6">
    <cfRule type="cellIs" dxfId="6372" priority="6373" stopIfTrue="1" operator="notBetween">
      <formula>0</formula>
      <formula>3</formula>
    </cfRule>
  </conditionalFormatting>
  <conditionalFormatting sqref="D2">
    <cfRule type="cellIs" dxfId="6371" priority="6372" stopIfTrue="1" operator="lessThan">
      <formula>6</formula>
    </cfRule>
  </conditionalFormatting>
  <conditionalFormatting sqref="D4:D5">
    <cfRule type="cellIs" dxfId="6370" priority="6371" stopIfTrue="1" operator="notBetween">
      <formula>0</formula>
      <formula>3</formula>
    </cfRule>
  </conditionalFormatting>
  <conditionalFormatting sqref="D6">
    <cfRule type="cellIs" dxfId="6369" priority="6370" stopIfTrue="1" operator="notBetween">
      <formula>0</formula>
      <formula>3</formula>
    </cfRule>
  </conditionalFormatting>
  <conditionalFormatting sqref="D2">
    <cfRule type="cellIs" dxfId="6368" priority="6369" stopIfTrue="1" operator="lessThan">
      <formula>6</formula>
    </cfRule>
  </conditionalFormatting>
  <conditionalFormatting sqref="D4:D5">
    <cfRule type="cellIs" dxfId="6367" priority="6368" stopIfTrue="1" operator="notBetween">
      <formula>0</formula>
      <formula>3</formula>
    </cfRule>
  </conditionalFormatting>
  <conditionalFormatting sqref="D6">
    <cfRule type="cellIs" dxfId="6366" priority="6367" stopIfTrue="1" operator="notBetween">
      <formula>0</formula>
      <formula>3</formula>
    </cfRule>
  </conditionalFormatting>
  <conditionalFormatting sqref="D2">
    <cfRule type="cellIs" dxfId="6365" priority="6366" stopIfTrue="1" operator="lessThan">
      <formula>6</formula>
    </cfRule>
  </conditionalFormatting>
  <conditionalFormatting sqref="D4:D5">
    <cfRule type="cellIs" dxfId="6364" priority="6365" stopIfTrue="1" operator="notBetween">
      <formula>0</formula>
      <formula>3</formula>
    </cfRule>
  </conditionalFormatting>
  <conditionalFormatting sqref="D6">
    <cfRule type="cellIs" dxfId="6363" priority="6364" stopIfTrue="1" operator="notBetween">
      <formula>0</formula>
      <formula>3</formula>
    </cfRule>
  </conditionalFormatting>
  <conditionalFormatting sqref="D2">
    <cfRule type="cellIs" dxfId="6362" priority="6363" stopIfTrue="1" operator="lessThan">
      <formula>6</formula>
    </cfRule>
  </conditionalFormatting>
  <conditionalFormatting sqref="D4:D5">
    <cfRule type="cellIs" dxfId="6361" priority="6362" stopIfTrue="1" operator="notBetween">
      <formula>0</formula>
      <formula>3</formula>
    </cfRule>
  </conditionalFormatting>
  <conditionalFormatting sqref="D6">
    <cfRule type="cellIs" dxfId="6360" priority="6361" stopIfTrue="1" operator="notBetween">
      <formula>0</formula>
      <formula>3</formula>
    </cfRule>
  </conditionalFormatting>
  <conditionalFormatting sqref="D2">
    <cfRule type="cellIs" dxfId="6359" priority="6360" stopIfTrue="1" operator="lessThan">
      <formula>6</formula>
    </cfRule>
  </conditionalFormatting>
  <conditionalFormatting sqref="D4:D5">
    <cfRule type="cellIs" dxfId="6358" priority="6359" stopIfTrue="1" operator="notBetween">
      <formula>0</formula>
      <formula>3</formula>
    </cfRule>
  </conditionalFormatting>
  <conditionalFormatting sqref="D6">
    <cfRule type="cellIs" dxfId="6357" priority="6358" stopIfTrue="1" operator="notBetween">
      <formula>0</formula>
      <formula>3</formula>
    </cfRule>
  </conditionalFormatting>
  <conditionalFormatting sqref="D2">
    <cfRule type="cellIs" dxfId="6356" priority="6357" stopIfTrue="1" operator="lessThan">
      <formula>6</formula>
    </cfRule>
  </conditionalFormatting>
  <conditionalFormatting sqref="D4:D5">
    <cfRule type="cellIs" dxfId="6355" priority="6356" stopIfTrue="1" operator="notBetween">
      <formula>0</formula>
      <formula>3</formula>
    </cfRule>
  </conditionalFormatting>
  <conditionalFormatting sqref="D6">
    <cfRule type="cellIs" dxfId="6354" priority="6355" stopIfTrue="1" operator="notBetween">
      <formula>0</formula>
      <formula>3</formula>
    </cfRule>
  </conditionalFormatting>
  <conditionalFormatting sqref="D2">
    <cfRule type="cellIs" dxfId="6353" priority="6354" stopIfTrue="1" operator="lessThan">
      <formula>6</formula>
    </cfRule>
  </conditionalFormatting>
  <conditionalFormatting sqref="D4:D5">
    <cfRule type="cellIs" dxfId="6352" priority="6353" stopIfTrue="1" operator="notBetween">
      <formula>0</formula>
      <formula>3</formula>
    </cfRule>
  </conditionalFormatting>
  <conditionalFormatting sqref="D6">
    <cfRule type="cellIs" dxfId="6351" priority="6352" stopIfTrue="1" operator="notBetween">
      <formula>0</formula>
      <formula>3</formula>
    </cfRule>
  </conditionalFormatting>
  <conditionalFormatting sqref="D2">
    <cfRule type="cellIs" dxfId="6350" priority="6351" stopIfTrue="1" operator="lessThan">
      <formula>6</formula>
    </cfRule>
  </conditionalFormatting>
  <conditionalFormatting sqref="D4:D5">
    <cfRule type="cellIs" dxfId="6349" priority="6350" stopIfTrue="1" operator="notBetween">
      <formula>0</formula>
      <formula>3</formula>
    </cfRule>
  </conditionalFormatting>
  <conditionalFormatting sqref="D6">
    <cfRule type="cellIs" dxfId="6348" priority="6349" stopIfTrue="1" operator="notBetween">
      <formula>0</formula>
      <formula>3</formula>
    </cfRule>
  </conditionalFormatting>
  <conditionalFormatting sqref="D2">
    <cfRule type="cellIs" dxfId="6347" priority="6348" stopIfTrue="1" operator="lessThan">
      <formula>6</formula>
    </cfRule>
  </conditionalFormatting>
  <conditionalFormatting sqref="D4:D5">
    <cfRule type="cellIs" dxfId="6346" priority="6347" stopIfTrue="1" operator="notBetween">
      <formula>0</formula>
      <formula>3</formula>
    </cfRule>
  </conditionalFormatting>
  <conditionalFormatting sqref="D6">
    <cfRule type="cellIs" dxfId="6345" priority="6346" stopIfTrue="1" operator="notBetween">
      <formula>0</formula>
      <formula>3</formula>
    </cfRule>
  </conditionalFormatting>
  <conditionalFormatting sqref="D2">
    <cfRule type="cellIs" dxfId="6344" priority="6345" stopIfTrue="1" operator="lessThan">
      <formula>6</formula>
    </cfRule>
  </conditionalFormatting>
  <conditionalFormatting sqref="D4:D5">
    <cfRule type="cellIs" dxfId="6343" priority="6344" stopIfTrue="1" operator="notBetween">
      <formula>0</formula>
      <formula>3</formula>
    </cfRule>
  </conditionalFormatting>
  <conditionalFormatting sqref="D6">
    <cfRule type="cellIs" dxfId="6342" priority="6343" stopIfTrue="1" operator="notBetween">
      <formula>0</formula>
      <formula>3</formula>
    </cfRule>
  </conditionalFormatting>
  <conditionalFormatting sqref="D2">
    <cfRule type="cellIs" dxfId="6341" priority="6342" stopIfTrue="1" operator="lessThan">
      <formula>6</formula>
    </cfRule>
  </conditionalFormatting>
  <conditionalFormatting sqref="D4:D5">
    <cfRule type="cellIs" dxfId="6340" priority="6341" stopIfTrue="1" operator="notBetween">
      <formula>0</formula>
      <formula>3</formula>
    </cfRule>
  </conditionalFormatting>
  <conditionalFormatting sqref="D6">
    <cfRule type="cellIs" dxfId="6339" priority="6340" stopIfTrue="1" operator="notBetween">
      <formula>0</formula>
      <formula>3</formula>
    </cfRule>
  </conditionalFormatting>
  <conditionalFormatting sqref="D2">
    <cfRule type="cellIs" dxfId="6338" priority="6339" stopIfTrue="1" operator="lessThan">
      <formula>6</formula>
    </cfRule>
  </conditionalFormatting>
  <conditionalFormatting sqref="D4:D5">
    <cfRule type="cellIs" dxfId="6337" priority="6338" stopIfTrue="1" operator="notBetween">
      <formula>0</formula>
      <formula>3</formula>
    </cfRule>
  </conditionalFormatting>
  <conditionalFormatting sqref="D6">
    <cfRule type="cellIs" dxfId="6336" priority="6337" stopIfTrue="1" operator="notBetween">
      <formula>0</formula>
      <formula>3</formula>
    </cfRule>
  </conditionalFormatting>
  <conditionalFormatting sqref="D2">
    <cfRule type="cellIs" dxfId="6335" priority="6336" stopIfTrue="1" operator="lessThan">
      <formula>6</formula>
    </cfRule>
  </conditionalFormatting>
  <conditionalFormatting sqref="D4:D5">
    <cfRule type="cellIs" dxfId="6334" priority="6335" stopIfTrue="1" operator="notBetween">
      <formula>0</formula>
      <formula>3</formula>
    </cfRule>
  </conditionalFormatting>
  <conditionalFormatting sqref="D6">
    <cfRule type="cellIs" dxfId="6333" priority="6334" stopIfTrue="1" operator="notBetween">
      <formula>0</formula>
      <formula>3</formula>
    </cfRule>
  </conditionalFormatting>
  <conditionalFormatting sqref="D2">
    <cfRule type="cellIs" dxfId="6332" priority="6333" stopIfTrue="1" operator="lessThan">
      <formula>6</formula>
    </cfRule>
  </conditionalFormatting>
  <conditionalFormatting sqref="D4:D5">
    <cfRule type="cellIs" dxfId="6331" priority="6332" stopIfTrue="1" operator="notBetween">
      <formula>0</formula>
      <formula>3</formula>
    </cfRule>
  </conditionalFormatting>
  <conditionalFormatting sqref="D6">
    <cfRule type="cellIs" dxfId="6330" priority="6331" stopIfTrue="1" operator="notBetween">
      <formula>0</formula>
      <formula>3</formula>
    </cfRule>
  </conditionalFormatting>
  <conditionalFormatting sqref="D2">
    <cfRule type="cellIs" dxfId="6329" priority="6330" stopIfTrue="1" operator="lessThan">
      <formula>6</formula>
    </cfRule>
  </conditionalFormatting>
  <conditionalFormatting sqref="D4:D5">
    <cfRule type="cellIs" dxfId="6328" priority="6329" stopIfTrue="1" operator="notBetween">
      <formula>0</formula>
      <formula>3</formula>
    </cfRule>
  </conditionalFormatting>
  <conditionalFormatting sqref="D6">
    <cfRule type="cellIs" dxfId="6327" priority="6328" stopIfTrue="1" operator="notBetween">
      <formula>0</formula>
      <formula>3</formula>
    </cfRule>
  </conditionalFormatting>
  <conditionalFormatting sqref="D2">
    <cfRule type="cellIs" dxfId="6326" priority="6327" stopIfTrue="1" operator="lessThan">
      <formula>6</formula>
    </cfRule>
  </conditionalFormatting>
  <conditionalFormatting sqref="D4:D5">
    <cfRule type="cellIs" dxfId="6325" priority="6326" stopIfTrue="1" operator="notBetween">
      <formula>0</formula>
      <formula>3</formula>
    </cfRule>
  </conditionalFormatting>
  <conditionalFormatting sqref="D6">
    <cfRule type="cellIs" dxfId="6324" priority="6325" stopIfTrue="1" operator="notBetween">
      <formula>0</formula>
      <formula>3</formula>
    </cfRule>
  </conditionalFormatting>
  <conditionalFormatting sqref="D2">
    <cfRule type="cellIs" dxfId="6323" priority="6324" stopIfTrue="1" operator="lessThan">
      <formula>6</formula>
    </cfRule>
  </conditionalFormatting>
  <conditionalFormatting sqref="D4:D5">
    <cfRule type="cellIs" dxfId="6322" priority="6323" stopIfTrue="1" operator="notBetween">
      <formula>0</formula>
      <formula>3</formula>
    </cfRule>
  </conditionalFormatting>
  <conditionalFormatting sqref="D6">
    <cfRule type="cellIs" dxfId="6321" priority="6322" stopIfTrue="1" operator="notBetween">
      <formula>0</formula>
      <formula>3</formula>
    </cfRule>
  </conditionalFormatting>
  <conditionalFormatting sqref="D2">
    <cfRule type="cellIs" dxfId="6320" priority="6321" stopIfTrue="1" operator="lessThan">
      <formula>6</formula>
    </cfRule>
  </conditionalFormatting>
  <conditionalFormatting sqref="D4:D5">
    <cfRule type="cellIs" dxfId="6319" priority="6320" stopIfTrue="1" operator="notBetween">
      <formula>0</formula>
      <formula>3</formula>
    </cfRule>
  </conditionalFormatting>
  <conditionalFormatting sqref="D6">
    <cfRule type="cellIs" dxfId="6318" priority="6319" stopIfTrue="1" operator="notBetween">
      <formula>0</formula>
      <formula>3</formula>
    </cfRule>
  </conditionalFormatting>
  <conditionalFormatting sqref="D2">
    <cfRule type="cellIs" dxfId="6317" priority="6318" stopIfTrue="1" operator="lessThan">
      <formula>6</formula>
    </cfRule>
  </conditionalFormatting>
  <conditionalFormatting sqref="D4:D5">
    <cfRule type="cellIs" dxfId="6316" priority="6317" stopIfTrue="1" operator="notBetween">
      <formula>0</formula>
      <formula>3</formula>
    </cfRule>
  </conditionalFormatting>
  <conditionalFormatting sqref="D6">
    <cfRule type="cellIs" dxfId="6315" priority="6316" stopIfTrue="1" operator="notBetween">
      <formula>0</formula>
      <formula>3</formula>
    </cfRule>
  </conditionalFormatting>
  <conditionalFormatting sqref="D2">
    <cfRule type="cellIs" dxfId="6314" priority="6315" stopIfTrue="1" operator="lessThan">
      <formula>6</formula>
    </cfRule>
  </conditionalFormatting>
  <conditionalFormatting sqref="D4:D5">
    <cfRule type="cellIs" dxfId="6313" priority="6314" stopIfTrue="1" operator="notBetween">
      <formula>0</formula>
      <formula>3</formula>
    </cfRule>
  </conditionalFormatting>
  <conditionalFormatting sqref="D6">
    <cfRule type="cellIs" dxfId="6312" priority="6313" stopIfTrue="1" operator="notBetween">
      <formula>0</formula>
      <formula>3</formula>
    </cfRule>
  </conditionalFormatting>
  <conditionalFormatting sqref="D2">
    <cfRule type="cellIs" dxfId="6311" priority="6312" stopIfTrue="1" operator="lessThan">
      <formula>6</formula>
    </cfRule>
  </conditionalFormatting>
  <conditionalFormatting sqref="D4:D5">
    <cfRule type="cellIs" dxfId="6310" priority="6311" stopIfTrue="1" operator="notBetween">
      <formula>0</formula>
      <formula>3</formula>
    </cfRule>
  </conditionalFormatting>
  <conditionalFormatting sqref="D6">
    <cfRule type="cellIs" dxfId="6309" priority="6310" stopIfTrue="1" operator="notBetween">
      <formula>0</formula>
      <formula>3</formula>
    </cfRule>
  </conditionalFormatting>
  <conditionalFormatting sqref="D2">
    <cfRule type="cellIs" dxfId="6308" priority="6309" stopIfTrue="1" operator="lessThan">
      <formula>6</formula>
    </cfRule>
  </conditionalFormatting>
  <conditionalFormatting sqref="D4:D5">
    <cfRule type="cellIs" dxfId="6307" priority="6308" stopIfTrue="1" operator="notBetween">
      <formula>0</formula>
      <formula>3</formula>
    </cfRule>
  </conditionalFormatting>
  <conditionalFormatting sqref="D6">
    <cfRule type="cellIs" dxfId="6306" priority="6307" stopIfTrue="1" operator="notBetween">
      <formula>0</formula>
      <formula>3</formula>
    </cfRule>
  </conditionalFormatting>
  <conditionalFormatting sqref="D2">
    <cfRule type="cellIs" dxfId="6305" priority="6306" stopIfTrue="1" operator="lessThan">
      <formula>6</formula>
    </cfRule>
  </conditionalFormatting>
  <conditionalFormatting sqref="D4:D5">
    <cfRule type="cellIs" dxfId="6304" priority="6305" stopIfTrue="1" operator="notBetween">
      <formula>0</formula>
      <formula>3</formula>
    </cfRule>
  </conditionalFormatting>
  <conditionalFormatting sqref="D6">
    <cfRule type="cellIs" dxfId="6303" priority="6304" stopIfTrue="1" operator="notBetween">
      <formula>0</formula>
      <formula>3</formula>
    </cfRule>
  </conditionalFormatting>
  <conditionalFormatting sqref="D2">
    <cfRule type="cellIs" dxfId="6302" priority="6303" stopIfTrue="1" operator="lessThan">
      <formula>6</formula>
    </cfRule>
  </conditionalFormatting>
  <conditionalFormatting sqref="D4:D5">
    <cfRule type="cellIs" dxfId="6301" priority="6302" stopIfTrue="1" operator="notBetween">
      <formula>0</formula>
      <formula>3</formula>
    </cfRule>
  </conditionalFormatting>
  <conditionalFormatting sqref="D6">
    <cfRule type="cellIs" dxfId="6300" priority="6301" stopIfTrue="1" operator="notBetween">
      <formula>0</formula>
      <formula>3</formula>
    </cfRule>
  </conditionalFormatting>
  <conditionalFormatting sqref="D2">
    <cfRule type="cellIs" dxfId="6299" priority="6300" stopIfTrue="1" operator="lessThan">
      <formula>6</formula>
    </cfRule>
  </conditionalFormatting>
  <conditionalFormatting sqref="D4:D5">
    <cfRule type="cellIs" dxfId="6298" priority="6299" stopIfTrue="1" operator="notBetween">
      <formula>0</formula>
      <formula>3</formula>
    </cfRule>
  </conditionalFormatting>
  <conditionalFormatting sqref="D6">
    <cfRule type="cellIs" dxfId="6297" priority="6298" stopIfTrue="1" operator="notBetween">
      <formula>0</formula>
      <formula>3</formula>
    </cfRule>
  </conditionalFormatting>
  <conditionalFormatting sqref="D2">
    <cfRule type="cellIs" dxfId="6296" priority="6297" stopIfTrue="1" operator="lessThan">
      <formula>6</formula>
    </cfRule>
  </conditionalFormatting>
  <conditionalFormatting sqref="D4:D5">
    <cfRule type="cellIs" dxfId="6295" priority="6296" stopIfTrue="1" operator="notBetween">
      <formula>0</formula>
      <formula>3</formula>
    </cfRule>
  </conditionalFormatting>
  <conditionalFormatting sqref="D6">
    <cfRule type="cellIs" dxfId="6294" priority="6295" stopIfTrue="1" operator="notBetween">
      <formula>0</formula>
      <formula>3</formula>
    </cfRule>
  </conditionalFormatting>
  <conditionalFormatting sqref="D2">
    <cfRule type="cellIs" dxfId="6293" priority="6294" stopIfTrue="1" operator="lessThan">
      <formula>6</formula>
    </cfRule>
  </conditionalFormatting>
  <conditionalFormatting sqref="D4:D5">
    <cfRule type="cellIs" dxfId="6292" priority="6293" stopIfTrue="1" operator="notBetween">
      <formula>0</formula>
      <formula>3</formula>
    </cfRule>
  </conditionalFormatting>
  <conditionalFormatting sqref="D6">
    <cfRule type="cellIs" dxfId="6291" priority="6292" stopIfTrue="1" operator="notBetween">
      <formula>0</formula>
      <formula>3</formula>
    </cfRule>
  </conditionalFormatting>
  <conditionalFormatting sqref="D2">
    <cfRule type="cellIs" dxfId="6290" priority="6291" stopIfTrue="1" operator="lessThan">
      <formula>6</formula>
    </cfRule>
  </conditionalFormatting>
  <conditionalFormatting sqref="D4:D5">
    <cfRule type="cellIs" dxfId="6289" priority="6290" stopIfTrue="1" operator="notBetween">
      <formula>0</formula>
      <formula>3</formula>
    </cfRule>
  </conditionalFormatting>
  <conditionalFormatting sqref="D6">
    <cfRule type="cellIs" dxfId="6288" priority="6289" stopIfTrue="1" operator="notBetween">
      <formula>0</formula>
      <formula>3</formula>
    </cfRule>
  </conditionalFormatting>
  <conditionalFormatting sqref="D2">
    <cfRule type="cellIs" dxfId="6287" priority="6288" stopIfTrue="1" operator="lessThan">
      <formula>6</formula>
    </cfRule>
  </conditionalFormatting>
  <conditionalFormatting sqref="D4:D5">
    <cfRule type="cellIs" dxfId="6286" priority="6287" stopIfTrue="1" operator="notBetween">
      <formula>0</formula>
      <formula>3</formula>
    </cfRule>
  </conditionalFormatting>
  <conditionalFormatting sqref="D6">
    <cfRule type="cellIs" dxfId="6285" priority="6286" stopIfTrue="1" operator="notBetween">
      <formula>0</formula>
      <formula>3</formula>
    </cfRule>
  </conditionalFormatting>
  <conditionalFormatting sqref="D2">
    <cfRule type="cellIs" dxfId="6284" priority="6285" stopIfTrue="1" operator="lessThan">
      <formula>6</formula>
    </cfRule>
  </conditionalFormatting>
  <conditionalFormatting sqref="D4:D5">
    <cfRule type="cellIs" dxfId="6283" priority="6284" stopIfTrue="1" operator="notBetween">
      <formula>0</formula>
      <formula>3</formula>
    </cfRule>
  </conditionalFormatting>
  <conditionalFormatting sqref="D6">
    <cfRule type="cellIs" dxfId="6282" priority="6283" stopIfTrue="1" operator="notBetween">
      <formula>0</formula>
      <formula>3</formula>
    </cfRule>
  </conditionalFormatting>
  <conditionalFormatting sqref="D2">
    <cfRule type="cellIs" dxfId="6281" priority="6282" stopIfTrue="1" operator="lessThan">
      <formula>6</formula>
    </cfRule>
  </conditionalFormatting>
  <conditionalFormatting sqref="D4:D5">
    <cfRule type="cellIs" dxfId="6280" priority="6281" stopIfTrue="1" operator="notBetween">
      <formula>0</formula>
      <formula>3</formula>
    </cfRule>
  </conditionalFormatting>
  <conditionalFormatting sqref="D6">
    <cfRule type="cellIs" dxfId="6279" priority="6280" stopIfTrue="1" operator="notBetween">
      <formula>0</formula>
      <formula>3</formula>
    </cfRule>
  </conditionalFormatting>
  <conditionalFormatting sqref="D2">
    <cfRule type="cellIs" dxfId="6278" priority="6279" stopIfTrue="1" operator="lessThan">
      <formula>6</formula>
    </cfRule>
  </conditionalFormatting>
  <conditionalFormatting sqref="D4:D5">
    <cfRule type="cellIs" dxfId="6277" priority="6278" stopIfTrue="1" operator="notBetween">
      <formula>0</formula>
      <formula>3</formula>
    </cfRule>
  </conditionalFormatting>
  <conditionalFormatting sqref="D6">
    <cfRule type="cellIs" dxfId="6276" priority="6277" stopIfTrue="1" operator="notBetween">
      <formula>0</formula>
      <formula>3</formula>
    </cfRule>
  </conditionalFormatting>
  <conditionalFormatting sqref="D2">
    <cfRule type="cellIs" dxfId="6275" priority="6276" stopIfTrue="1" operator="lessThan">
      <formula>6</formula>
    </cfRule>
  </conditionalFormatting>
  <conditionalFormatting sqref="D4:D5">
    <cfRule type="cellIs" dxfId="6274" priority="6275" stopIfTrue="1" operator="notBetween">
      <formula>0</formula>
      <formula>3</formula>
    </cfRule>
  </conditionalFormatting>
  <conditionalFormatting sqref="D6">
    <cfRule type="cellIs" dxfId="6273" priority="6274" stopIfTrue="1" operator="notBetween">
      <formula>0</formula>
      <formula>3</formula>
    </cfRule>
  </conditionalFormatting>
  <conditionalFormatting sqref="D2">
    <cfRule type="cellIs" dxfId="6272" priority="6273" stopIfTrue="1" operator="lessThan">
      <formula>6</formula>
    </cfRule>
  </conditionalFormatting>
  <conditionalFormatting sqref="D4:D5">
    <cfRule type="cellIs" dxfId="6271" priority="6272" stopIfTrue="1" operator="notBetween">
      <formula>0</formula>
      <formula>3</formula>
    </cfRule>
  </conditionalFormatting>
  <conditionalFormatting sqref="D6">
    <cfRule type="cellIs" dxfId="6270" priority="6271" stopIfTrue="1" operator="notBetween">
      <formula>0</formula>
      <formula>3</formula>
    </cfRule>
  </conditionalFormatting>
  <conditionalFormatting sqref="D2">
    <cfRule type="cellIs" dxfId="6269" priority="6270" stopIfTrue="1" operator="lessThan">
      <formula>6</formula>
    </cfRule>
  </conditionalFormatting>
  <conditionalFormatting sqref="D4:D5">
    <cfRule type="cellIs" dxfId="6268" priority="6269" stopIfTrue="1" operator="notBetween">
      <formula>0</formula>
      <formula>3</formula>
    </cfRule>
  </conditionalFormatting>
  <conditionalFormatting sqref="D6">
    <cfRule type="cellIs" dxfId="6267" priority="6268" stopIfTrue="1" operator="notBetween">
      <formula>0</formula>
      <formula>3</formula>
    </cfRule>
  </conditionalFormatting>
  <conditionalFormatting sqref="D2">
    <cfRule type="cellIs" dxfId="6266" priority="6267" stopIfTrue="1" operator="lessThan">
      <formula>6</formula>
    </cfRule>
  </conditionalFormatting>
  <conditionalFormatting sqref="D4:D5">
    <cfRule type="cellIs" dxfId="6265" priority="6266" stopIfTrue="1" operator="notBetween">
      <formula>0</formula>
      <formula>3</formula>
    </cfRule>
  </conditionalFormatting>
  <conditionalFormatting sqref="D6">
    <cfRule type="cellIs" dxfId="6264" priority="6265" stopIfTrue="1" operator="notBetween">
      <formula>0</formula>
      <formula>3</formula>
    </cfRule>
  </conditionalFormatting>
  <conditionalFormatting sqref="D2">
    <cfRule type="cellIs" dxfId="6263" priority="6264" stopIfTrue="1" operator="lessThan">
      <formula>6</formula>
    </cfRule>
  </conditionalFormatting>
  <conditionalFormatting sqref="D4:D5">
    <cfRule type="cellIs" dxfId="6262" priority="6263" stopIfTrue="1" operator="notBetween">
      <formula>0</formula>
      <formula>3</formula>
    </cfRule>
  </conditionalFormatting>
  <conditionalFormatting sqref="D6">
    <cfRule type="cellIs" dxfId="6261" priority="6262" stopIfTrue="1" operator="notBetween">
      <formula>0</formula>
      <formula>3</formula>
    </cfRule>
  </conditionalFormatting>
  <conditionalFormatting sqref="D2">
    <cfRule type="cellIs" dxfId="6260" priority="6261" stopIfTrue="1" operator="lessThan">
      <formula>6</formula>
    </cfRule>
  </conditionalFormatting>
  <conditionalFormatting sqref="D4:D5">
    <cfRule type="cellIs" dxfId="6259" priority="6260" stopIfTrue="1" operator="notBetween">
      <formula>0</formula>
      <formula>3</formula>
    </cfRule>
  </conditionalFormatting>
  <conditionalFormatting sqref="D6">
    <cfRule type="cellIs" dxfId="6258" priority="6259" stopIfTrue="1" operator="notBetween">
      <formula>0</formula>
      <formula>3</formula>
    </cfRule>
  </conditionalFormatting>
  <conditionalFormatting sqref="D2">
    <cfRule type="cellIs" dxfId="6257" priority="6258" stopIfTrue="1" operator="lessThan">
      <formula>6</formula>
    </cfRule>
  </conditionalFormatting>
  <conditionalFormatting sqref="D4:D5">
    <cfRule type="cellIs" dxfId="6256" priority="6257" stopIfTrue="1" operator="notBetween">
      <formula>0</formula>
      <formula>3</formula>
    </cfRule>
  </conditionalFormatting>
  <conditionalFormatting sqref="D6">
    <cfRule type="cellIs" dxfId="6255" priority="6256" stopIfTrue="1" operator="notBetween">
      <formula>0</formula>
      <formula>3</formula>
    </cfRule>
  </conditionalFormatting>
  <conditionalFormatting sqref="D2">
    <cfRule type="cellIs" dxfId="6254" priority="6255" stopIfTrue="1" operator="lessThan">
      <formula>6</formula>
    </cfRule>
  </conditionalFormatting>
  <conditionalFormatting sqref="D4:D5">
    <cfRule type="cellIs" dxfId="6253" priority="6254" stopIfTrue="1" operator="notBetween">
      <formula>0</formula>
      <formula>3</formula>
    </cfRule>
  </conditionalFormatting>
  <conditionalFormatting sqref="D6">
    <cfRule type="cellIs" dxfId="6252" priority="6253" stopIfTrue="1" operator="notBetween">
      <formula>0</formula>
      <formula>3</formula>
    </cfRule>
  </conditionalFormatting>
  <conditionalFormatting sqref="D2">
    <cfRule type="cellIs" dxfId="6251" priority="6252" stopIfTrue="1" operator="lessThan">
      <formula>6</formula>
    </cfRule>
  </conditionalFormatting>
  <conditionalFormatting sqref="D4:D5">
    <cfRule type="cellIs" dxfId="6250" priority="6251" stopIfTrue="1" operator="notBetween">
      <formula>0</formula>
      <formula>3</formula>
    </cfRule>
  </conditionalFormatting>
  <conditionalFormatting sqref="D6">
    <cfRule type="cellIs" dxfId="6249" priority="6250" stopIfTrue="1" operator="notBetween">
      <formula>0</formula>
      <formula>3</formula>
    </cfRule>
  </conditionalFormatting>
  <conditionalFormatting sqref="D2">
    <cfRule type="cellIs" dxfId="6248" priority="6249" stopIfTrue="1" operator="lessThan">
      <formula>6</formula>
    </cfRule>
  </conditionalFormatting>
  <conditionalFormatting sqref="D4:D5">
    <cfRule type="cellIs" dxfId="6247" priority="6248" stopIfTrue="1" operator="notBetween">
      <formula>0</formula>
      <formula>3</formula>
    </cfRule>
  </conditionalFormatting>
  <conditionalFormatting sqref="D6">
    <cfRule type="cellIs" dxfId="6246" priority="6247" stopIfTrue="1" operator="notBetween">
      <formula>0</formula>
      <formula>3</formula>
    </cfRule>
  </conditionalFormatting>
  <conditionalFormatting sqref="D2">
    <cfRule type="cellIs" dxfId="6245" priority="6246" stopIfTrue="1" operator="lessThan">
      <formula>6</formula>
    </cfRule>
  </conditionalFormatting>
  <conditionalFormatting sqref="D4:D5">
    <cfRule type="cellIs" dxfId="6244" priority="6245" stopIfTrue="1" operator="notBetween">
      <formula>0</formula>
      <formula>3</formula>
    </cfRule>
  </conditionalFormatting>
  <conditionalFormatting sqref="D6">
    <cfRule type="cellIs" dxfId="6243" priority="6244" stopIfTrue="1" operator="notBetween">
      <formula>0</formula>
      <formula>3</formula>
    </cfRule>
  </conditionalFormatting>
  <conditionalFormatting sqref="F3">
    <cfRule type="cellIs" dxfId="6242" priority="6243" stopIfTrue="1" operator="lessThanOrEqual">
      <formula>0</formula>
    </cfRule>
  </conditionalFormatting>
  <conditionalFormatting sqref="F4">
    <cfRule type="cellIs" dxfId="6241" priority="6242" stopIfTrue="1" operator="notBetween">
      <formula>0</formula>
      <formula>3</formula>
    </cfRule>
  </conditionalFormatting>
  <conditionalFormatting sqref="F26">
    <cfRule type="expression" dxfId="6240" priority="6241">
      <formula>IF($F$26&gt;$I$26,TRUE,FALSE)</formula>
    </cfRule>
  </conditionalFormatting>
  <conditionalFormatting sqref="F3">
    <cfRule type="cellIs" dxfId="6239" priority="6240" stopIfTrue="1" operator="lessThanOrEqual">
      <formula>0</formula>
    </cfRule>
  </conditionalFormatting>
  <conditionalFormatting sqref="F4">
    <cfRule type="cellIs" dxfId="6238" priority="6239" stopIfTrue="1" operator="notBetween">
      <formula>0</formula>
      <formula>3</formula>
    </cfRule>
  </conditionalFormatting>
  <conditionalFormatting sqref="F26">
    <cfRule type="expression" dxfId="6237" priority="6238">
      <formula>IF($F$26&gt;$I$26,TRUE,FALSE)</formula>
    </cfRule>
  </conditionalFormatting>
  <conditionalFormatting sqref="F34">
    <cfRule type="expression" dxfId="6236" priority="6237" stopIfTrue="1">
      <formula>(I34&lt;0)</formula>
    </cfRule>
  </conditionalFormatting>
  <conditionalFormatting sqref="F35">
    <cfRule type="expression" dxfId="6235" priority="6236" stopIfTrue="1">
      <formula>(I35&lt;0)</formula>
    </cfRule>
  </conditionalFormatting>
  <conditionalFormatting sqref="F36">
    <cfRule type="expression" dxfId="6234" priority="6235" stopIfTrue="1">
      <formula>(I36&lt;0)</formula>
    </cfRule>
  </conditionalFormatting>
  <conditionalFormatting sqref="F37">
    <cfRule type="expression" dxfId="6233" priority="6234" stopIfTrue="1">
      <formula>(I37&lt;0)</formula>
    </cfRule>
  </conditionalFormatting>
  <conditionalFormatting sqref="F38">
    <cfRule type="expression" dxfId="6232" priority="6233" stopIfTrue="1">
      <formula>(I38&lt;0)</formula>
    </cfRule>
  </conditionalFormatting>
  <conditionalFormatting sqref="F3">
    <cfRule type="cellIs" dxfId="6231" priority="6232" stopIfTrue="1" operator="lessThanOrEqual">
      <formula>0</formula>
    </cfRule>
  </conditionalFormatting>
  <conditionalFormatting sqref="F4">
    <cfRule type="cellIs" dxfId="6230" priority="6231" stopIfTrue="1" operator="notBetween">
      <formula>0</formula>
      <formula>3</formula>
    </cfRule>
  </conditionalFormatting>
  <conditionalFormatting sqref="F26">
    <cfRule type="expression" dxfId="6229" priority="6230">
      <formula>IF($F$26&gt;$I$26,TRUE,FALSE)</formula>
    </cfRule>
  </conditionalFormatting>
  <conditionalFormatting sqref="F3">
    <cfRule type="cellIs" dxfId="6228" priority="6229" stopIfTrue="1" operator="lessThanOrEqual">
      <formula>0</formula>
    </cfRule>
  </conditionalFormatting>
  <conditionalFormatting sqref="F4">
    <cfRule type="cellIs" dxfId="6227" priority="6228" stopIfTrue="1" operator="notBetween">
      <formula>0</formula>
      <formula>3</formula>
    </cfRule>
  </conditionalFormatting>
  <conditionalFormatting sqref="F26">
    <cfRule type="expression" dxfId="6226" priority="6227">
      <formula>IF($F$26&gt;$I$26,TRUE,FALSE)</formula>
    </cfRule>
  </conditionalFormatting>
  <conditionalFormatting sqref="F3">
    <cfRule type="cellIs" dxfId="6225" priority="6226" stopIfTrue="1" operator="lessThanOrEqual">
      <formula>0</formula>
    </cfRule>
  </conditionalFormatting>
  <conditionalFormatting sqref="F4">
    <cfRule type="cellIs" dxfId="6224" priority="6225" stopIfTrue="1" operator="notBetween">
      <formula>0</formula>
      <formula>3</formula>
    </cfRule>
  </conditionalFormatting>
  <conditionalFormatting sqref="F26">
    <cfRule type="expression" dxfId="6223" priority="6224">
      <formula>IF($F$26&gt;$I$26,TRUE,FALSE)</formula>
    </cfRule>
  </conditionalFormatting>
  <conditionalFormatting sqref="F3">
    <cfRule type="cellIs" dxfId="6222" priority="6223" stopIfTrue="1" operator="lessThanOrEqual">
      <formula>0</formula>
    </cfRule>
  </conditionalFormatting>
  <conditionalFormatting sqref="F4">
    <cfRule type="cellIs" dxfId="6221" priority="6222" stopIfTrue="1" operator="notBetween">
      <formula>0</formula>
      <formula>3</formula>
    </cfRule>
  </conditionalFormatting>
  <conditionalFormatting sqref="F26">
    <cfRule type="expression" dxfId="6220" priority="6221">
      <formula>IF($F$26&gt;$I$26,TRUE,FALSE)</formula>
    </cfRule>
  </conditionalFormatting>
  <conditionalFormatting sqref="F3">
    <cfRule type="cellIs" dxfId="6219" priority="6220" stopIfTrue="1" operator="lessThanOrEqual">
      <formula>0</formula>
    </cfRule>
  </conditionalFormatting>
  <conditionalFormatting sqref="F4">
    <cfRule type="cellIs" dxfId="6218" priority="6219" stopIfTrue="1" operator="notBetween">
      <formula>0</formula>
      <formula>3</formula>
    </cfRule>
  </conditionalFormatting>
  <conditionalFormatting sqref="F26">
    <cfRule type="expression" dxfId="6217" priority="6218">
      <formula>IF($F$26&gt;$I$26,TRUE,FALSE)</formula>
    </cfRule>
  </conditionalFormatting>
  <conditionalFormatting sqref="F3">
    <cfRule type="cellIs" dxfId="6216" priority="6217" stopIfTrue="1" operator="lessThanOrEqual">
      <formula>0</formula>
    </cfRule>
  </conditionalFormatting>
  <conditionalFormatting sqref="F4">
    <cfRule type="cellIs" dxfId="6215" priority="6216" stopIfTrue="1" operator="notBetween">
      <formula>0</formula>
      <formula>3</formula>
    </cfRule>
  </conditionalFormatting>
  <conditionalFormatting sqref="F26">
    <cfRule type="expression" dxfId="6214" priority="6215">
      <formula>IF($F$26&gt;$I$26,TRUE,FALSE)</formula>
    </cfRule>
  </conditionalFormatting>
  <conditionalFormatting sqref="F3">
    <cfRule type="cellIs" dxfId="6213" priority="6214" stopIfTrue="1" operator="lessThanOrEqual">
      <formula>0</formula>
    </cfRule>
  </conditionalFormatting>
  <conditionalFormatting sqref="F4">
    <cfRule type="cellIs" dxfId="6212" priority="6213" stopIfTrue="1" operator="notBetween">
      <formula>0</formula>
      <formula>3</formula>
    </cfRule>
  </conditionalFormatting>
  <conditionalFormatting sqref="F26">
    <cfRule type="expression" dxfId="6211" priority="6212">
      <formula>IF($F$26&gt;$I$26,TRUE,FALSE)</formula>
    </cfRule>
  </conditionalFormatting>
  <conditionalFormatting sqref="F3">
    <cfRule type="cellIs" dxfId="6210" priority="6211" stopIfTrue="1" operator="lessThanOrEqual">
      <formula>0</formula>
    </cfRule>
  </conditionalFormatting>
  <conditionalFormatting sqref="F4">
    <cfRule type="cellIs" dxfId="6209" priority="6210" stopIfTrue="1" operator="notBetween">
      <formula>0</formula>
      <formula>3</formula>
    </cfRule>
  </conditionalFormatting>
  <conditionalFormatting sqref="F26">
    <cfRule type="expression" dxfId="6208" priority="6209">
      <formula>IF($F$26&gt;$I$26,TRUE,FALSE)</formula>
    </cfRule>
  </conditionalFormatting>
  <conditionalFormatting sqref="F3">
    <cfRule type="cellIs" dxfId="6207" priority="6208" stopIfTrue="1" operator="lessThanOrEqual">
      <formula>0</formula>
    </cfRule>
  </conditionalFormatting>
  <conditionalFormatting sqref="F4">
    <cfRule type="cellIs" dxfId="6206" priority="6207" stopIfTrue="1" operator="notBetween">
      <formula>0</formula>
      <formula>3</formula>
    </cfRule>
  </conditionalFormatting>
  <conditionalFormatting sqref="F26">
    <cfRule type="expression" dxfId="6205" priority="6206">
      <formula>IF($F$26&gt;$I$26,TRUE,FALSE)</formula>
    </cfRule>
  </conditionalFormatting>
  <conditionalFormatting sqref="F3">
    <cfRule type="cellIs" dxfId="6204" priority="6205" stopIfTrue="1" operator="lessThanOrEqual">
      <formula>0</formula>
    </cfRule>
  </conditionalFormatting>
  <conditionalFormatting sqref="F4">
    <cfRule type="cellIs" dxfId="6203" priority="6204" stopIfTrue="1" operator="notBetween">
      <formula>0</formula>
      <formula>3</formula>
    </cfRule>
  </conditionalFormatting>
  <conditionalFormatting sqref="F26">
    <cfRule type="expression" dxfId="6202" priority="6203">
      <formula>IF($F$26&gt;$I$26,TRUE,FALSE)</formula>
    </cfRule>
  </conditionalFormatting>
  <conditionalFormatting sqref="F3">
    <cfRule type="cellIs" dxfId="6201" priority="6202" stopIfTrue="1" operator="lessThanOrEqual">
      <formula>0</formula>
    </cfRule>
  </conditionalFormatting>
  <conditionalFormatting sqref="F4">
    <cfRule type="cellIs" dxfId="6200" priority="6201" stopIfTrue="1" operator="notBetween">
      <formula>0</formula>
      <formula>3</formula>
    </cfRule>
  </conditionalFormatting>
  <conditionalFormatting sqref="F26">
    <cfRule type="expression" dxfId="6199" priority="6200">
      <formula>IF($F$26&gt;$I$26,TRUE,FALSE)</formula>
    </cfRule>
  </conditionalFormatting>
  <conditionalFormatting sqref="F3">
    <cfRule type="cellIs" dxfId="6198" priority="6199" stopIfTrue="1" operator="lessThanOrEqual">
      <formula>0</formula>
    </cfRule>
  </conditionalFormatting>
  <conditionalFormatting sqref="F4">
    <cfRule type="cellIs" dxfId="6197" priority="6198" stopIfTrue="1" operator="notBetween">
      <formula>0</formula>
      <formula>3</formula>
    </cfRule>
  </conditionalFormatting>
  <conditionalFormatting sqref="F26">
    <cfRule type="expression" dxfId="6196" priority="6197">
      <formula>IF($F$26&gt;$I$26,TRUE,FALSE)</formula>
    </cfRule>
  </conditionalFormatting>
  <conditionalFormatting sqref="F3">
    <cfRule type="cellIs" dxfId="6195" priority="6196" stopIfTrue="1" operator="lessThanOrEqual">
      <formula>0</formula>
    </cfRule>
  </conditionalFormatting>
  <conditionalFormatting sqref="F4">
    <cfRule type="cellIs" dxfId="6194" priority="6195" stopIfTrue="1" operator="notBetween">
      <formula>0</formula>
      <formula>3</formula>
    </cfRule>
  </conditionalFormatting>
  <conditionalFormatting sqref="F26">
    <cfRule type="expression" dxfId="6193" priority="6194">
      <formula>IF($F$26&gt;$I$26,TRUE,FALSE)</formula>
    </cfRule>
  </conditionalFormatting>
  <conditionalFormatting sqref="F34">
    <cfRule type="expression" dxfId="6192" priority="6193" stopIfTrue="1">
      <formula>(I34&lt;0)</formula>
    </cfRule>
  </conditionalFormatting>
  <conditionalFormatting sqref="F35">
    <cfRule type="expression" dxfId="6191" priority="6192" stopIfTrue="1">
      <formula>(I35&lt;0)</formula>
    </cfRule>
  </conditionalFormatting>
  <conditionalFormatting sqref="F36">
    <cfRule type="expression" dxfId="6190" priority="6191" stopIfTrue="1">
      <formula>(I36&lt;0)</formula>
    </cfRule>
  </conditionalFormatting>
  <conditionalFormatting sqref="F37">
    <cfRule type="expression" dxfId="6189" priority="6190" stopIfTrue="1">
      <formula>(I37&lt;0)</formula>
    </cfRule>
  </conditionalFormatting>
  <conditionalFormatting sqref="F38">
    <cfRule type="expression" dxfId="6188" priority="6189" stopIfTrue="1">
      <formula>(I38&lt;0)</formula>
    </cfRule>
  </conditionalFormatting>
  <conditionalFormatting sqref="F3">
    <cfRule type="cellIs" dxfId="6187" priority="6188" stopIfTrue="1" operator="lessThanOrEqual">
      <formula>0</formula>
    </cfRule>
  </conditionalFormatting>
  <conditionalFormatting sqref="F4">
    <cfRule type="cellIs" dxfId="6186" priority="6187" stopIfTrue="1" operator="notBetween">
      <formula>0</formula>
      <formula>3</formula>
    </cfRule>
  </conditionalFormatting>
  <conditionalFormatting sqref="F26">
    <cfRule type="expression" dxfId="6185" priority="6186">
      <formula>IF($F$26&gt;$I$26,TRUE,FALSE)</formula>
    </cfRule>
  </conditionalFormatting>
  <conditionalFormatting sqref="F3">
    <cfRule type="cellIs" dxfId="6184" priority="6185" stopIfTrue="1" operator="lessThanOrEqual">
      <formula>0</formula>
    </cfRule>
  </conditionalFormatting>
  <conditionalFormatting sqref="F4">
    <cfRule type="cellIs" dxfId="6183" priority="6184" stopIfTrue="1" operator="notBetween">
      <formula>0</formula>
      <formula>3</formula>
    </cfRule>
  </conditionalFormatting>
  <conditionalFormatting sqref="F26">
    <cfRule type="expression" dxfId="6182" priority="6183">
      <formula>IF($F$26&gt;$I$26,TRUE,FALSE)</formula>
    </cfRule>
  </conditionalFormatting>
  <conditionalFormatting sqref="F3">
    <cfRule type="cellIs" dxfId="6181" priority="6182" stopIfTrue="1" operator="lessThanOrEqual">
      <formula>0</formula>
    </cfRule>
  </conditionalFormatting>
  <conditionalFormatting sqref="F4">
    <cfRule type="cellIs" dxfId="6180" priority="6181" stopIfTrue="1" operator="notBetween">
      <formula>0</formula>
      <formula>3</formula>
    </cfRule>
  </conditionalFormatting>
  <conditionalFormatting sqref="F26">
    <cfRule type="expression" dxfId="6179" priority="6180">
      <formula>IF($F$26&gt;$I$26,TRUE,FALSE)</formula>
    </cfRule>
  </conditionalFormatting>
  <conditionalFormatting sqref="F3">
    <cfRule type="cellIs" dxfId="6178" priority="6179" stopIfTrue="1" operator="lessThanOrEqual">
      <formula>0</formula>
    </cfRule>
  </conditionalFormatting>
  <conditionalFormatting sqref="F4">
    <cfRule type="cellIs" dxfId="6177" priority="6178" stopIfTrue="1" operator="notBetween">
      <formula>0</formula>
      <formula>3</formula>
    </cfRule>
  </conditionalFormatting>
  <conditionalFormatting sqref="F26">
    <cfRule type="expression" dxfId="6176" priority="6177">
      <formula>IF($F$26&gt;$I$26,TRUE,FALSE)</formula>
    </cfRule>
  </conditionalFormatting>
  <conditionalFormatting sqref="F3">
    <cfRule type="cellIs" dxfId="6175" priority="6176" stopIfTrue="1" operator="lessThanOrEqual">
      <formula>0</formula>
    </cfRule>
  </conditionalFormatting>
  <conditionalFormatting sqref="F4">
    <cfRule type="cellIs" dxfId="6174" priority="6175" stopIfTrue="1" operator="notBetween">
      <formula>0</formula>
      <formula>3</formula>
    </cfRule>
  </conditionalFormatting>
  <conditionalFormatting sqref="F26">
    <cfRule type="expression" dxfId="6173" priority="6174">
      <formula>IF($F$26&gt;$I$26,TRUE,FALSE)</formula>
    </cfRule>
  </conditionalFormatting>
  <conditionalFormatting sqref="F3">
    <cfRule type="cellIs" dxfId="6172" priority="6173" stopIfTrue="1" operator="lessThanOrEqual">
      <formula>0</formula>
    </cfRule>
  </conditionalFormatting>
  <conditionalFormatting sqref="F4">
    <cfRule type="cellIs" dxfId="6171" priority="6172" stopIfTrue="1" operator="notBetween">
      <formula>0</formula>
      <formula>3</formula>
    </cfRule>
  </conditionalFormatting>
  <conditionalFormatting sqref="F26">
    <cfRule type="expression" dxfId="6170" priority="6171">
      <formula>IF($F$26&gt;$I$26,TRUE,FALSE)</formula>
    </cfRule>
  </conditionalFormatting>
  <conditionalFormatting sqref="F3">
    <cfRule type="cellIs" dxfId="6169" priority="6170" stopIfTrue="1" operator="lessThanOrEqual">
      <formula>0</formula>
    </cfRule>
  </conditionalFormatting>
  <conditionalFormatting sqref="F4">
    <cfRule type="cellIs" dxfId="6168" priority="6169" stopIfTrue="1" operator="notBetween">
      <formula>0</formula>
      <formula>3</formula>
    </cfRule>
  </conditionalFormatting>
  <conditionalFormatting sqref="F26">
    <cfRule type="expression" dxfId="6167" priority="6168">
      <formula>IF($F$26&gt;$I$26,TRUE,FALSE)</formula>
    </cfRule>
  </conditionalFormatting>
  <conditionalFormatting sqref="F3">
    <cfRule type="cellIs" dxfId="6166" priority="6167" stopIfTrue="1" operator="lessThanOrEqual">
      <formula>0</formula>
    </cfRule>
  </conditionalFormatting>
  <conditionalFormatting sqref="F4">
    <cfRule type="cellIs" dxfId="6165" priority="6166" stopIfTrue="1" operator="notBetween">
      <formula>0</formula>
      <formula>3</formula>
    </cfRule>
  </conditionalFormatting>
  <conditionalFormatting sqref="F26">
    <cfRule type="expression" dxfId="6164" priority="6165">
      <formula>IF($F$26&gt;$I$26,TRUE,FALSE)</formula>
    </cfRule>
  </conditionalFormatting>
  <conditionalFormatting sqref="F3">
    <cfRule type="cellIs" dxfId="6163" priority="6164" stopIfTrue="1" operator="lessThanOrEqual">
      <formula>0</formula>
    </cfRule>
  </conditionalFormatting>
  <conditionalFormatting sqref="F4">
    <cfRule type="cellIs" dxfId="6162" priority="6163" stopIfTrue="1" operator="notBetween">
      <formula>0</formula>
      <formula>3</formula>
    </cfRule>
  </conditionalFormatting>
  <conditionalFormatting sqref="F26">
    <cfRule type="expression" dxfId="6161" priority="6162">
      <formula>IF($F$26&gt;$I$26,TRUE,FALSE)</formula>
    </cfRule>
  </conditionalFormatting>
  <conditionalFormatting sqref="F3">
    <cfRule type="cellIs" dxfId="6160" priority="6161" stopIfTrue="1" operator="lessThanOrEqual">
      <formula>0</formula>
    </cfRule>
  </conditionalFormatting>
  <conditionalFormatting sqref="F4">
    <cfRule type="cellIs" dxfId="6159" priority="6160" stopIfTrue="1" operator="notBetween">
      <formula>0</formula>
      <formula>3</formula>
    </cfRule>
  </conditionalFormatting>
  <conditionalFormatting sqref="F26">
    <cfRule type="expression" dxfId="6158" priority="6159">
      <formula>IF($F$26&gt;$I$26,TRUE,FALSE)</formula>
    </cfRule>
  </conditionalFormatting>
  <conditionalFormatting sqref="F3">
    <cfRule type="cellIs" dxfId="6157" priority="6158" stopIfTrue="1" operator="lessThanOrEqual">
      <formula>0</formula>
    </cfRule>
  </conditionalFormatting>
  <conditionalFormatting sqref="F4">
    <cfRule type="cellIs" dxfId="6156" priority="6157" stopIfTrue="1" operator="notBetween">
      <formula>0</formula>
      <formula>3</formula>
    </cfRule>
  </conditionalFormatting>
  <conditionalFormatting sqref="F26">
    <cfRule type="expression" dxfId="6155" priority="6156">
      <formula>IF($F$26&gt;$I$26,TRUE,FALSE)</formula>
    </cfRule>
  </conditionalFormatting>
  <conditionalFormatting sqref="F3">
    <cfRule type="cellIs" dxfId="6154" priority="6155" stopIfTrue="1" operator="lessThanOrEqual">
      <formula>0</formula>
    </cfRule>
  </conditionalFormatting>
  <conditionalFormatting sqref="F4">
    <cfRule type="cellIs" dxfId="6153" priority="6154" stopIfTrue="1" operator="notBetween">
      <formula>0</formula>
      <formula>3</formula>
    </cfRule>
  </conditionalFormatting>
  <conditionalFormatting sqref="F26">
    <cfRule type="expression" dxfId="6152" priority="6153">
      <formula>IF($F$26&gt;$I$26,TRUE,FALSE)</formula>
    </cfRule>
  </conditionalFormatting>
  <conditionalFormatting sqref="F3">
    <cfRule type="cellIs" dxfId="6151" priority="6152" stopIfTrue="1" operator="lessThanOrEqual">
      <formula>0</formula>
    </cfRule>
  </conditionalFormatting>
  <conditionalFormatting sqref="F4">
    <cfRule type="cellIs" dxfId="6150" priority="6151" stopIfTrue="1" operator="notBetween">
      <formula>0</formula>
      <formula>3</formula>
    </cfRule>
  </conditionalFormatting>
  <conditionalFormatting sqref="F26">
    <cfRule type="expression" dxfId="6149" priority="6150">
      <formula>IF($F$26&gt;$I$26,TRUE,FALSE)</formula>
    </cfRule>
  </conditionalFormatting>
  <conditionalFormatting sqref="F34">
    <cfRule type="expression" dxfId="6148" priority="6149" stopIfTrue="1">
      <formula>(I34&lt;0)</formula>
    </cfRule>
  </conditionalFormatting>
  <conditionalFormatting sqref="F35">
    <cfRule type="expression" dxfId="6147" priority="6148" stopIfTrue="1">
      <formula>(I35&lt;0)</formula>
    </cfRule>
  </conditionalFormatting>
  <conditionalFormatting sqref="F36">
    <cfRule type="expression" dxfId="6146" priority="6147" stopIfTrue="1">
      <formula>(I36&lt;0)</formula>
    </cfRule>
  </conditionalFormatting>
  <conditionalFormatting sqref="F37">
    <cfRule type="expression" dxfId="6145" priority="6146" stopIfTrue="1">
      <formula>(I37&lt;0)</formula>
    </cfRule>
  </conditionalFormatting>
  <conditionalFormatting sqref="F38">
    <cfRule type="expression" dxfId="6144" priority="6145" stopIfTrue="1">
      <formula>(I38&lt;0)</formula>
    </cfRule>
  </conditionalFormatting>
  <conditionalFormatting sqref="F3">
    <cfRule type="cellIs" dxfId="6143" priority="6144" stopIfTrue="1" operator="lessThanOrEqual">
      <formula>0</formula>
    </cfRule>
  </conditionalFormatting>
  <conditionalFormatting sqref="F4">
    <cfRule type="cellIs" dxfId="6142" priority="6143" stopIfTrue="1" operator="notBetween">
      <formula>0</formula>
      <formula>3</formula>
    </cfRule>
  </conditionalFormatting>
  <conditionalFormatting sqref="F26">
    <cfRule type="expression" dxfId="6141" priority="6142">
      <formula>IF($F$26&gt;$I$26,TRUE,FALSE)</formula>
    </cfRule>
  </conditionalFormatting>
  <conditionalFormatting sqref="F3">
    <cfRule type="cellIs" dxfId="6140" priority="6141" stopIfTrue="1" operator="lessThanOrEqual">
      <formula>0</formula>
    </cfRule>
  </conditionalFormatting>
  <conditionalFormatting sqref="F4">
    <cfRule type="cellIs" dxfId="6139" priority="6140" stopIfTrue="1" operator="notBetween">
      <formula>0</formula>
      <formula>3</formula>
    </cfRule>
  </conditionalFormatting>
  <conditionalFormatting sqref="F26">
    <cfRule type="expression" dxfId="6138" priority="6139">
      <formula>IF($F$26&gt;$I$26,TRUE,FALSE)</formula>
    </cfRule>
  </conditionalFormatting>
  <conditionalFormatting sqref="F3">
    <cfRule type="cellIs" dxfId="6137" priority="6138" stopIfTrue="1" operator="lessThanOrEqual">
      <formula>0</formula>
    </cfRule>
  </conditionalFormatting>
  <conditionalFormatting sqref="F4">
    <cfRule type="cellIs" dxfId="6136" priority="6137" stopIfTrue="1" operator="notBetween">
      <formula>0</formula>
      <formula>3</formula>
    </cfRule>
  </conditionalFormatting>
  <conditionalFormatting sqref="F26">
    <cfRule type="expression" dxfId="6135" priority="6136">
      <formula>IF($F$26&gt;$I$26,TRUE,FALSE)</formula>
    </cfRule>
  </conditionalFormatting>
  <conditionalFormatting sqref="F3">
    <cfRule type="cellIs" dxfId="6134" priority="6135" stopIfTrue="1" operator="lessThanOrEqual">
      <formula>0</formula>
    </cfRule>
  </conditionalFormatting>
  <conditionalFormatting sqref="F4">
    <cfRule type="cellIs" dxfId="6133" priority="6134" stopIfTrue="1" operator="notBetween">
      <formula>0</formula>
      <formula>3</formula>
    </cfRule>
  </conditionalFormatting>
  <conditionalFormatting sqref="F26">
    <cfRule type="expression" dxfId="6132" priority="6133">
      <formula>IF($F$26&gt;$I$26,TRUE,FALSE)</formula>
    </cfRule>
  </conditionalFormatting>
  <conditionalFormatting sqref="F3">
    <cfRule type="cellIs" dxfId="6131" priority="6132" stopIfTrue="1" operator="lessThanOrEqual">
      <formula>0</formula>
    </cfRule>
  </conditionalFormatting>
  <conditionalFormatting sqref="F4">
    <cfRule type="cellIs" dxfId="6130" priority="6131" stopIfTrue="1" operator="notBetween">
      <formula>0</formula>
      <formula>3</formula>
    </cfRule>
  </conditionalFormatting>
  <conditionalFormatting sqref="F26">
    <cfRule type="expression" dxfId="6129" priority="6130">
      <formula>IF($F$26&gt;$I$26,TRUE,FALSE)</formula>
    </cfRule>
  </conditionalFormatting>
  <conditionalFormatting sqref="F3">
    <cfRule type="cellIs" dxfId="6128" priority="6129" stopIfTrue="1" operator="lessThanOrEqual">
      <formula>0</formula>
    </cfRule>
  </conditionalFormatting>
  <conditionalFormatting sqref="F4">
    <cfRule type="cellIs" dxfId="6127" priority="6128" stopIfTrue="1" operator="notBetween">
      <formula>0</formula>
      <formula>3</formula>
    </cfRule>
  </conditionalFormatting>
  <conditionalFormatting sqref="F26">
    <cfRule type="expression" dxfId="6126" priority="6127">
      <formula>IF($F$26&gt;$I$26,TRUE,FALSE)</formula>
    </cfRule>
  </conditionalFormatting>
  <conditionalFormatting sqref="F3">
    <cfRule type="cellIs" dxfId="6125" priority="6126" stopIfTrue="1" operator="lessThanOrEqual">
      <formula>0</formula>
    </cfRule>
  </conditionalFormatting>
  <conditionalFormatting sqref="F4">
    <cfRule type="cellIs" dxfId="6124" priority="6125" stopIfTrue="1" operator="notBetween">
      <formula>0</formula>
      <formula>3</formula>
    </cfRule>
  </conditionalFormatting>
  <conditionalFormatting sqref="F26">
    <cfRule type="expression" dxfId="6123" priority="6124">
      <formula>IF($F$26&gt;$I$26,TRUE,FALSE)</formula>
    </cfRule>
  </conditionalFormatting>
  <conditionalFormatting sqref="F3">
    <cfRule type="cellIs" dxfId="6122" priority="6123" stopIfTrue="1" operator="lessThanOrEqual">
      <formula>0</formula>
    </cfRule>
  </conditionalFormatting>
  <conditionalFormatting sqref="F4">
    <cfRule type="cellIs" dxfId="6121" priority="6122" stopIfTrue="1" operator="notBetween">
      <formula>0</formula>
      <formula>3</formula>
    </cfRule>
  </conditionalFormatting>
  <conditionalFormatting sqref="F26">
    <cfRule type="expression" dxfId="6120" priority="6121">
      <formula>IF($F$26&gt;$I$26,TRUE,FALSE)</formula>
    </cfRule>
  </conditionalFormatting>
  <conditionalFormatting sqref="F3">
    <cfRule type="cellIs" dxfId="6119" priority="6120" stopIfTrue="1" operator="lessThanOrEqual">
      <formula>0</formula>
    </cfRule>
  </conditionalFormatting>
  <conditionalFormatting sqref="F4">
    <cfRule type="cellIs" dxfId="6118" priority="6119" stopIfTrue="1" operator="notBetween">
      <formula>0</formula>
      <formula>3</formula>
    </cfRule>
  </conditionalFormatting>
  <conditionalFormatting sqref="F26">
    <cfRule type="expression" dxfId="6117" priority="6118">
      <formula>IF($F$26&gt;$I$26,TRUE,FALSE)</formula>
    </cfRule>
  </conditionalFormatting>
  <conditionalFormatting sqref="F3">
    <cfRule type="cellIs" dxfId="6116" priority="6117" stopIfTrue="1" operator="lessThanOrEqual">
      <formula>0</formula>
    </cfRule>
  </conditionalFormatting>
  <conditionalFormatting sqref="F4">
    <cfRule type="cellIs" dxfId="6115" priority="6116" stopIfTrue="1" operator="notBetween">
      <formula>0</formula>
      <formula>3</formula>
    </cfRule>
  </conditionalFormatting>
  <conditionalFormatting sqref="F26">
    <cfRule type="expression" dxfId="6114" priority="6115">
      <formula>IF($F$26&gt;$I$26,TRUE,FALSE)</formula>
    </cfRule>
  </conditionalFormatting>
  <conditionalFormatting sqref="F3">
    <cfRule type="cellIs" dxfId="6113" priority="6114" stopIfTrue="1" operator="lessThanOrEqual">
      <formula>0</formula>
    </cfRule>
  </conditionalFormatting>
  <conditionalFormatting sqref="F4">
    <cfRule type="cellIs" dxfId="6112" priority="6113" stopIfTrue="1" operator="notBetween">
      <formula>0</formula>
      <formula>3</formula>
    </cfRule>
  </conditionalFormatting>
  <conditionalFormatting sqref="F26">
    <cfRule type="expression" dxfId="6111" priority="6112">
      <formula>IF($F$26&gt;$I$26,TRUE,FALSE)</formula>
    </cfRule>
  </conditionalFormatting>
  <conditionalFormatting sqref="F3">
    <cfRule type="cellIs" dxfId="6110" priority="6111" stopIfTrue="1" operator="lessThanOrEqual">
      <formula>0</formula>
    </cfRule>
  </conditionalFormatting>
  <conditionalFormatting sqref="F4">
    <cfRule type="cellIs" dxfId="6109" priority="6110" stopIfTrue="1" operator="notBetween">
      <formula>0</formula>
      <formula>3</formula>
    </cfRule>
  </conditionalFormatting>
  <conditionalFormatting sqref="F26">
    <cfRule type="expression" dxfId="6108" priority="6109">
      <formula>IF($F$26&gt;$I$26,TRUE,FALSE)</formula>
    </cfRule>
  </conditionalFormatting>
  <conditionalFormatting sqref="F3">
    <cfRule type="cellIs" dxfId="6107" priority="6108" stopIfTrue="1" operator="lessThanOrEqual">
      <formula>0</formula>
    </cfRule>
  </conditionalFormatting>
  <conditionalFormatting sqref="F4">
    <cfRule type="cellIs" dxfId="6106" priority="6107" stopIfTrue="1" operator="notBetween">
      <formula>0</formula>
      <formula>3</formula>
    </cfRule>
  </conditionalFormatting>
  <conditionalFormatting sqref="F26">
    <cfRule type="expression" dxfId="6105" priority="6106">
      <formula>IF($F$26&gt;$I$26,TRUE,FALSE)</formula>
    </cfRule>
  </conditionalFormatting>
  <conditionalFormatting sqref="F34">
    <cfRule type="expression" dxfId="6104" priority="6105" stopIfTrue="1">
      <formula>(I34&lt;0)</formula>
    </cfRule>
  </conditionalFormatting>
  <conditionalFormatting sqref="F35">
    <cfRule type="expression" dxfId="6103" priority="6104" stopIfTrue="1">
      <formula>(I35&lt;0)</formula>
    </cfRule>
  </conditionalFormatting>
  <conditionalFormatting sqref="F36">
    <cfRule type="expression" dxfId="6102" priority="6103" stopIfTrue="1">
      <formula>(I36&lt;0)</formula>
    </cfRule>
  </conditionalFormatting>
  <conditionalFormatting sqref="F37">
    <cfRule type="expression" dxfId="6101" priority="6102" stopIfTrue="1">
      <formula>(I37&lt;0)</formula>
    </cfRule>
  </conditionalFormatting>
  <conditionalFormatting sqref="F38">
    <cfRule type="expression" dxfId="6100" priority="6101" stopIfTrue="1">
      <formula>(I38&lt;0)</formula>
    </cfRule>
  </conditionalFormatting>
  <conditionalFormatting sqref="F3">
    <cfRule type="cellIs" dxfId="6099" priority="6100" stopIfTrue="1" operator="lessThanOrEqual">
      <formula>0</formula>
    </cfRule>
  </conditionalFormatting>
  <conditionalFormatting sqref="F4">
    <cfRule type="cellIs" dxfId="6098" priority="6099" stopIfTrue="1" operator="notBetween">
      <formula>0</formula>
      <formula>3</formula>
    </cfRule>
  </conditionalFormatting>
  <conditionalFormatting sqref="F26">
    <cfRule type="expression" dxfId="6097" priority="6098">
      <formula>IF($F$26&gt;$I$26,TRUE,FALSE)</formula>
    </cfRule>
  </conditionalFormatting>
  <conditionalFormatting sqref="F3">
    <cfRule type="cellIs" dxfId="6096" priority="6097" stopIfTrue="1" operator="lessThanOrEqual">
      <formula>0</formula>
    </cfRule>
  </conditionalFormatting>
  <conditionalFormatting sqref="F4">
    <cfRule type="cellIs" dxfId="6095" priority="6096" stopIfTrue="1" operator="notBetween">
      <formula>0</formula>
      <formula>3</formula>
    </cfRule>
  </conditionalFormatting>
  <conditionalFormatting sqref="F26">
    <cfRule type="expression" dxfId="6094" priority="6095">
      <formula>IF($F$26&gt;$I$26,TRUE,FALSE)</formula>
    </cfRule>
  </conditionalFormatting>
  <conditionalFormatting sqref="F3">
    <cfRule type="cellIs" dxfId="6093" priority="6094" stopIfTrue="1" operator="lessThanOrEqual">
      <formula>0</formula>
    </cfRule>
  </conditionalFormatting>
  <conditionalFormatting sqref="F4">
    <cfRule type="cellIs" dxfId="6092" priority="6093" stopIfTrue="1" operator="notBetween">
      <formula>0</formula>
      <formula>3</formula>
    </cfRule>
  </conditionalFormatting>
  <conditionalFormatting sqref="F26">
    <cfRule type="expression" dxfId="6091" priority="6092">
      <formula>IF($F$26&gt;$I$26,TRUE,FALSE)</formula>
    </cfRule>
  </conditionalFormatting>
  <conditionalFormatting sqref="F3">
    <cfRule type="cellIs" dxfId="6090" priority="6091" stopIfTrue="1" operator="lessThanOrEqual">
      <formula>0</formula>
    </cfRule>
  </conditionalFormatting>
  <conditionalFormatting sqref="F4">
    <cfRule type="cellIs" dxfId="6089" priority="6090" stopIfTrue="1" operator="notBetween">
      <formula>0</formula>
      <formula>3</formula>
    </cfRule>
  </conditionalFormatting>
  <conditionalFormatting sqref="F26">
    <cfRule type="expression" dxfId="6088" priority="6089">
      <formula>IF($F$26&gt;$I$26,TRUE,FALSE)</formula>
    </cfRule>
  </conditionalFormatting>
  <conditionalFormatting sqref="F3">
    <cfRule type="cellIs" dxfId="6087" priority="6088" stopIfTrue="1" operator="lessThanOrEqual">
      <formula>0</formula>
    </cfRule>
  </conditionalFormatting>
  <conditionalFormatting sqref="F4">
    <cfRule type="cellIs" dxfId="6086" priority="6087" stopIfTrue="1" operator="notBetween">
      <formula>0</formula>
      <formula>3</formula>
    </cfRule>
  </conditionalFormatting>
  <conditionalFormatting sqref="F26">
    <cfRule type="expression" dxfId="6085" priority="6086">
      <formula>IF($F$26&gt;$I$26,TRUE,FALSE)</formula>
    </cfRule>
  </conditionalFormatting>
  <conditionalFormatting sqref="F3">
    <cfRule type="cellIs" dxfId="6084" priority="6085" stopIfTrue="1" operator="lessThanOrEqual">
      <formula>0</formula>
    </cfRule>
  </conditionalFormatting>
  <conditionalFormatting sqref="F4">
    <cfRule type="cellIs" dxfId="6083" priority="6084" stopIfTrue="1" operator="notBetween">
      <formula>0</formula>
      <formula>3</formula>
    </cfRule>
  </conditionalFormatting>
  <conditionalFormatting sqref="F26">
    <cfRule type="expression" dxfId="6082" priority="6083">
      <formula>IF($F$26&gt;$I$26,TRUE,FALSE)</formula>
    </cfRule>
  </conditionalFormatting>
  <conditionalFormatting sqref="F3">
    <cfRule type="cellIs" dxfId="6081" priority="6082" stopIfTrue="1" operator="lessThanOrEqual">
      <formula>0</formula>
    </cfRule>
  </conditionalFormatting>
  <conditionalFormatting sqref="F4">
    <cfRule type="cellIs" dxfId="6080" priority="6081" stopIfTrue="1" operator="notBetween">
      <formula>0</formula>
      <formula>3</formula>
    </cfRule>
  </conditionalFormatting>
  <conditionalFormatting sqref="F26">
    <cfRule type="expression" dxfId="6079" priority="6080">
      <formula>IF($F$26&gt;$I$26,TRUE,FALSE)</formula>
    </cfRule>
  </conditionalFormatting>
  <conditionalFormatting sqref="F3">
    <cfRule type="cellIs" dxfId="6078" priority="6079" stopIfTrue="1" operator="lessThanOrEqual">
      <formula>0</formula>
    </cfRule>
  </conditionalFormatting>
  <conditionalFormatting sqref="F4">
    <cfRule type="cellIs" dxfId="6077" priority="6078" stopIfTrue="1" operator="notBetween">
      <formula>0</formula>
      <formula>3</formula>
    </cfRule>
  </conditionalFormatting>
  <conditionalFormatting sqref="F26">
    <cfRule type="expression" dxfId="6076" priority="6077">
      <formula>IF($F$26&gt;$I$26,TRUE,FALSE)</formula>
    </cfRule>
  </conditionalFormatting>
  <conditionalFormatting sqref="F3">
    <cfRule type="cellIs" dxfId="6075" priority="6076" stopIfTrue="1" operator="lessThanOrEqual">
      <formula>0</formula>
    </cfRule>
  </conditionalFormatting>
  <conditionalFormatting sqref="F4">
    <cfRule type="cellIs" dxfId="6074" priority="6075" stopIfTrue="1" operator="notBetween">
      <formula>0</formula>
      <formula>3</formula>
    </cfRule>
  </conditionalFormatting>
  <conditionalFormatting sqref="F26">
    <cfRule type="expression" dxfId="6073" priority="6074">
      <formula>IF($F$26&gt;$I$26,TRUE,FALSE)</formula>
    </cfRule>
  </conditionalFormatting>
  <conditionalFormatting sqref="F3">
    <cfRule type="cellIs" dxfId="6072" priority="6073" stopIfTrue="1" operator="lessThanOrEqual">
      <formula>0</formula>
    </cfRule>
  </conditionalFormatting>
  <conditionalFormatting sqref="F4">
    <cfRule type="cellIs" dxfId="6071" priority="6072" stopIfTrue="1" operator="notBetween">
      <formula>0</formula>
      <formula>3</formula>
    </cfRule>
  </conditionalFormatting>
  <conditionalFormatting sqref="F26">
    <cfRule type="expression" dxfId="6070" priority="6071">
      <formula>IF($F$26&gt;$I$26,TRUE,FALSE)</formula>
    </cfRule>
  </conditionalFormatting>
  <conditionalFormatting sqref="F3">
    <cfRule type="cellIs" dxfId="6069" priority="6070" stopIfTrue="1" operator="lessThanOrEqual">
      <formula>0</formula>
    </cfRule>
  </conditionalFormatting>
  <conditionalFormatting sqref="F4">
    <cfRule type="cellIs" dxfId="6068" priority="6069" stopIfTrue="1" operator="notBetween">
      <formula>0</formula>
      <formula>3</formula>
    </cfRule>
  </conditionalFormatting>
  <conditionalFormatting sqref="F26">
    <cfRule type="expression" dxfId="6067" priority="6068">
      <formula>IF($F$26&gt;$I$26,TRUE,FALSE)</formula>
    </cfRule>
  </conditionalFormatting>
  <conditionalFormatting sqref="F3">
    <cfRule type="cellIs" dxfId="6066" priority="6067" stopIfTrue="1" operator="lessThanOrEqual">
      <formula>0</formula>
    </cfRule>
  </conditionalFormatting>
  <conditionalFormatting sqref="F4">
    <cfRule type="cellIs" dxfId="6065" priority="6066" stopIfTrue="1" operator="notBetween">
      <formula>0</formula>
      <formula>3</formula>
    </cfRule>
  </conditionalFormatting>
  <conditionalFormatting sqref="F26">
    <cfRule type="expression" dxfId="6064" priority="6065">
      <formula>IF($F$26&gt;$I$26,TRUE,FALSE)</formula>
    </cfRule>
  </conditionalFormatting>
  <conditionalFormatting sqref="F3">
    <cfRule type="cellIs" dxfId="6063" priority="6064" stopIfTrue="1" operator="lessThanOrEqual">
      <formula>0</formula>
    </cfRule>
  </conditionalFormatting>
  <conditionalFormatting sqref="F4">
    <cfRule type="cellIs" dxfId="6062" priority="6063" stopIfTrue="1" operator="notBetween">
      <formula>0</formula>
      <formula>3</formula>
    </cfRule>
  </conditionalFormatting>
  <conditionalFormatting sqref="F26">
    <cfRule type="expression" dxfId="6061" priority="6062">
      <formula>IF($F$26&gt;$I$26,TRUE,FALSE)</formula>
    </cfRule>
  </conditionalFormatting>
  <conditionalFormatting sqref="F34">
    <cfRule type="expression" dxfId="6060" priority="6061" stopIfTrue="1">
      <formula>(I34&lt;0)</formula>
    </cfRule>
  </conditionalFormatting>
  <conditionalFormatting sqref="F35">
    <cfRule type="expression" dxfId="6059" priority="6060" stopIfTrue="1">
      <formula>(I35&lt;0)</formula>
    </cfRule>
  </conditionalFormatting>
  <conditionalFormatting sqref="F36">
    <cfRule type="expression" dxfId="6058" priority="6059" stopIfTrue="1">
      <formula>(I36&lt;0)</formula>
    </cfRule>
  </conditionalFormatting>
  <conditionalFormatting sqref="F37">
    <cfRule type="expression" dxfId="6057" priority="6058" stopIfTrue="1">
      <formula>(I37&lt;0)</formula>
    </cfRule>
  </conditionalFormatting>
  <conditionalFormatting sqref="F38">
    <cfRule type="expression" dxfId="6056" priority="6057" stopIfTrue="1">
      <formula>(I38&lt;0)</formula>
    </cfRule>
  </conditionalFormatting>
  <conditionalFormatting sqref="F3">
    <cfRule type="cellIs" dxfId="6055" priority="6056" stopIfTrue="1" operator="lessThanOrEqual">
      <formula>0</formula>
    </cfRule>
  </conditionalFormatting>
  <conditionalFormatting sqref="F4">
    <cfRule type="cellIs" dxfId="6054" priority="6055" stopIfTrue="1" operator="notBetween">
      <formula>0</formula>
      <formula>3</formula>
    </cfRule>
  </conditionalFormatting>
  <conditionalFormatting sqref="F26">
    <cfRule type="expression" dxfId="6053" priority="6054">
      <formula>IF($F$26&gt;$I$26,TRUE,FALSE)</formula>
    </cfRule>
  </conditionalFormatting>
  <conditionalFormatting sqref="F3">
    <cfRule type="cellIs" dxfId="6052" priority="6053" stopIfTrue="1" operator="lessThanOrEqual">
      <formula>0</formula>
    </cfRule>
  </conditionalFormatting>
  <conditionalFormatting sqref="F4">
    <cfRule type="cellIs" dxfId="6051" priority="6052" stopIfTrue="1" operator="notBetween">
      <formula>0</formula>
      <formula>3</formula>
    </cfRule>
  </conditionalFormatting>
  <conditionalFormatting sqref="F26">
    <cfRule type="expression" dxfId="6050" priority="6051">
      <formula>IF($F$26&gt;$I$26,TRUE,FALSE)</formula>
    </cfRule>
  </conditionalFormatting>
  <conditionalFormatting sqref="F3">
    <cfRule type="cellIs" dxfId="6049" priority="6050" stopIfTrue="1" operator="lessThanOrEqual">
      <formula>0</formula>
    </cfRule>
  </conditionalFormatting>
  <conditionalFormatting sqref="F4">
    <cfRule type="cellIs" dxfId="6048" priority="6049" stopIfTrue="1" operator="notBetween">
      <formula>0</formula>
      <formula>3</formula>
    </cfRule>
  </conditionalFormatting>
  <conditionalFormatting sqref="F26">
    <cfRule type="expression" dxfId="6047" priority="6048">
      <formula>IF($F$26&gt;$I$26,TRUE,FALSE)</formula>
    </cfRule>
  </conditionalFormatting>
  <conditionalFormatting sqref="F3">
    <cfRule type="cellIs" dxfId="6046" priority="6047" stopIfTrue="1" operator="lessThanOrEqual">
      <formula>0</formula>
    </cfRule>
  </conditionalFormatting>
  <conditionalFormatting sqref="F4">
    <cfRule type="cellIs" dxfId="6045" priority="6046" stopIfTrue="1" operator="notBetween">
      <formula>0</formula>
      <formula>3</formula>
    </cfRule>
  </conditionalFormatting>
  <conditionalFormatting sqref="F26">
    <cfRule type="expression" dxfId="6044" priority="6045">
      <formula>IF($F$26&gt;$I$26,TRUE,FALSE)</formula>
    </cfRule>
  </conditionalFormatting>
  <conditionalFormatting sqref="F3">
    <cfRule type="cellIs" dxfId="6043" priority="6044" stopIfTrue="1" operator="lessThanOrEqual">
      <formula>0</formula>
    </cfRule>
  </conditionalFormatting>
  <conditionalFormatting sqref="F4">
    <cfRule type="cellIs" dxfId="6042" priority="6043" stopIfTrue="1" operator="notBetween">
      <formula>0</formula>
      <formula>3</formula>
    </cfRule>
  </conditionalFormatting>
  <conditionalFormatting sqref="F26">
    <cfRule type="expression" dxfId="6041" priority="6042">
      <formula>IF($F$26&gt;$I$26,TRUE,FALSE)</formula>
    </cfRule>
  </conditionalFormatting>
  <conditionalFormatting sqref="F3">
    <cfRule type="cellIs" dxfId="6040" priority="6041" stopIfTrue="1" operator="lessThanOrEqual">
      <formula>0</formula>
    </cfRule>
  </conditionalFormatting>
  <conditionalFormatting sqref="F4">
    <cfRule type="cellIs" dxfId="6039" priority="6040" stopIfTrue="1" operator="notBetween">
      <formula>0</formula>
      <formula>3</formula>
    </cfRule>
  </conditionalFormatting>
  <conditionalFormatting sqref="F26">
    <cfRule type="expression" dxfId="6038" priority="6039">
      <formula>IF($F$26&gt;$I$26,TRUE,FALSE)</formula>
    </cfRule>
  </conditionalFormatting>
  <conditionalFormatting sqref="F3">
    <cfRule type="cellIs" dxfId="6037" priority="6038" stopIfTrue="1" operator="lessThanOrEqual">
      <formula>0</formula>
    </cfRule>
  </conditionalFormatting>
  <conditionalFormatting sqref="F4">
    <cfRule type="cellIs" dxfId="6036" priority="6037" stopIfTrue="1" operator="notBetween">
      <formula>0</formula>
      <formula>3</formula>
    </cfRule>
  </conditionalFormatting>
  <conditionalFormatting sqref="F26">
    <cfRule type="expression" dxfId="6035" priority="6036">
      <formula>IF($F$26&gt;$I$26,TRUE,FALSE)</formula>
    </cfRule>
  </conditionalFormatting>
  <conditionalFormatting sqref="F3">
    <cfRule type="cellIs" dxfId="6034" priority="6035" stopIfTrue="1" operator="lessThanOrEqual">
      <formula>0</formula>
    </cfRule>
  </conditionalFormatting>
  <conditionalFormatting sqref="F4">
    <cfRule type="cellIs" dxfId="6033" priority="6034" stopIfTrue="1" operator="notBetween">
      <formula>0</formula>
      <formula>3</formula>
    </cfRule>
  </conditionalFormatting>
  <conditionalFormatting sqref="F26">
    <cfRule type="expression" dxfId="6032" priority="6033">
      <formula>IF($F$26&gt;$I$26,TRUE,FALSE)</formula>
    </cfRule>
  </conditionalFormatting>
  <conditionalFormatting sqref="F3">
    <cfRule type="cellIs" dxfId="6031" priority="6032" stopIfTrue="1" operator="lessThanOrEqual">
      <formula>0</formula>
    </cfRule>
  </conditionalFormatting>
  <conditionalFormatting sqref="F4">
    <cfRule type="cellIs" dxfId="6030" priority="6031" stopIfTrue="1" operator="notBetween">
      <formula>0</formula>
      <formula>3</formula>
    </cfRule>
  </conditionalFormatting>
  <conditionalFormatting sqref="F26">
    <cfRule type="expression" dxfId="6029" priority="6030">
      <formula>IF($F$26&gt;$I$26,TRUE,FALSE)</formula>
    </cfRule>
  </conditionalFormatting>
  <conditionalFormatting sqref="F3">
    <cfRule type="cellIs" dxfId="6028" priority="6029" stopIfTrue="1" operator="lessThanOrEqual">
      <formula>0</formula>
    </cfRule>
  </conditionalFormatting>
  <conditionalFormatting sqref="F4">
    <cfRule type="cellIs" dxfId="6027" priority="6028" stopIfTrue="1" operator="notBetween">
      <formula>0</formula>
      <formula>3</formula>
    </cfRule>
  </conditionalFormatting>
  <conditionalFormatting sqref="F26">
    <cfRule type="expression" dxfId="6026" priority="6027">
      <formula>IF($F$26&gt;$I$26,TRUE,FALSE)</formula>
    </cfRule>
  </conditionalFormatting>
  <conditionalFormatting sqref="F3">
    <cfRule type="cellIs" dxfId="6025" priority="6026" stopIfTrue="1" operator="lessThanOrEqual">
      <formula>0</formula>
    </cfRule>
  </conditionalFormatting>
  <conditionalFormatting sqref="F4">
    <cfRule type="cellIs" dxfId="6024" priority="6025" stopIfTrue="1" operator="notBetween">
      <formula>0</formula>
      <formula>3</formula>
    </cfRule>
  </conditionalFormatting>
  <conditionalFormatting sqref="F26">
    <cfRule type="expression" dxfId="6023" priority="6024">
      <formula>IF($F$26&gt;$I$26,TRUE,FALSE)</formula>
    </cfRule>
  </conditionalFormatting>
  <conditionalFormatting sqref="F3">
    <cfRule type="cellIs" dxfId="6022" priority="6023" stopIfTrue="1" operator="lessThanOrEqual">
      <formula>0</formula>
    </cfRule>
  </conditionalFormatting>
  <conditionalFormatting sqref="F4">
    <cfRule type="cellIs" dxfId="6021" priority="6022" stopIfTrue="1" operator="notBetween">
      <formula>0</formula>
      <formula>3</formula>
    </cfRule>
  </conditionalFormatting>
  <conditionalFormatting sqref="F26">
    <cfRule type="expression" dxfId="6020" priority="6021">
      <formula>IF($F$26&gt;$I$26,TRUE,FALSE)</formula>
    </cfRule>
  </conditionalFormatting>
  <conditionalFormatting sqref="F3">
    <cfRule type="cellIs" dxfId="6019" priority="6020" stopIfTrue="1" operator="lessThanOrEqual">
      <formula>0</formula>
    </cfRule>
  </conditionalFormatting>
  <conditionalFormatting sqref="F4">
    <cfRule type="cellIs" dxfId="6018" priority="6019" stopIfTrue="1" operator="notBetween">
      <formula>0</formula>
      <formula>3</formula>
    </cfRule>
  </conditionalFormatting>
  <conditionalFormatting sqref="F26">
    <cfRule type="expression" dxfId="6017" priority="6018">
      <formula>IF($F$26&gt;$I$26,TRUE,FALSE)</formula>
    </cfRule>
  </conditionalFormatting>
  <conditionalFormatting sqref="F34">
    <cfRule type="expression" dxfId="6016" priority="6017" stopIfTrue="1">
      <formula>(I34&lt;0)</formula>
    </cfRule>
  </conditionalFormatting>
  <conditionalFormatting sqref="F35">
    <cfRule type="expression" dxfId="6015" priority="6016" stopIfTrue="1">
      <formula>(I35&lt;0)</formula>
    </cfRule>
  </conditionalFormatting>
  <conditionalFormatting sqref="F36">
    <cfRule type="expression" dxfId="6014" priority="6015" stopIfTrue="1">
      <formula>(I36&lt;0)</formula>
    </cfRule>
  </conditionalFormatting>
  <conditionalFormatting sqref="F37">
    <cfRule type="expression" dxfId="6013" priority="6014" stopIfTrue="1">
      <formula>(I37&lt;0)</formula>
    </cfRule>
  </conditionalFormatting>
  <conditionalFormatting sqref="F38">
    <cfRule type="expression" dxfId="6012" priority="6013" stopIfTrue="1">
      <formula>(I38&lt;0)</formula>
    </cfRule>
  </conditionalFormatting>
  <conditionalFormatting sqref="F3">
    <cfRule type="cellIs" dxfId="6011" priority="6012" stopIfTrue="1" operator="lessThanOrEqual">
      <formula>0</formula>
    </cfRule>
  </conditionalFormatting>
  <conditionalFormatting sqref="F4">
    <cfRule type="cellIs" dxfId="6010" priority="6011" stopIfTrue="1" operator="notBetween">
      <formula>0</formula>
      <formula>3</formula>
    </cfRule>
  </conditionalFormatting>
  <conditionalFormatting sqref="F26">
    <cfRule type="expression" dxfId="6009" priority="6010">
      <formula>IF($F$26&gt;$I$26,TRUE,FALSE)</formula>
    </cfRule>
  </conditionalFormatting>
  <conditionalFormatting sqref="F3">
    <cfRule type="cellIs" dxfId="6008" priority="6009" stopIfTrue="1" operator="lessThanOrEqual">
      <formula>0</formula>
    </cfRule>
  </conditionalFormatting>
  <conditionalFormatting sqref="F4">
    <cfRule type="cellIs" dxfId="6007" priority="6008" stopIfTrue="1" operator="notBetween">
      <formula>0</formula>
      <formula>3</formula>
    </cfRule>
  </conditionalFormatting>
  <conditionalFormatting sqref="F26">
    <cfRule type="expression" dxfId="6006" priority="6007">
      <formula>IF($F$26&gt;$I$26,TRUE,FALSE)</formula>
    </cfRule>
  </conditionalFormatting>
  <conditionalFormatting sqref="F3">
    <cfRule type="cellIs" dxfId="6005" priority="6006" stopIfTrue="1" operator="lessThanOrEqual">
      <formula>0</formula>
    </cfRule>
  </conditionalFormatting>
  <conditionalFormatting sqref="F4">
    <cfRule type="cellIs" dxfId="6004" priority="6005" stopIfTrue="1" operator="notBetween">
      <formula>0</formula>
      <formula>3</formula>
    </cfRule>
  </conditionalFormatting>
  <conditionalFormatting sqref="F26">
    <cfRule type="expression" dxfId="6003" priority="6004">
      <formula>IF($F$26&gt;$I$26,TRUE,FALSE)</formula>
    </cfRule>
  </conditionalFormatting>
  <conditionalFormatting sqref="F3">
    <cfRule type="cellIs" dxfId="6002" priority="6003" stopIfTrue="1" operator="lessThanOrEqual">
      <formula>0</formula>
    </cfRule>
  </conditionalFormatting>
  <conditionalFormatting sqref="F4">
    <cfRule type="cellIs" dxfId="6001" priority="6002" stopIfTrue="1" operator="notBetween">
      <formula>0</formula>
      <formula>3</formula>
    </cfRule>
  </conditionalFormatting>
  <conditionalFormatting sqref="F26">
    <cfRule type="expression" dxfId="6000" priority="6001">
      <formula>IF($F$26&gt;$I$26,TRUE,FALSE)</formula>
    </cfRule>
  </conditionalFormatting>
  <conditionalFormatting sqref="F3">
    <cfRule type="cellIs" dxfId="5999" priority="6000" stopIfTrue="1" operator="lessThanOrEqual">
      <formula>0</formula>
    </cfRule>
  </conditionalFormatting>
  <conditionalFormatting sqref="F4">
    <cfRule type="cellIs" dxfId="5998" priority="5999" stopIfTrue="1" operator="notBetween">
      <formula>0</formula>
      <formula>3</formula>
    </cfRule>
  </conditionalFormatting>
  <conditionalFormatting sqref="F26">
    <cfRule type="expression" dxfId="5997" priority="5998">
      <formula>IF($F$26&gt;$I$26,TRUE,FALSE)</formula>
    </cfRule>
  </conditionalFormatting>
  <conditionalFormatting sqref="F3">
    <cfRule type="cellIs" dxfId="5996" priority="5997" stopIfTrue="1" operator="lessThanOrEqual">
      <formula>0</formula>
    </cfRule>
  </conditionalFormatting>
  <conditionalFormatting sqref="F4">
    <cfRule type="cellIs" dxfId="5995" priority="5996" stopIfTrue="1" operator="notBetween">
      <formula>0</formula>
      <formula>3</formula>
    </cfRule>
  </conditionalFormatting>
  <conditionalFormatting sqref="F26">
    <cfRule type="expression" dxfId="5994" priority="5995">
      <formula>IF($F$26&gt;$I$26,TRUE,FALSE)</formula>
    </cfRule>
  </conditionalFormatting>
  <conditionalFormatting sqref="F3">
    <cfRule type="cellIs" dxfId="5993" priority="5994" stopIfTrue="1" operator="lessThanOrEqual">
      <formula>0</formula>
    </cfRule>
  </conditionalFormatting>
  <conditionalFormatting sqref="F4">
    <cfRule type="cellIs" dxfId="5992" priority="5993" stopIfTrue="1" operator="notBetween">
      <formula>0</formula>
      <formula>3</formula>
    </cfRule>
  </conditionalFormatting>
  <conditionalFormatting sqref="F26">
    <cfRule type="expression" dxfId="5991" priority="5992">
      <formula>IF($F$26&gt;$I$26,TRUE,FALSE)</formula>
    </cfRule>
  </conditionalFormatting>
  <conditionalFormatting sqref="F3">
    <cfRule type="cellIs" dxfId="5990" priority="5991" stopIfTrue="1" operator="lessThanOrEqual">
      <formula>0</formula>
    </cfRule>
  </conditionalFormatting>
  <conditionalFormatting sqref="F4">
    <cfRule type="cellIs" dxfId="5989" priority="5990" stopIfTrue="1" operator="notBetween">
      <formula>0</formula>
      <formula>3</formula>
    </cfRule>
  </conditionalFormatting>
  <conditionalFormatting sqref="F26">
    <cfRule type="expression" dxfId="5988" priority="5989">
      <formula>IF($F$26&gt;$I$26,TRUE,FALSE)</formula>
    </cfRule>
  </conditionalFormatting>
  <conditionalFormatting sqref="F3">
    <cfRule type="cellIs" dxfId="5987" priority="5988" stopIfTrue="1" operator="lessThanOrEqual">
      <formula>0</formula>
    </cfRule>
  </conditionalFormatting>
  <conditionalFormatting sqref="F4">
    <cfRule type="cellIs" dxfId="5986" priority="5987" stopIfTrue="1" operator="notBetween">
      <formula>0</formula>
      <formula>3</formula>
    </cfRule>
  </conditionalFormatting>
  <conditionalFormatting sqref="F26">
    <cfRule type="expression" dxfId="5985" priority="5986">
      <formula>IF($F$26&gt;$I$26,TRUE,FALSE)</formula>
    </cfRule>
  </conditionalFormatting>
  <conditionalFormatting sqref="F3">
    <cfRule type="cellIs" dxfId="5984" priority="5985" stopIfTrue="1" operator="lessThanOrEqual">
      <formula>0</formula>
    </cfRule>
  </conditionalFormatting>
  <conditionalFormatting sqref="F4">
    <cfRule type="cellIs" dxfId="5983" priority="5984" stopIfTrue="1" operator="notBetween">
      <formula>0</formula>
      <formula>3</formula>
    </cfRule>
  </conditionalFormatting>
  <conditionalFormatting sqref="F26">
    <cfRule type="expression" dxfId="5982" priority="5983">
      <formula>IF($F$26&gt;$I$26,TRUE,FALSE)</formula>
    </cfRule>
  </conditionalFormatting>
  <conditionalFormatting sqref="F3">
    <cfRule type="cellIs" dxfId="5981" priority="5982" stopIfTrue="1" operator="lessThanOrEqual">
      <formula>0</formula>
    </cfRule>
  </conditionalFormatting>
  <conditionalFormatting sqref="F4">
    <cfRule type="cellIs" dxfId="5980" priority="5981" stopIfTrue="1" operator="notBetween">
      <formula>0</formula>
      <formula>3</formula>
    </cfRule>
  </conditionalFormatting>
  <conditionalFormatting sqref="F26">
    <cfRule type="expression" dxfId="5979" priority="5980">
      <formula>IF($F$26&gt;$I$26,TRUE,FALSE)</formula>
    </cfRule>
  </conditionalFormatting>
  <conditionalFormatting sqref="F3">
    <cfRule type="cellIs" dxfId="5978" priority="5979" stopIfTrue="1" operator="lessThanOrEqual">
      <formula>0</formula>
    </cfRule>
  </conditionalFormatting>
  <conditionalFormatting sqref="F4">
    <cfRule type="cellIs" dxfId="5977" priority="5978" stopIfTrue="1" operator="notBetween">
      <formula>0</formula>
      <formula>3</formula>
    </cfRule>
  </conditionalFormatting>
  <conditionalFormatting sqref="F26">
    <cfRule type="expression" dxfId="5976" priority="5977">
      <formula>IF($F$26&gt;$I$26,TRUE,FALSE)</formula>
    </cfRule>
  </conditionalFormatting>
  <conditionalFormatting sqref="F3">
    <cfRule type="cellIs" dxfId="5975" priority="5976" stopIfTrue="1" operator="lessThanOrEqual">
      <formula>0</formula>
    </cfRule>
  </conditionalFormatting>
  <conditionalFormatting sqref="F4">
    <cfRule type="cellIs" dxfId="5974" priority="5975" stopIfTrue="1" operator="notBetween">
      <formula>0</formula>
      <formula>3</formula>
    </cfRule>
  </conditionalFormatting>
  <conditionalFormatting sqref="F26">
    <cfRule type="expression" dxfId="5973" priority="5974">
      <formula>IF($F$26&gt;$I$26,TRUE,FALSE)</formula>
    </cfRule>
  </conditionalFormatting>
  <conditionalFormatting sqref="F34">
    <cfRule type="expression" dxfId="5972" priority="5973" stopIfTrue="1">
      <formula>(I34&lt;0)</formula>
    </cfRule>
  </conditionalFormatting>
  <conditionalFormatting sqref="F35">
    <cfRule type="expression" dxfId="5971" priority="5972" stopIfTrue="1">
      <formula>(I35&lt;0)</formula>
    </cfRule>
  </conditionalFormatting>
  <conditionalFormatting sqref="F36">
    <cfRule type="expression" dxfId="5970" priority="5971" stopIfTrue="1">
      <formula>(I36&lt;0)</formula>
    </cfRule>
  </conditionalFormatting>
  <conditionalFormatting sqref="F37">
    <cfRule type="expression" dxfId="5969" priority="5970" stopIfTrue="1">
      <formula>(I37&lt;0)</formula>
    </cfRule>
  </conditionalFormatting>
  <conditionalFormatting sqref="F38">
    <cfRule type="expression" dxfId="5968" priority="5969" stopIfTrue="1">
      <formula>(I38&lt;0)</formula>
    </cfRule>
  </conditionalFormatting>
  <conditionalFormatting sqref="F3">
    <cfRule type="cellIs" dxfId="5967" priority="5968" stopIfTrue="1" operator="lessThanOrEqual">
      <formula>0</formula>
    </cfRule>
  </conditionalFormatting>
  <conditionalFormatting sqref="F4">
    <cfRule type="cellIs" dxfId="5966" priority="5967" stopIfTrue="1" operator="notBetween">
      <formula>0</formula>
      <formula>3</formula>
    </cfRule>
  </conditionalFormatting>
  <conditionalFormatting sqref="F26">
    <cfRule type="expression" dxfId="5965" priority="5966">
      <formula>IF($F$26&gt;$I$26,TRUE,FALSE)</formula>
    </cfRule>
  </conditionalFormatting>
  <conditionalFormatting sqref="F3">
    <cfRule type="cellIs" dxfId="5964" priority="5965" stopIfTrue="1" operator="lessThanOrEqual">
      <formula>0</formula>
    </cfRule>
  </conditionalFormatting>
  <conditionalFormatting sqref="F4">
    <cfRule type="cellIs" dxfId="5963" priority="5964" stopIfTrue="1" operator="notBetween">
      <formula>0</formula>
      <formula>3</formula>
    </cfRule>
  </conditionalFormatting>
  <conditionalFormatting sqref="F26">
    <cfRule type="expression" dxfId="5962" priority="5963">
      <formula>IF($F$26&gt;$I$26,TRUE,FALSE)</formula>
    </cfRule>
  </conditionalFormatting>
  <conditionalFormatting sqref="F3">
    <cfRule type="cellIs" dxfId="5961" priority="5962" stopIfTrue="1" operator="lessThanOrEqual">
      <formula>0</formula>
    </cfRule>
  </conditionalFormatting>
  <conditionalFormatting sqref="F4">
    <cfRule type="cellIs" dxfId="5960" priority="5961" stopIfTrue="1" operator="notBetween">
      <formula>0</formula>
      <formula>3</formula>
    </cfRule>
  </conditionalFormatting>
  <conditionalFormatting sqref="F26">
    <cfRule type="expression" dxfId="5959" priority="5960">
      <formula>IF($F$26&gt;$I$26,TRUE,FALSE)</formula>
    </cfRule>
  </conditionalFormatting>
  <conditionalFormatting sqref="F3">
    <cfRule type="cellIs" dxfId="5958" priority="5959" stopIfTrue="1" operator="lessThanOrEqual">
      <formula>0</formula>
    </cfRule>
  </conditionalFormatting>
  <conditionalFormatting sqref="F4">
    <cfRule type="cellIs" dxfId="5957" priority="5958" stopIfTrue="1" operator="notBetween">
      <formula>0</formula>
      <formula>3</formula>
    </cfRule>
  </conditionalFormatting>
  <conditionalFormatting sqref="F26">
    <cfRule type="expression" dxfId="5956" priority="5957">
      <formula>IF($F$26&gt;$I$26,TRUE,FALSE)</formula>
    </cfRule>
  </conditionalFormatting>
  <conditionalFormatting sqref="F3">
    <cfRule type="cellIs" dxfId="5955" priority="5956" stopIfTrue="1" operator="lessThanOrEqual">
      <formula>0</formula>
    </cfRule>
  </conditionalFormatting>
  <conditionalFormatting sqref="F4">
    <cfRule type="cellIs" dxfId="5954" priority="5955" stopIfTrue="1" operator="notBetween">
      <formula>0</formula>
      <formula>3</formula>
    </cfRule>
  </conditionalFormatting>
  <conditionalFormatting sqref="F26">
    <cfRule type="expression" dxfId="5953" priority="5954">
      <formula>IF($F$26&gt;$I$26,TRUE,FALSE)</formula>
    </cfRule>
  </conditionalFormatting>
  <conditionalFormatting sqref="F3">
    <cfRule type="cellIs" dxfId="5952" priority="5953" stopIfTrue="1" operator="lessThanOrEqual">
      <formula>0</formula>
    </cfRule>
  </conditionalFormatting>
  <conditionalFormatting sqref="F4">
    <cfRule type="cellIs" dxfId="5951" priority="5952" stopIfTrue="1" operator="notBetween">
      <formula>0</formula>
      <formula>3</formula>
    </cfRule>
  </conditionalFormatting>
  <conditionalFormatting sqref="F26">
    <cfRule type="expression" dxfId="5950" priority="5951">
      <formula>IF($F$26&gt;$I$26,TRUE,FALSE)</formula>
    </cfRule>
  </conditionalFormatting>
  <conditionalFormatting sqref="F3">
    <cfRule type="cellIs" dxfId="5949" priority="5950" stopIfTrue="1" operator="lessThanOrEqual">
      <formula>0</formula>
    </cfRule>
  </conditionalFormatting>
  <conditionalFormatting sqref="F4">
    <cfRule type="cellIs" dxfId="5948" priority="5949" stopIfTrue="1" operator="notBetween">
      <formula>0</formula>
      <formula>3</formula>
    </cfRule>
  </conditionalFormatting>
  <conditionalFormatting sqref="F26">
    <cfRule type="expression" dxfId="5947" priority="5948">
      <formula>IF($F$26&gt;$I$26,TRUE,FALSE)</formula>
    </cfRule>
  </conditionalFormatting>
  <conditionalFormatting sqref="F3">
    <cfRule type="cellIs" dxfId="5946" priority="5947" stopIfTrue="1" operator="lessThanOrEqual">
      <formula>0</formula>
    </cfRule>
  </conditionalFormatting>
  <conditionalFormatting sqref="F4">
    <cfRule type="cellIs" dxfId="5945" priority="5946" stopIfTrue="1" operator="notBetween">
      <formula>0</formula>
      <formula>3</formula>
    </cfRule>
  </conditionalFormatting>
  <conditionalFormatting sqref="F26">
    <cfRule type="expression" dxfId="5944" priority="5945">
      <formula>IF($F$26&gt;$I$26,TRUE,FALSE)</formula>
    </cfRule>
  </conditionalFormatting>
  <conditionalFormatting sqref="F3">
    <cfRule type="cellIs" dxfId="5943" priority="5944" stopIfTrue="1" operator="lessThanOrEqual">
      <formula>0</formula>
    </cfRule>
  </conditionalFormatting>
  <conditionalFormatting sqref="F4">
    <cfRule type="cellIs" dxfId="5942" priority="5943" stopIfTrue="1" operator="notBetween">
      <formula>0</formula>
      <formula>3</formula>
    </cfRule>
  </conditionalFormatting>
  <conditionalFormatting sqref="F26">
    <cfRule type="expression" dxfId="5941" priority="5942">
      <formula>IF($F$26&gt;$I$26,TRUE,FALSE)</formula>
    </cfRule>
  </conditionalFormatting>
  <conditionalFormatting sqref="F3">
    <cfRule type="cellIs" dxfId="5940" priority="5941" stopIfTrue="1" operator="lessThanOrEqual">
      <formula>0</formula>
    </cfRule>
  </conditionalFormatting>
  <conditionalFormatting sqref="F4">
    <cfRule type="cellIs" dxfId="5939" priority="5940" stopIfTrue="1" operator="notBetween">
      <formula>0</formula>
      <formula>3</formula>
    </cfRule>
  </conditionalFormatting>
  <conditionalFormatting sqref="F26">
    <cfRule type="expression" dxfId="5938" priority="5939">
      <formula>IF($F$26&gt;$I$26,TRUE,FALSE)</formula>
    </cfRule>
  </conditionalFormatting>
  <conditionalFormatting sqref="F3">
    <cfRule type="cellIs" dxfId="5937" priority="5938" stopIfTrue="1" operator="lessThanOrEqual">
      <formula>0</formula>
    </cfRule>
  </conditionalFormatting>
  <conditionalFormatting sqref="F4">
    <cfRule type="cellIs" dxfId="5936" priority="5937" stopIfTrue="1" operator="notBetween">
      <formula>0</formula>
      <formula>3</formula>
    </cfRule>
  </conditionalFormatting>
  <conditionalFormatting sqref="F26">
    <cfRule type="expression" dxfId="5935" priority="5936">
      <formula>IF($F$26&gt;$I$26,TRUE,FALSE)</formula>
    </cfRule>
  </conditionalFormatting>
  <conditionalFormatting sqref="F3">
    <cfRule type="cellIs" dxfId="5934" priority="5935" stopIfTrue="1" operator="lessThanOrEqual">
      <formula>0</formula>
    </cfRule>
  </conditionalFormatting>
  <conditionalFormatting sqref="F4">
    <cfRule type="cellIs" dxfId="5933" priority="5934" stopIfTrue="1" operator="notBetween">
      <formula>0</formula>
      <formula>3</formula>
    </cfRule>
  </conditionalFormatting>
  <conditionalFormatting sqref="F26">
    <cfRule type="expression" dxfId="5932" priority="5933">
      <formula>IF($F$26&gt;$I$26,TRUE,FALSE)</formula>
    </cfRule>
  </conditionalFormatting>
  <conditionalFormatting sqref="F3">
    <cfRule type="cellIs" dxfId="5931" priority="5932" stopIfTrue="1" operator="lessThanOrEqual">
      <formula>0</formula>
    </cfRule>
  </conditionalFormatting>
  <conditionalFormatting sqref="F4">
    <cfRule type="cellIs" dxfId="5930" priority="5931" stopIfTrue="1" operator="notBetween">
      <formula>0</formula>
      <formula>3</formula>
    </cfRule>
  </conditionalFormatting>
  <conditionalFormatting sqref="F26">
    <cfRule type="expression" dxfId="5929" priority="5930">
      <formula>IF($F$26&gt;$I$26,TRUE,FALSE)</formula>
    </cfRule>
  </conditionalFormatting>
  <conditionalFormatting sqref="F34">
    <cfRule type="expression" dxfId="5928" priority="5929" stopIfTrue="1">
      <formula>(I34&lt;0)</formula>
    </cfRule>
  </conditionalFormatting>
  <conditionalFormatting sqref="F35">
    <cfRule type="expression" dxfId="5927" priority="5928" stopIfTrue="1">
      <formula>(I35&lt;0)</formula>
    </cfRule>
  </conditionalFormatting>
  <conditionalFormatting sqref="F36">
    <cfRule type="expression" dxfId="5926" priority="5927" stopIfTrue="1">
      <formula>(I36&lt;0)</formula>
    </cfRule>
  </conditionalFormatting>
  <conditionalFormatting sqref="F37">
    <cfRule type="expression" dxfId="5925" priority="5926" stopIfTrue="1">
      <formula>(I37&lt;0)</formula>
    </cfRule>
  </conditionalFormatting>
  <conditionalFormatting sqref="F38">
    <cfRule type="expression" dxfId="5924" priority="5925" stopIfTrue="1">
      <formula>(I38&lt;0)</formula>
    </cfRule>
  </conditionalFormatting>
  <conditionalFormatting sqref="F3">
    <cfRule type="cellIs" dxfId="5923" priority="5924" stopIfTrue="1" operator="lessThanOrEqual">
      <formula>0</formula>
    </cfRule>
  </conditionalFormatting>
  <conditionalFormatting sqref="F4">
    <cfRule type="cellIs" dxfId="5922" priority="5923" stopIfTrue="1" operator="notBetween">
      <formula>0</formula>
      <formula>3</formula>
    </cfRule>
  </conditionalFormatting>
  <conditionalFormatting sqref="F26">
    <cfRule type="expression" dxfId="5921" priority="5922">
      <formula>IF($F$26&gt;$I$26,TRUE,FALSE)</formula>
    </cfRule>
  </conditionalFormatting>
  <conditionalFormatting sqref="F3">
    <cfRule type="cellIs" dxfId="5920" priority="5921" stopIfTrue="1" operator="lessThanOrEqual">
      <formula>0</formula>
    </cfRule>
  </conditionalFormatting>
  <conditionalFormatting sqref="F4">
    <cfRule type="cellIs" dxfId="5919" priority="5920" stopIfTrue="1" operator="notBetween">
      <formula>0</formula>
      <formula>3</formula>
    </cfRule>
  </conditionalFormatting>
  <conditionalFormatting sqref="F26">
    <cfRule type="expression" dxfId="5918" priority="5919">
      <formula>IF($F$26&gt;$I$26,TRUE,FALSE)</formula>
    </cfRule>
  </conditionalFormatting>
  <conditionalFormatting sqref="F3">
    <cfRule type="cellIs" dxfId="5917" priority="5918" stopIfTrue="1" operator="lessThanOrEqual">
      <formula>0</formula>
    </cfRule>
  </conditionalFormatting>
  <conditionalFormatting sqref="F4">
    <cfRule type="cellIs" dxfId="5916" priority="5917" stopIfTrue="1" operator="notBetween">
      <formula>0</formula>
      <formula>3</formula>
    </cfRule>
  </conditionalFormatting>
  <conditionalFormatting sqref="F26">
    <cfRule type="expression" dxfId="5915" priority="5916">
      <formula>IF($F$26&gt;$I$26,TRUE,FALSE)</formula>
    </cfRule>
  </conditionalFormatting>
  <conditionalFormatting sqref="F3">
    <cfRule type="cellIs" dxfId="5914" priority="5915" stopIfTrue="1" operator="lessThanOrEqual">
      <formula>0</formula>
    </cfRule>
  </conditionalFormatting>
  <conditionalFormatting sqref="F4">
    <cfRule type="cellIs" dxfId="5913" priority="5914" stopIfTrue="1" operator="notBetween">
      <formula>0</formula>
      <formula>3</formula>
    </cfRule>
  </conditionalFormatting>
  <conditionalFormatting sqref="F26">
    <cfRule type="expression" dxfId="5912" priority="5913">
      <formula>IF($F$26&gt;$I$26,TRUE,FALSE)</formula>
    </cfRule>
  </conditionalFormatting>
  <conditionalFormatting sqref="F3">
    <cfRule type="cellIs" dxfId="5911" priority="5912" stopIfTrue="1" operator="lessThanOrEqual">
      <formula>0</formula>
    </cfRule>
  </conditionalFormatting>
  <conditionalFormatting sqref="F4">
    <cfRule type="cellIs" dxfId="5910" priority="5911" stopIfTrue="1" operator="notBetween">
      <formula>0</formula>
      <formula>3</formula>
    </cfRule>
  </conditionalFormatting>
  <conditionalFormatting sqref="F26">
    <cfRule type="expression" dxfId="5909" priority="5910">
      <formula>IF($F$26&gt;$I$26,TRUE,FALSE)</formula>
    </cfRule>
  </conditionalFormatting>
  <conditionalFormatting sqref="F3">
    <cfRule type="cellIs" dxfId="5908" priority="5909" stopIfTrue="1" operator="lessThanOrEqual">
      <formula>0</formula>
    </cfRule>
  </conditionalFormatting>
  <conditionalFormatting sqref="F4">
    <cfRule type="cellIs" dxfId="5907" priority="5908" stopIfTrue="1" operator="notBetween">
      <formula>0</formula>
      <formula>3</formula>
    </cfRule>
  </conditionalFormatting>
  <conditionalFormatting sqref="F26">
    <cfRule type="expression" dxfId="5906" priority="5907">
      <formula>IF($F$26&gt;$I$26,TRUE,FALSE)</formula>
    </cfRule>
  </conditionalFormatting>
  <conditionalFormatting sqref="F3">
    <cfRule type="cellIs" dxfId="5905" priority="5906" stopIfTrue="1" operator="lessThanOrEqual">
      <formula>0</formula>
    </cfRule>
  </conditionalFormatting>
  <conditionalFormatting sqref="F4">
    <cfRule type="cellIs" dxfId="5904" priority="5905" stopIfTrue="1" operator="notBetween">
      <formula>0</formula>
      <formula>3</formula>
    </cfRule>
  </conditionalFormatting>
  <conditionalFormatting sqref="F26">
    <cfRule type="expression" dxfId="5903" priority="5904">
      <formula>IF($F$26&gt;$I$26,TRUE,FALSE)</formula>
    </cfRule>
  </conditionalFormatting>
  <conditionalFormatting sqref="F3">
    <cfRule type="cellIs" dxfId="5902" priority="5903" stopIfTrue="1" operator="lessThanOrEqual">
      <formula>0</formula>
    </cfRule>
  </conditionalFormatting>
  <conditionalFormatting sqref="F4">
    <cfRule type="cellIs" dxfId="5901" priority="5902" stopIfTrue="1" operator="notBetween">
      <formula>0</formula>
      <formula>3</formula>
    </cfRule>
  </conditionalFormatting>
  <conditionalFormatting sqref="F26">
    <cfRule type="expression" dxfId="5900" priority="5901">
      <formula>IF($F$26&gt;$I$26,TRUE,FALSE)</formula>
    </cfRule>
  </conditionalFormatting>
  <conditionalFormatting sqref="F3">
    <cfRule type="cellIs" dxfId="5899" priority="5900" stopIfTrue="1" operator="lessThanOrEqual">
      <formula>0</formula>
    </cfRule>
  </conditionalFormatting>
  <conditionalFormatting sqref="F4">
    <cfRule type="cellIs" dxfId="5898" priority="5899" stopIfTrue="1" operator="notBetween">
      <formula>0</formula>
      <formula>3</formula>
    </cfRule>
  </conditionalFormatting>
  <conditionalFormatting sqref="F26">
    <cfRule type="expression" dxfId="5897" priority="5898">
      <formula>IF($F$26&gt;$I$26,TRUE,FALSE)</formula>
    </cfRule>
  </conditionalFormatting>
  <conditionalFormatting sqref="F3">
    <cfRule type="cellIs" dxfId="5896" priority="5897" stopIfTrue="1" operator="lessThanOrEqual">
      <formula>0</formula>
    </cfRule>
  </conditionalFormatting>
  <conditionalFormatting sqref="F4">
    <cfRule type="cellIs" dxfId="5895" priority="5896" stopIfTrue="1" operator="notBetween">
      <formula>0</formula>
      <formula>3</formula>
    </cfRule>
  </conditionalFormatting>
  <conditionalFormatting sqref="F26">
    <cfRule type="expression" dxfId="5894" priority="5895">
      <formula>IF($F$26&gt;$I$26,TRUE,FALSE)</formula>
    </cfRule>
  </conditionalFormatting>
  <conditionalFormatting sqref="F3">
    <cfRule type="cellIs" dxfId="5893" priority="5894" stopIfTrue="1" operator="lessThanOrEqual">
      <formula>0</formula>
    </cfRule>
  </conditionalFormatting>
  <conditionalFormatting sqref="F4">
    <cfRule type="cellIs" dxfId="5892" priority="5893" stopIfTrue="1" operator="notBetween">
      <formula>0</formula>
      <formula>3</formula>
    </cfRule>
  </conditionalFormatting>
  <conditionalFormatting sqref="F26">
    <cfRule type="expression" dxfId="5891" priority="5892">
      <formula>IF($F$26&gt;$I$26,TRUE,FALSE)</formula>
    </cfRule>
  </conditionalFormatting>
  <conditionalFormatting sqref="F3">
    <cfRule type="cellIs" dxfId="5890" priority="5891" stopIfTrue="1" operator="lessThanOrEqual">
      <formula>0</formula>
    </cfRule>
  </conditionalFormatting>
  <conditionalFormatting sqref="F4">
    <cfRule type="cellIs" dxfId="5889" priority="5890" stopIfTrue="1" operator="notBetween">
      <formula>0</formula>
      <formula>3</formula>
    </cfRule>
  </conditionalFormatting>
  <conditionalFormatting sqref="F26">
    <cfRule type="expression" dxfId="5888" priority="5889">
      <formula>IF($F$26&gt;$I$26,TRUE,FALSE)</formula>
    </cfRule>
  </conditionalFormatting>
  <conditionalFormatting sqref="F3">
    <cfRule type="cellIs" dxfId="5887" priority="5888" stopIfTrue="1" operator="lessThanOrEqual">
      <formula>0</formula>
    </cfRule>
  </conditionalFormatting>
  <conditionalFormatting sqref="F4">
    <cfRule type="cellIs" dxfId="5886" priority="5887" stopIfTrue="1" operator="notBetween">
      <formula>0</formula>
      <formula>3</formula>
    </cfRule>
  </conditionalFormatting>
  <conditionalFormatting sqref="F26">
    <cfRule type="expression" dxfId="5885" priority="5886">
      <formula>IF($F$26&gt;$I$26,TRUE,FALSE)</formula>
    </cfRule>
  </conditionalFormatting>
  <conditionalFormatting sqref="F34">
    <cfRule type="expression" dxfId="5884" priority="5885" stopIfTrue="1">
      <formula>(I34&lt;0)</formula>
    </cfRule>
  </conditionalFormatting>
  <conditionalFormatting sqref="F35">
    <cfRule type="expression" dxfId="5883" priority="5884" stopIfTrue="1">
      <formula>(I35&lt;0)</formula>
    </cfRule>
  </conditionalFormatting>
  <conditionalFormatting sqref="F36">
    <cfRule type="expression" dxfId="5882" priority="5883" stopIfTrue="1">
      <formula>(I36&lt;0)</formula>
    </cfRule>
  </conditionalFormatting>
  <conditionalFormatting sqref="F37">
    <cfRule type="expression" dxfId="5881" priority="5882" stopIfTrue="1">
      <formula>(I37&lt;0)</formula>
    </cfRule>
  </conditionalFormatting>
  <conditionalFormatting sqref="F38">
    <cfRule type="expression" dxfId="5880" priority="5881" stopIfTrue="1">
      <formula>(I38&lt;0)</formula>
    </cfRule>
  </conditionalFormatting>
  <conditionalFormatting sqref="F3">
    <cfRule type="cellIs" dxfId="5879" priority="5880" stopIfTrue="1" operator="lessThanOrEqual">
      <formula>0</formula>
    </cfRule>
  </conditionalFormatting>
  <conditionalFormatting sqref="F4">
    <cfRule type="cellIs" dxfId="5878" priority="5879" stopIfTrue="1" operator="notBetween">
      <formula>0</formula>
      <formula>3</formula>
    </cfRule>
  </conditionalFormatting>
  <conditionalFormatting sqref="F26">
    <cfRule type="expression" dxfId="5877" priority="5878">
      <formula>IF($F$26&gt;$I$26,TRUE,FALSE)</formula>
    </cfRule>
  </conditionalFormatting>
  <conditionalFormatting sqref="F3">
    <cfRule type="cellIs" dxfId="5876" priority="5877" stopIfTrue="1" operator="lessThanOrEqual">
      <formula>0</formula>
    </cfRule>
  </conditionalFormatting>
  <conditionalFormatting sqref="F4">
    <cfRule type="cellIs" dxfId="5875" priority="5876" stopIfTrue="1" operator="notBetween">
      <formula>0</formula>
      <formula>3</formula>
    </cfRule>
  </conditionalFormatting>
  <conditionalFormatting sqref="F26">
    <cfRule type="expression" dxfId="5874" priority="5875">
      <formula>IF($F$26&gt;$I$26,TRUE,FALSE)</formula>
    </cfRule>
  </conditionalFormatting>
  <conditionalFormatting sqref="F3">
    <cfRule type="cellIs" dxfId="5873" priority="5874" stopIfTrue="1" operator="lessThanOrEqual">
      <formula>0</formula>
    </cfRule>
  </conditionalFormatting>
  <conditionalFormatting sqref="F4">
    <cfRule type="cellIs" dxfId="5872" priority="5873" stopIfTrue="1" operator="notBetween">
      <formula>0</formula>
      <formula>3</formula>
    </cfRule>
  </conditionalFormatting>
  <conditionalFormatting sqref="F26">
    <cfRule type="expression" dxfId="5871" priority="5872">
      <formula>IF($F$26&gt;$I$26,TRUE,FALSE)</formula>
    </cfRule>
  </conditionalFormatting>
  <conditionalFormatting sqref="F3">
    <cfRule type="cellIs" dxfId="5870" priority="5871" stopIfTrue="1" operator="lessThanOrEqual">
      <formula>0</formula>
    </cfRule>
  </conditionalFormatting>
  <conditionalFormatting sqref="F4">
    <cfRule type="cellIs" dxfId="5869" priority="5870" stopIfTrue="1" operator="notBetween">
      <formula>0</formula>
      <formula>3</formula>
    </cfRule>
  </conditionalFormatting>
  <conditionalFormatting sqref="F26">
    <cfRule type="expression" dxfId="5868" priority="5869">
      <formula>IF($F$26&gt;$I$26,TRUE,FALSE)</formula>
    </cfRule>
  </conditionalFormatting>
  <conditionalFormatting sqref="F3">
    <cfRule type="cellIs" dxfId="5867" priority="5868" stopIfTrue="1" operator="lessThanOrEqual">
      <formula>0</formula>
    </cfRule>
  </conditionalFormatting>
  <conditionalFormatting sqref="F4">
    <cfRule type="cellIs" dxfId="5866" priority="5867" stopIfTrue="1" operator="notBetween">
      <formula>0</formula>
      <formula>3</formula>
    </cfRule>
  </conditionalFormatting>
  <conditionalFormatting sqref="F26">
    <cfRule type="expression" dxfId="5865" priority="5866">
      <formula>IF($F$26&gt;$I$26,TRUE,FALSE)</formula>
    </cfRule>
  </conditionalFormatting>
  <conditionalFormatting sqref="F3">
    <cfRule type="cellIs" dxfId="5864" priority="5865" stopIfTrue="1" operator="lessThanOrEqual">
      <formula>0</formula>
    </cfRule>
  </conditionalFormatting>
  <conditionalFormatting sqref="F4">
    <cfRule type="cellIs" dxfId="5863" priority="5864" stopIfTrue="1" operator="notBetween">
      <formula>0</formula>
      <formula>3</formula>
    </cfRule>
  </conditionalFormatting>
  <conditionalFormatting sqref="F26">
    <cfRule type="expression" dxfId="5862" priority="5863">
      <formula>IF($F$26&gt;$I$26,TRUE,FALSE)</formula>
    </cfRule>
  </conditionalFormatting>
  <conditionalFormatting sqref="F3">
    <cfRule type="cellIs" dxfId="5861" priority="5862" stopIfTrue="1" operator="lessThanOrEqual">
      <formula>0</formula>
    </cfRule>
  </conditionalFormatting>
  <conditionalFormatting sqref="F4">
    <cfRule type="cellIs" dxfId="5860" priority="5861" stopIfTrue="1" operator="notBetween">
      <formula>0</formula>
      <formula>3</formula>
    </cfRule>
  </conditionalFormatting>
  <conditionalFormatting sqref="F26">
    <cfRule type="expression" dxfId="5859" priority="5860">
      <formula>IF($F$26&gt;$I$26,TRUE,FALSE)</formula>
    </cfRule>
  </conditionalFormatting>
  <conditionalFormatting sqref="F3">
    <cfRule type="cellIs" dxfId="5858" priority="5859" stopIfTrue="1" operator="lessThanOrEqual">
      <formula>0</formula>
    </cfRule>
  </conditionalFormatting>
  <conditionalFormatting sqref="F4">
    <cfRule type="cellIs" dxfId="5857" priority="5858" stopIfTrue="1" operator="notBetween">
      <formula>0</formula>
      <formula>3</formula>
    </cfRule>
  </conditionalFormatting>
  <conditionalFormatting sqref="F26">
    <cfRule type="expression" dxfId="5856" priority="5857">
      <formula>IF($F$26&gt;$I$26,TRUE,FALSE)</formula>
    </cfRule>
  </conditionalFormatting>
  <conditionalFormatting sqref="F3">
    <cfRule type="cellIs" dxfId="5855" priority="5856" stopIfTrue="1" operator="lessThanOrEqual">
      <formula>0</formula>
    </cfRule>
  </conditionalFormatting>
  <conditionalFormatting sqref="F4">
    <cfRule type="cellIs" dxfId="5854" priority="5855" stopIfTrue="1" operator="notBetween">
      <formula>0</formula>
      <formula>3</formula>
    </cfRule>
  </conditionalFormatting>
  <conditionalFormatting sqref="F26">
    <cfRule type="expression" dxfId="5853" priority="5854">
      <formula>IF($F$26&gt;$I$26,TRUE,FALSE)</formula>
    </cfRule>
  </conditionalFormatting>
  <conditionalFormatting sqref="F3">
    <cfRule type="cellIs" dxfId="5852" priority="5853" stopIfTrue="1" operator="lessThanOrEqual">
      <formula>0</formula>
    </cfRule>
  </conditionalFormatting>
  <conditionalFormatting sqref="F4">
    <cfRule type="cellIs" dxfId="5851" priority="5852" stopIfTrue="1" operator="notBetween">
      <formula>0</formula>
      <formula>3</formula>
    </cfRule>
  </conditionalFormatting>
  <conditionalFormatting sqref="F26">
    <cfRule type="expression" dxfId="5850" priority="5851">
      <formula>IF($F$26&gt;$I$26,TRUE,FALSE)</formula>
    </cfRule>
  </conditionalFormatting>
  <conditionalFormatting sqref="F3">
    <cfRule type="cellIs" dxfId="5849" priority="5850" stopIfTrue="1" operator="lessThanOrEqual">
      <formula>0</formula>
    </cfRule>
  </conditionalFormatting>
  <conditionalFormatting sqref="F4">
    <cfRule type="cellIs" dxfId="5848" priority="5849" stopIfTrue="1" operator="notBetween">
      <formula>0</formula>
      <formula>3</formula>
    </cfRule>
  </conditionalFormatting>
  <conditionalFormatting sqref="F26">
    <cfRule type="expression" dxfId="5847" priority="5848">
      <formula>IF($F$26&gt;$I$26,TRUE,FALSE)</formula>
    </cfRule>
  </conditionalFormatting>
  <conditionalFormatting sqref="F3">
    <cfRule type="cellIs" dxfId="5846" priority="5847" stopIfTrue="1" operator="lessThanOrEqual">
      <formula>0</formula>
    </cfRule>
  </conditionalFormatting>
  <conditionalFormatting sqref="F4">
    <cfRule type="cellIs" dxfId="5845" priority="5846" stopIfTrue="1" operator="notBetween">
      <formula>0</formula>
      <formula>3</formula>
    </cfRule>
  </conditionalFormatting>
  <conditionalFormatting sqref="F26">
    <cfRule type="expression" dxfId="5844" priority="5845">
      <formula>IF($F$26&gt;$I$26,TRUE,FALSE)</formula>
    </cfRule>
  </conditionalFormatting>
  <conditionalFormatting sqref="F3">
    <cfRule type="cellIs" dxfId="5843" priority="5844" stopIfTrue="1" operator="lessThanOrEqual">
      <formula>0</formula>
    </cfRule>
  </conditionalFormatting>
  <conditionalFormatting sqref="F4">
    <cfRule type="cellIs" dxfId="5842" priority="5843" stopIfTrue="1" operator="notBetween">
      <formula>0</formula>
      <formula>3</formula>
    </cfRule>
  </conditionalFormatting>
  <conditionalFormatting sqref="F26">
    <cfRule type="expression" dxfId="5841" priority="5842">
      <formula>IF($F$26&gt;$I$26,TRUE,FALSE)</formula>
    </cfRule>
  </conditionalFormatting>
  <conditionalFormatting sqref="F3">
    <cfRule type="cellIs" dxfId="5840" priority="5841" stopIfTrue="1" operator="lessThanOrEqual">
      <formula>0</formula>
    </cfRule>
  </conditionalFormatting>
  <conditionalFormatting sqref="F4">
    <cfRule type="cellIs" dxfId="5839" priority="5840" stopIfTrue="1" operator="notBetween">
      <formula>0</formula>
      <formula>3</formula>
    </cfRule>
  </conditionalFormatting>
  <conditionalFormatting sqref="F26">
    <cfRule type="expression" dxfId="5838" priority="5839">
      <formula>IF($F$26&gt;$I$26,TRUE,FALSE)</formula>
    </cfRule>
  </conditionalFormatting>
  <conditionalFormatting sqref="F3">
    <cfRule type="cellIs" dxfId="5837" priority="5838" stopIfTrue="1" operator="lessThanOrEqual">
      <formula>0</formula>
    </cfRule>
  </conditionalFormatting>
  <conditionalFormatting sqref="F4">
    <cfRule type="cellIs" dxfId="5836" priority="5837" stopIfTrue="1" operator="notBetween">
      <formula>0</formula>
      <formula>3</formula>
    </cfRule>
  </conditionalFormatting>
  <conditionalFormatting sqref="F26">
    <cfRule type="expression" dxfId="5835" priority="5836">
      <formula>IF($F$26&gt;$I$26,TRUE,FALSE)</formula>
    </cfRule>
  </conditionalFormatting>
  <conditionalFormatting sqref="F3">
    <cfRule type="cellIs" dxfId="5834" priority="5835" stopIfTrue="1" operator="lessThanOrEqual">
      <formula>0</formula>
    </cfRule>
  </conditionalFormatting>
  <conditionalFormatting sqref="F4">
    <cfRule type="cellIs" dxfId="5833" priority="5834" stopIfTrue="1" operator="notBetween">
      <formula>0</formula>
      <formula>3</formula>
    </cfRule>
  </conditionalFormatting>
  <conditionalFormatting sqref="F26">
    <cfRule type="expression" dxfId="5832" priority="5833">
      <formula>IF($F$26&gt;$I$26,TRUE,FALSE)</formula>
    </cfRule>
  </conditionalFormatting>
  <conditionalFormatting sqref="F3">
    <cfRule type="cellIs" dxfId="5831" priority="5832" stopIfTrue="1" operator="lessThanOrEqual">
      <formula>0</formula>
    </cfRule>
  </conditionalFormatting>
  <conditionalFormatting sqref="F4">
    <cfRule type="cellIs" dxfId="5830" priority="5831" stopIfTrue="1" operator="notBetween">
      <formula>0</formula>
      <formula>3</formula>
    </cfRule>
  </conditionalFormatting>
  <conditionalFormatting sqref="F26">
    <cfRule type="expression" dxfId="5829" priority="5830">
      <formula>IF($F$26&gt;$I$26,TRUE,FALSE)</formula>
    </cfRule>
  </conditionalFormatting>
  <conditionalFormatting sqref="F3">
    <cfRule type="cellIs" dxfId="5828" priority="5829" stopIfTrue="1" operator="lessThanOrEqual">
      <formula>0</formula>
    </cfRule>
  </conditionalFormatting>
  <conditionalFormatting sqref="F4">
    <cfRule type="cellIs" dxfId="5827" priority="5828" stopIfTrue="1" operator="notBetween">
      <formula>0</formula>
      <formula>3</formula>
    </cfRule>
  </conditionalFormatting>
  <conditionalFormatting sqref="F26">
    <cfRule type="expression" dxfId="5826" priority="5827">
      <formula>IF($F$26&gt;$I$26,TRUE,FALSE)</formula>
    </cfRule>
  </conditionalFormatting>
  <conditionalFormatting sqref="F3">
    <cfRule type="cellIs" dxfId="5825" priority="5826" stopIfTrue="1" operator="lessThanOrEqual">
      <formula>0</formula>
    </cfRule>
  </conditionalFormatting>
  <conditionalFormatting sqref="F4">
    <cfRule type="cellIs" dxfId="5824" priority="5825" stopIfTrue="1" operator="notBetween">
      <formula>0</formula>
      <formula>3</formula>
    </cfRule>
  </conditionalFormatting>
  <conditionalFormatting sqref="F26">
    <cfRule type="expression" dxfId="5823" priority="5824">
      <formula>IF($F$26&gt;$I$26,TRUE,FALSE)</formula>
    </cfRule>
  </conditionalFormatting>
  <conditionalFormatting sqref="F3">
    <cfRule type="cellIs" dxfId="5822" priority="5823" stopIfTrue="1" operator="lessThanOrEqual">
      <formula>0</formula>
    </cfRule>
  </conditionalFormatting>
  <conditionalFormatting sqref="F4">
    <cfRule type="cellIs" dxfId="5821" priority="5822" stopIfTrue="1" operator="notBetween">
      <formula>0</formula>
      <formula>3</formula>
    </cfRule>
  </conditionalFormatting>
  <conditionalFormatting sqref="F26">
    <cfRule type="expression" dxfId="5820" priority="5821">
      <formula>IF($F$26&gt;$I$26,TRUE,FALSE)</formula>
    </cfRule>
  </conditionalFormatting>
  <conditionalFormatting sqref="F3">
    <cfRule type="cellIs" dxfId="5819" priority="5820" stopIfTrue="1" operator="lessThanOrEqual">
      <formula>0</formula>
    </cfRule>
  </conditionalFormatting>
  <conditionalFormatting sqref="F4">
    <cfRule type="cellIs" dxfId="5818" priority="5819" stopIfTrue="1" operator="notBetween">
      <formula>0</formula>
      <formula>3</formula>
    </cfRule>
  </conditionalFormatting>
  <conditionalFormatting sqref="F26">
    <cfRule type="expression" dxfId="5817" priority="5818">
      <formula>IF($F$26&gt;$I$26,TRUE,FALSE)</formula>
    </cfRule>
  </conditionalFormatting>
  <conditionalFormatting sqref="F3">
    <cfRule type="cellIs" dxfId="5816" priority="5817" stopIfTrue="1" operator="lessThanOrEqual">
      <formula>0</formula>
    </cfRule>
  </conditionalFormatting>
  <conditionalFormatting sqref="F4">
    <cfRule type="cellIs" dxfId="5815" priority="5816" stopIfTrue="1" operator="notBetween">
      <formula>0</formula>
      <formula>3</formula>
    </cfRule>
  </conditionalFormatting>
  <conditionalFormatting sqref="F26">
    <cfRule type="expression" dxfId="5814" priority="5815">
      <formula>IF($F$26&gt;$I$26,TRUE,FALSE)</formula>
    </cfRule>
  </conditionalFormatting>
  <conditionalFormatting sqref="F3">
    <cfRule type="cellIs" dxfId="5813" priority="5814" stopIfTrue="1" operator="lessThanOrEqual">
      <formula>0</formula>
    </cfRule>
  </conditionalFormatting>
  <conditionalFormatting sqref="F4">
    <cfRule type="cellIs" dxfId="5812" priority="5813" stopIfTrue="1" operator="notBetween">
      <formula>0</formula>
      <formula>3</formula>
    </cfRule>
  </conditionalFormatting>
  <conditionalFormatting sqref="F26">
    <cfRule type="expression" dxfId="5811" priority="5812">
      <formula>IF($F$26&gt;$I$26,TRUE,FALSE)</formula>
    </cfRule>
  </conditionalFormatting>
  <conditionalFormatting sqref="F3">
    <cfRule type="cellIs" dxfId="5810" priority="5811" stopIfTrue="1" operator="lessThanOrEqual">
      <formula>0</formula>
    </cfRule>
  </conditionalFormatting>
  <conditionalFormatting sqref="F4">
    <cfRule type="cellIs" dxfId="5809" priority="5810" stopIfTrue="1" operator="notBetween">
      <formula>0</formula>
      <formula>3</formula>
    </cfRule>
  </conditionalFormatting>
  <conditionalFormatting sqref="F26">
    <cfRule type="expression" dxfId="5808" priority="5809">
      <formula>IF($F$26&gt;$I$26,TRUE,FALSE)</formula>
    </cfRule>
  </conditionalFormatting>
  <conditionalFormatting sqref="B2">
    <cfRule type="cellIs" dxfId="5807" priority="5808" stopIfTrue="1" operator="lessThan">
      <formula>15</formula>
    </cfRule>
  </conditionalFormatting>
  <conditionalFormatting sqref="B27 B29 B4:B7">
    <cfRule type="cellIs" dxfId="5806" priority="5807" stopIfTrue="1" operator="notBetween">
      <formula>0</formula>
      <formula>3</formula>
    </cfRule>
  </conditionalFormatting>
  <conditionalFormatting sqref="B31 B10 B8 B18">
    <cfRule type="cellIs" dxfId="5805" priority="5806" stopIfTrue="1" operator="notBetween">
      <formula>0</formula>
      <formula>2</formula>
    </cfRule>
  </conditionalFormatting>
  <conditionalFormatting sqref="B19">
    <cfRule type="cellIs" dxfId="5804" priority="5805" stopIfTrue="1" operator="notBetween">
      <formula>0</formula>
      <formula>1</formula>
    </cfRule>
  </conditionalFormatting>
  <conditionalFormatting sqref="B2">
    <cfRule type="cellIs" dxfId="5803" priority="5804" stopIfTrue="1" operator="lessThan">
      <formula>15</formula>
    </cfRule>
  </conditionalFormatting>
  <conditionalFormatting sqref="B27 B29 B4:B7">
    <cfRule type="cellIs" dxfId="5802" priority="5803" stopIfTrue="1" operator="notBetween">
      <formula>0</formula>
      <formula>3</formula>
    </cfRule>
  </conditionalFormatting>
  <conditionalFormatting sqref="B31 B10 B8 B18">
    <cfRule type="cellIs" dxfId="5801" priority="5802" stopIfTrue="1" operator="notBetween">
      <formula>0</formula>
      <formula>2</formula>
    </cfRule>
  </conditionalFormatting>
  <conditionalFormatting sqref="B19">
    <cfRule type="cellIs" dxfId="5800" priority="5801" stopIfTrue="1" operator="notBetween">
      <formula>0</formula>
      <formula>1</formula>
    </cfRule>
  </conditionalFormatting>
  <conditionalFormatting sqref="B2">
    <cfRule type="cellIs" dxfId="5799" priority="5800" stopIfTrue="1" operator="lessThan">
      <formula>15</formula>
    </cfRule>
  </conditionalFormatting>
  <conditionalFormatting sqref="B27 B29 B4:B7">
    <cfRule type="cellIs" dxfId="5798" priority="5799" stopIfTrue="1" operator="notBetween">
      <formula>0</formula>
      <formula>3</formula>
    </cfRule>
  </conditionalFormatting>
  <conditionalFormatting sqref="B31 B10 B8 B18">
    <cfRule type="cellIs" dxfId="5797" priority="5798" stopIfTrue="1" operator="notBetween">
      <formula>0</formula>
      <formula>2</formula>
    </cfRule>
  </conditionalFormatting>
  <conditionalFormatting sqref="B19">
    <cfRule type="cellIs" dxfId="5796" priority="5797" stopIfTrue="1" operator="notBetween">
      <formula>0</formula>
      <formula>1</formula>
    </cfRule>
  </conditionalFormatting>
  <conditionalFormatting sqref="B2">
    <cfRule type="cellIs" dxfId="5795" priority="5796" stopIfTrue="1" operator="lessThan">
      <formula>15</formula>
    </cfRule>
  </conditionalFormatting>
  <conditionalFormatting sqref="B27 B29 B4:B7">
    <cfRule type="cellIs" dxfId="5794" priority="5795" stopIfTrue="1" operator="notBetween">
      <formula>0</formula>
      <formula>3</formula>
    </cfRule>
  </conditionalFormatting>
  <conditionalFormatting sqref="B31 B10 B8 B18">
    <cfRule type="cellIs" dxfId="5793" priority="5794" stopIfTrue="1" operator="notBetween">
      <formula>0</formula>
      <formula>2</formula>
    </cfRule>
  </conditionalFormatting>
  <conditionalFormatting sqref="B19">
    <cfRule type="cellIs" dxfId="5792" priority="5793" stopIfTrue="1" operator="notBetween">
      <formula>0</formula>
      <formula>1</formula>
    </cfRule>
  </conditionalFormatting>
  <conditionalFormatting sqref="B2">
    <cfRule type="cellIs" dxfId="5791" priority="5792" stopIfTrue="1" operator="lessThan">
      <formula>15</formula>
    </cfRule>
  </conditionalFormatting>
  <conditionalFormatting sqref="B27 B29 B4:B7">
    <cfRule type="cellIs" dxfId="5790" priority="5791" stopIfTrue="1" operator="notBetween">
      <formula>0</formula>
      <formula>3</formula>
    </cfRule>
  </conditionalFormatting>
  <conditionalFormatting sqref="B31 B10 B8 B18">
    <cfRule type="cellIs" dxfId="5789" priority="5790" stopIfTrue="1" operator="notBetween">
      <formula>0</formula>
      <formula>2</formula>
    </cfRule>
  </conditionalFormatting>
  <conditionalFormatting sqref="B19">
    <cfRule type="cellIs" dxfId="5788" priority="5789" stopIfTrue="1" operator="notBetween">
      <formula>0</formula>
      <formula>1</formula>
    </cfRule>
  </conditionalFormatting>
  <conditionalFormatting sqref="B2">
    <cfRule type="cellIs" dxfId="5787" priority="5788" stopIfTrue="1" operator="lessThan">
      <formula>15</formula>
    </cfRule>
  </conditionalFormatting>
  <conditionalFormatting sqref="B27 B29 B4:B7">
    <cfRule type="cellIs" dxfId="5786" priority="5787" stopIfTrue="1" operator="notBetween">
      <formula>0</formula>
      <formula>3</formula>
    </cfRule>
  </conditionalFormatting>
  <conditionalFormatting sqref="B31 B10 B8 B18">
    <cfRule type="cellIs" dxfId="5785" priority="5786" stopIfTrue="1" operator="notBetween">
      <formula>0</formula>
      <formula>2</formula>
    </cfRule>
  </conditionalFormatting>
  <conditionalFormatting sqref="B19">
    <cfRule type="cellIs" dxfId="5784" priority="5785" stopIfTrue="1" operator="notBetween">
      <formula>0</formula>
      <formula>1</formula>
    </cfRule>
  </conditionalFormatting>
  <conditionalFormatting sqref="B2">
    <cfRule type="cellIs" dxfId="5783" priority="5784" stopIfTrue="1" operator="lessThan">
      <formula>15</formula>
    </cfRule>
  </conditionalFormatting>
  <conditionalFormatting sqref="B27 B29 B4:B7">
    <cfRule type="cellIs" dxfId="5782" priority="5783" stopIfTrue="1" operator="notBetween">
      <formula>0</formula>
      <formula>3</formula>
    </cfRule>
  </conditionalFormatting>
  <conditionalFormatting sqref="B31 B10 B8 B18">
    <cfRule type="cellIs" dxfId="5781" priority="5782" stopIfTrue="1" operator="notBetween">
      <formula>0</formula>
      <formula>2</formula>
    </cfRule>
  </conditionalFormatting>
  <conditionalFormatting sqref="B19">
    <cfRule type="cellIs" dxfId="5780" priority="5781" stopIfTrue="1" operator="notBetween">
      <formula>0</formula>
      <formula>1</formula>
    </cfRule>
  </conditionalFormatting>
  <conditionalFormatting sqref="B2">
    <cfRule type="cellIs" dxfId="5779" priority="5780" stopIfTrue="1" operator="lessThan">
      <formula>15</formula>
    </cfRule>
  </conditionalFormatting>
  <conditionalFormatting sqref="B27 B29 B4:B7">
    <cfRule type="cellIs" dxfId="5778" priority="5779" stopIfTrue="1" operator="notBetween">
      <formula>0</formula>
      <formula>3</formula>
    </cfRule>
  </conditionalFormatting>
  <conditionalFormatting sqref="B31 B10 B8 B18">
    <cfRule type="cellIs" dxfId="5777" priority="5778" stopIfTrue="1" operator="notBetween">
      <formula>0</formula>
      <formula>2</formula>
    </cfRule>
  </conditionalFormatting>
  <conditionalFormatting sqref="B19">
    <cfRule type="cellIs" dxfId="5776" priority="5777" stopIfTrue="1" operator="notBetween">
      <formula>0</formula>
      <formula>1</formula>
    </cfRule>
  </conditionalFormatting>
  <conditionalFormatting sqref="B2">
    <cfRule type="cellIs" dxfId="5775" priority="5776" stopIfTrue="1" operator="lessThan">
      <formula>15</formula>
    </cfRule>
  </conditionalFormatting>
  <conditionalFormatting sqref="B27 B29 B4:B7">
    <cfRule type="cellIs" dxfId="5774" priority="5775" stopIfTrue="1" operator="notBetween">
      <formula>0</formula>
      <formula>3</formula>
    </cfRule>
  </conditionalFormatting>
  <conditionalFormatting sqref="B31 B18 B10 B8">
    <cfRule type="cellIs" dxfId="5773" priority="5774" stopIfTrue="1" operator="notBetween">
      <formula>0</formula>
      <formula>2</formula>
    </cfRule>
  </conditionalFormatting>
  <conditionalFormatting sqref="B19">
    <cfRule type="cellIs" dxfId="5772" priority="5773" stopIfTrue="1" operator="notBetween">
      <formula>0</formula>
      <formula>1</formula>
    </cfRule>
  </conditionalFormatting>
  <conditionalFormatting sqref="B18">
    <cfRule type="cellIs" dxfId="5771" priority="5772" stopIfTrue="1" operator="notBetween">
      <formula>0</formula>
      <formula>2</formula>
    </cfRule>
  </conditionalFormatting>
  <conditionalFormatting sqref="B18">
    <cfRule type="cellIs" dxfId="5770" priority="5771" stopIfTrue="1" operator="notBetween">
      <formula>0</formula>
      <formula>2</formula>
    </cfRule>
  </conditionalFormatting>
  <conditionalFormatting sqref="B18">
    <cfRule type="cellIs" dxfId="5769" priority="5770" stopIfTrue="1" operator="notBetween">
      <formula>0</formula>
      <formula>2</formula>
    </cfRule>
  </conditionalFormatting>
  <conditionalFormatting sqref="B18">
    <cfRule type="cellIs" dxfId="5768" priority="5769" stopIfTrue="1" operator="notBetween">
      <formula>0</formula>
      <formula>2</formula>
    </cfRule>
  </conditionalFormatting>
  <conditionalFormatting sqref="B18">
    <cfRule type="cellIs" dxfId="5767" priority="5768" stopIfTrue="1" operator="notBetween">
      <formula>0</formula>
      <formula>2</formula>
    </cfRule>
  </conditionalFormatting>
  <conditionalFormatting sqref="B18">
    <cfRule type="cellIs" dxfId="5766" priority="5767" stopIfTrue="1" operator="notBetween">
      <formula>0</formula>
      <formula>2</formula>
    </cfRule>
  </conditionalFormatting>
  <conditionalFormatting sqref="B2">
    <cfRule type="cellIs" dxfId="5765" priority="5766" stopIfTrue="1" operator="lessThan">
      <formula>15</formula>
    </cfRule>
  </conditionalFormatting>
  <conditionalFormatting sqref="B27 B29 B4:B7">
    <cfRule type="cellIs" dxfId="5764" priority="5765" stopIfTrue="1" operator="notBetween">
      <formula>0</formula>
      <formula>3</formula>
    </cfRule>
  </conditionalFormatting>
  <conditionalFormatting sqref="B31 B18 B10 B8">
    <cfRule type="cellIs" dxfId="5763" priority="5764" stopIfTrue="1" operator="notBetween">
      <formula>0</formula>
      <formula>2</formula>
    </cfRule>
  </conditionalFormatting>
  <conditionalFormatting sqref="B19">
    <cfRule type="cellIs" dxfId="5762" priority="5763" stopIfTrue="1" operator="notBetween">
      <formula>0</formula>
      <formula>1</formula>
    </cfRule>
  </conditionalFormatting>
  <conditionalFormatting sqref="B18">
    <cfRule type="cellIs" dxfId="5761" priority="5762" stopIfTrue="1" operator="notBetween">
      <formula>0</formula>
      <formula>2</formula>
    </cfRule>
  </conditionalFormatting>
  <conditionalFormatting sqref="B18">
    <cfRule type="cellIs" dxfId="5760" priority="5761" stopIfTrue="1" operator="notBetween">
      <formula>0</formula>
      <formula>2</formula>
    </cfRule>
  </conditionalFormatting>
  <conditionalFormatting sqref="B18">
    <cfRule type="cellIs" dxfId="5759" priority="5760" stopIfTrue="1" operator="notBetween">
      <formula>0</formula>
      <formula>2</formula>
    </cfRule>
  </conditionalFormatting>
  <conditionalFormatting sqref="B18">
    <cfRule type="cellIs" dxfId="5758" priority="5759" stopIfTrue="1" operator="notBetween">
      <formula>0</formula>
      <formula>2</formula>
    </cfRule>
  </conditionalFormatting>
  <conditionalFormatting sqref="B18">
    <cfRule type="cellIs" dxfId="5757" priority="5758" stopIfTrue="1" operator="notBetween">
      <formula>0</formula>
      <formula>2</formula>
    </cfRule>
  </conditionalFormatting>
  <conditionalFormatting sqref="B18">
    <cfRule type="cellIs" dxfId="5756" priority="5757" stopIfTrue="1" operator="notBetween">
      <formula>0</formula>
      <formula>2</formula>
    </cfRule>
  </conditionalFormatting>
  <conditionalFormatting sqref="B2">
    <cfRule type="cellIs" dxfId="5755" priority="5756" stopIfTrue="1" operator="lessThan">
      <formula>15</formula>
    </cfRule>
  </conditionalFormatting>
  <conditionalFormatting sqref="B27 B29 B4:B7">
    <cfRule type="cellIs" dxfId="5754" priority="5755" stopIfTrue="1" operator="notBetween">
      <formula>0</formula>
      <formula>3</formula>
    </cfRule>
  </conditionalFormatting>
  <conditionalFormatting sqref="B31 B18 B10 B8">
    <cfRule type="cellIs" dxfId="5753" priority="5754" stopIfTrue="1" operator="notBetween">
      <formula>0</formula>
      <formula>2</formula>
    </cfRule>
  </conditionalFormatting>
  <conditionalFormatting sqref="B19">
    <cfRule type="cellIs" dxfId="5752" priority="5753" stopIfTrue="1" operator="notBetween">
      <formula>0</formula>
      <formula>1</formula>
    </cfRule>
  </conditionalFormatting>
  <conditionalFormatting sqref="B18">
    <cfRule type="cellIs" dxfId="5751" priority="5752" stopIfTrue="1" operator="notBetween">
      <formula>0</formula>
      <formula>2</formula>
    </cfRule>
  </conditionalFormatting>
  <conditionalFormatting sqref="B18">
    <cfRule type="cellIs" dxfId="5750" priority="5751" stopIfTrue="1" operator="notBetween">
      <formula>0</formula>
      <formula>2</formula>
    </cfRule>
  </conditionalFormatting>
  <conditionalFormatting sqref="B18">
    <cfRule type="cellIs" dxfId="5749" priority="5750" stopIfTrue="1" operator="notBetween">
      <formula>0</formula>
      <formula>2</formula>
    </cfRule>
  </conditionalFormatting>
  <conditionalFormatting sqref="B18">
    <cfRule type="cellIs" dxfId="5748" priority="5749" stopIfTrue="1" operator="notBetween">
      <formula>0</formula>
      <formula>2</formula>
    </cfRule>
  </conditionalFormatting>
  <conditionalFormatting sqref="B18">
    <cfRule type="cellIs" dxfId="5747" priority="5748" stopIfTrue="1" operator="notBetween">
      <formula>0</formula>
      <formula>2</formula>
    </cfRule>
  </conditionalFormatting>
  <conditionalFormatting sqref="B18">
    <cfRule type="cellIs" dxfId="5746" priority="5747" stopIfTrue="1" operator="notBetween">
      <formula>0</formula>
      <formula>2</formula>
    </cfRule>
  </conditionalFormatting>
  <conditionalFormatting sqref="B2">
    <cfRule type="cellIs" dxfId="5745" priority="5746" stopIfTrue="1" operator="lessThan">
      <formula>15</formula>
    </cfRule>
  </conditionalFormatting>
  <conditionalFormatting sqref="B27 B29 B4:B7">
    <cfRule type="cellIs" dxfId="5744" priority="5745" stopIfTrue="1" operator="notBetween">
      <formula>0</formula>
      <formula>3</formula>
    </cfRule>
  </conditionalFormatting>
  <conditionalFormatting sqref="B31 B18 B10 B8">
    <cfRule type="cellIs" dxfId="5743" priority="5744" stopIfTrue="1" operator="notBetween">
      <formula>0</formula>
      <formula>2</formula>
    </cfRule>
  </conditionalFormatting>
  <conditionalFormatting sqref="B19">
    <cfRule type="cellIs" dxfId="5742" priority="5743" stopIfTrue="1" operator="notBetween">
      <formula>0</formula>
      <formula>1</formula>
    </cfRule>
  </conditionalFormatting>
  <conditionalFormatting sqref="B18">
    <cfRule type="cellIs" dxfId="5741" priority="5742" stopIfTrue="1" operator="notBetween">
      <formula>0</formula>
      <formula>2</formula>
    </cfRule>
  </conditionalFormatting>
  <conditionalFormatting sqref="B18">
    <cfRule type="cellIs" dxfId="5740" priority="5741" stopIfTrue="1" operator="notBetween">
      <formula>0</formula>
      <formula>2</formula>
    </cfRule>
  </conditionalFormatting>
  <conditionalFormatting sqref="B18">
    <cfRule type="cellIs" dxfId="5739" priority="5740" stopIfTrue="1" operator="notBetween">
      <formula>0</formula>
      <formula>2</formula>
    </cfRule>
  </conditionalFormatting>
  <conditionalFormatting sqref="B18">
    <cfRule type="cellIs" dxfId="5738" priority="5739" stopIfTrue="1" operator="notBetween">
      <formula>0</formula>
      <formula>2</formula>
    </cfRule>
  </conditionalFormatting>
  <conditionalFormatting sqref="B18">
    <cfRule type="cellIs" dxfId="5737" priority="5738" stopIfTrue="1" operator="notBetween">
      <formula>0</formula>
      <formula>2</formula>
    </cfRule>
  </conditionalFormatting>
  <conditionalFormatting sqref="B18">
    <cfRule type="cellIs" dxfId="5736" priority="5737" stopIfTrue="1" operator="notBetween">
      <formula>0</formula>
      <formula>2</formula>
    </cfRule>
  </conditionalFormatting>
  <conditionalFormatting sqref="B2">
    <cfRule type="cellIs" dxfId="5735" priority="5736" stopIfTrue="1" operator="lessThan">
      <formula>15</formula>
    </cfRule>
  </conditionalFormatting>
  <conditionalFormatting sqref="B27 B29 B4:B7">
    <cfRule type="cellIs" dxfId="5734" priority="5735" stopIfTrue="1" operator="notBetween">
      <formula>0</formula>
      <formula>3</formula>
    </cfRule>
  </conditionalFormatting>
  <conditionalFormatting sqref="B31 B18 B10 B8">
    <cfRule type="cellIs" dxfId="5733" priority="5734" stopIfTrue="1" operator="notBetween">
      <formula>0</formula>
      <formula>2</formula>
    </cfRule>
  </conditionalFormatting>
  <conditionalFormatting sqref="B19">
    <cfRule type="cellIs" dxfId="5732" priority="5733" stopIfTrue="1" operator="notBetween">
      <formula>0</formula>
      <formula>1</formula>
    </cfRule>
  </conditionalFormatting>
  <conditionalFormatting sqref="B18">
    <cfRule type="cellIs" dxfId="5731" priority="5732" stopIfTrue="1" operator="notBetween">
      <formula>0</formula>
      <formula>2</formula>
    </cfRule>
  </conditionalFormatting>
  <conditionalFormatting sqref="B18">
    <cfRule type="cellIs" dxfId="5730" priority="5731" stopIfTrue="1" operator="notBetween">
      <formula>0</formula>
      <formula>2</formula>
    </cfRule>
  </conditionalFormatting>
  <conditionalFormatting sqref="B18">
    <cfRule type="cellIs" dxfId="5729" priority="5730" stopIfTrue="1" operator="notBetween">
      <formula>0</formula>
      <formula>2</formula>
    </cfRule>
  </conditionalFormatting>
  <conditionalFormatting sqref="B18">
    <cfRule type="cellIs" dxfId="5728" priority="5729" stopIfTrue="1" operator="notBetween">
      <formula>0</formula>
      <formula>2</formula>
    </cfRule>
  </conditionalFormatting>
  <conditionalFormatting sqref="B18">
    <cfRule type="cellIs" dxfId="5727" priority="5728" stopIfTrue="1" operator="notBetween">
      <formula>0</formula>
      <formula>2</formula>
    </cfRule>
  </conditionalFormatting>
  <conditionalFormatting sqref="B18">
    <cfRule type="cellIs" dxfId="5726" priority="5727" stopIfTrue="1" operator="notBetween">
      <formula>0</formula>
      <formula>2</formula>
    </cfRule>
  </conditionalFormatting>
  <conditionalFormatting sqref="B2">
    <cfRule type="cellIs" dxfId="5725" priority="5726" stopIfTrue="1" operator="lessThan">
      <formula>15</formula>
    </cfRule>
  </conditionalFormatting>
  <conditionalFormatting sqref="B27 B29 B4:B7">
    <cfRule type="cellIs" dxfId="5724" priority="5725" stopIfTrue="1" operator="notBetween">
      <formula>0</formula>
      <formula>3</formula>
    </cfRule>
  </conditionalFormatting>
  <conditionalFormatting sqref="B31 B10 B8 B18">
    <cfRule type="cellIs" dxfId="5723" priority="5724" stopIfTrue="1" operator="notBetween">
      <formula>0</formula>
      <formula>2</formula>
    </cfRule>
  </conditionalFormatting>
  <conditionalFormatting sqref="B19">
    <cfRule type="cellIs" dxfId="5722" priority="5723" stopIfTrue="1" operator="notBetween">
      <formula>0</formula>
      <formula>1</formula>
    </cfRule>
  </conditionalFormatting>
  <conditionalFormatting sqref="B2">
    <cfRule type="cellIs" dxfId="5721" priority="5722" stopIfTrue="1" operator="lessThan">
      <formula>15</formula>
    </cfRule>
  </conditionalFormatting>
  <conditionalFormatting sqref="B27 B29 B4:B7">
    <cfRule type="cellIs" dxfId="5720" priority="5721" stopIfTrue="1" operator="notBetween">
      <formula>0</formula>
      <formula>3</formula>
    </cfRule>
  </conditionalFormatting>
  <conditionalFormatting sqref="B31 B10 B8 B18">
    <cfRule type="cellIs" dxfId="5719" priority="5720" stopIfTrue="1" operator="notBetween">
      <formula>0</formula>
      <formula>2</formula>
    </cfRule>
  </conditionalFormatting>
  <conditionalFormatting sqref="B19">
    <cfRule type="cellIs" dxfId="5718" priority="5719" stopIfTrue="1" operator="notBetween">
      <formula>0</formula>
      <formula>1</formula>
    </cfRule>
  </conditionalFormatting>
  <conditionalFormatting sqref="B2">
    <cfRule type="cellIs" dxfId="5717" priority="5718" stopIfTrue="1" operator="lessThan">
      <formula>15</formula>
    </cfRule>
  </conditionalFormatting>
  <conditionalFormatting sqref="B27 B29 B4:B7">
    <cfRule type="cellIs" dxfId="5716" priority="5717" stopIfTrue="1" operator="notBetween">
      <formula>0</formula>
      <formula>3</formula>
    </cfRule>
  </conditionalFormatting>
  <conditionalFormatting sqref="B31 B10 B8 B18">
    <cfRule type="cellIs" dxfId="5715" priority="5716" stopIfTrue="1" operator="notBetween">
      <formula>0</formula>
      <formula>2</formula>
    </cfRule>
  </conditionalFormatting>
  <conditionalFormatting sqref="B19">
    <cfRule type="cellIs" dxfId="5714" priority="5715" stopIfTrue="1" operator="notBetween">
      <formula>0</formula>
      <formula>1</formula>
    </cfRule>
  </conditionalFormatting>
  <conditionalFormatting sqref="B2">
    <cfRule type="cellIs" dxfId="5713" priority="5714" stopIfTrue="1" operator="lessThan">
      <formula>15</formula>
    </cfRule>
  </conditionalFormatting>
  <conditionalFormatting sqref="B27 B29 B4:B7">
    <cfRule type="cellIs" dxfId="5712" priority="5713" stopIfTrue="1" operator="notBetween">
      <formula>0</formula>
      <formula>3</formula>
    </cfRule>
  </conditionalFormatting>
  <conditionalFormatting sqref="B31 B10 B8 B18">
    <cfRule type="cellIs" dxfId="5711" priority="5712" stopIfTrue="1" operator="notBetween">
      <formula>0</formula>
      <formula>2</formula>
    </cfRule>
  </conditionalFormatting>
  <conditionalFormatting sqref="B19">
    <cfRule type="cellIs" dxfId="5710" priority="5711" stopIfTrue="1" operator="notBetween">
      <formula>0</formula>
      <formula>1</formula>
    </cfRule>
  </conditionalFormatting>
  <conditionalFormatting sqref="B2">
    <cfRule type="cellIs" dxfId="5709" priority="5710" stopIfTrue="1" operator="lessThan">
      <formula>15</formula>
    </cfRule>
  </conditionalFormatting>
  <conditionalFormatting sqref="B27 B29 B4:B7">
    <cfRule type="cellIs" dxfId="5708" priority="5709" stopIfTrue="1" operator="notBetween">
      <formula>0</formula>
      <formula>3</formula>
    </cfRule>
  </conditionalFormatting>
  <conditionalFormatting sqref="B31 B10 B8 B18">
    <cfRule type="cellIs" dxfId="5707" priority="5708" stopIfTrue="1" operator="notBetween">
      <formula>0</formula>
      <formula>2</formula>
    </cfRule>
  </conditionalFormatting>
  <conditionalFormatting sqref="B19">
    <cfRule type="cellIs" dxfId="5706" priority="5707" stopIfTrue="1" operator="notBetween">
      <formula>0</formula>
      <formula>1</formula>
    </cfRule>
  </conditionalFormatting>
  <conditionalFormatting sqref="B2">
    <cfRule type="cellIs" dxfId="5705" priority="5706" stopIfTrue="1" operator="lessThan">
      <formula>15</formula>
    </cfRule>
  </conditionalFormatting>
  <conditionalFormatting sqref="B27 B29 B4:B7">
    <cfRule type="cellIs" dxfId="5704" priority="5705" stopIfTrue="1" operator="notBetween">
      <formula>0</formula>
      <formula>3</formula>
    </cfRule>
  </conditionalFormatting>
  <conditionalFormatting sqref="B31 B10 B8 B18">
    <cfRule type="cellIs" dxfId="5703" priority="5704" stopIfTrue="1" operator="notBetween">
      <formula>0</formula>
      <formula>2</formula>
    </cfRule>
  </conditionalFormatting>
  <conditionalFormatting sqref="B19">
    <cfRule type="cellIs" dxfId="5702" priority="5703" stopIfTrue="1" operator="notBetween">
      <formula>0</formula>
      <formula>1</formula>
    </cfRule>
  </conditionalFormatting>
  <conditionalFormatting sqref="B2">
    <cfRule type="cellIs" dxfId="5701" priority="5702" stopIfTrue="1" operator="lessThan">
      <formula>15</formula>
    </cfRule>
  </conditionalFormatting>
  <conditionalFormatting sqref="B27 B29 B4:B7">
    <cfRule type="cellIs" dxfId="5700" priority="5701" stopIfTrue="1" operator="notBetween">
      <formula>0</formula>
      <formula>3</formula>
    </cfRule>
  </conditionalFormatting>
  <conditionalFormatting sqref="B31 B10 B8 B18">
    <cfRule type="cellIs" dxfId="5699" priority="5700" stopIfTrue="1" operator="notBetween">
      <formula>0</formula>
      <formula>2</formula>
    </cfRule>
  </conditionalFormatting>
  <conditionalFormatting sqref="B19">
    <cfRule type="cellIs" dxfId="5698" priority="5699" stopIfTrue="1" operator="notBetween">
      <formula>0</formula>
      <formula>1</formula>
    </cfRule>
  </conditionalFormatting>
  <conditionalFormatting sqref="B2">
    <cfRule type="cellIs" dxfId="5697" priority="5698" stopIfTrue="1" operator="lessThan">
      <formula>15</formula>
    </cfRule>
  </conditionalFormatting>
  <conditionalFormatting sqref="B27 B29 B4:B7">
    <cfRule type="cellIs" dxfId="5696" priority="5697" stopIfTrue="1" operator="notBetween">
      <formula>0</formula>
      <formula>3</formula>
    </cfRule>
  </conditionalFormatting>
  <conditionalFormatting sqref="B31 B10 B8 B18">
    <cfRule type="cellIs" dxfId="5695" priority="5696" stopIfTrue="1" operator="notBetween">
      <formula>0</formula>
      <formula>2</formula>
    </cfRule>
  </conditionalFormatting>
  <conditionalFormatting sqref="B19">
    <cfRule type="cellIs" dxfId="5694" priority="5695" stopIfTrue="1" operator="notBetween">
      <formula>0</formula>
      <formula>1</formula>
    </cfRule>
  </conditionalFormatting>
  <conditionalFormatting sqref="B2">
    <cfRule type="cellIs" dxfId="5693" priority="5694" stopIfTrue="1" operator="lessThan">
      <formula>15</formula>
    </cfRule>
  </conditionalFormatting>
  <conditionalFormatting sqref="B27 B29 B4:B7">
    <cfRule type="cellIs" dxfId="5692" priority="5693" stopIfTrue="1" operator="notBetween">
      <formula>0</formula>
      <formula>3</formula>
    </cfRule>
  </conditionalFormatting>
  <conditionalFormatting sqref="B31 B18 B10 B8">
    <cfRule type="cellIs" dxfId="5691" priority="5692" stopIfTrue="1" operator="notBetween">
      <formula>0</formula>
      <formula>2</formula>
    </cfRule>
  </conditionalFormatting>
  <conditionalFormatting sqref="B19">
    <cfRule type="cellIs" dxfId="5690" priority="5691" stopIfTrue="1" operator="notBetween">
      <formula>0</formula>
      <formula>1</formula>
    </cfRule>
  </conditionalFormatting>
  <conditionalFormatting sqref="B18">
    <cfRule type="cellIs" dxfId="5689" priority="5690" stopIfTrue="1" operator="notBetween">
      <formula>0</formula>
      <formula>2</formula>
    </cfRule>
  </conditionalFormatting>
  <conditionalFormatting sqref="B18">
    <cfRule type="cellIs" dxfId="5688" priority="5689" stopIfTrue="1" operator="notBetween">
      <formula>0</formula>
      <formula>2</formula>
    </cfRule>
  </conditionalFormatting>
  <conditionalFormatting sqref="B18">
    <cfRule type="cellIs" dxfId="5687" priority="5688" stopIfTrue="1" operator="notBetween">
      <formula>0</formula>
      <formula>2</formula>
    </cfRule>
  </conditionalFormatting>
  <conditionalFormatting sqref="B18">
    <cfRule type="cellIs" dxfId="5686" priority="5687" stopIfTrue="1" operator="notBetween">
      <formula>0</formula>
      <formula>2</formula>
    </cfRule>
  </conditionalFormatting>
  <conditionalFormatting sqref="B18">
    <cfRule type="cellIs" dxfId="5685" priority="5686" stopIfTrue="1" operator="notBetween">
      <formula>0</formula>
      <formula>2</formula>
    </cfRule>
  </conditionalFormatting>
  <conditionalFormatting sqref="B18">
    <cfRule type="cellIs" dxfId="5684" priority="5685" stopIfTrue="1" operator="notBetween">
      <formula>0</formula>
      <formula>2</formula>
    </cfRule>
  </conditionalFormatting>
  <conditionalFormatting sqref="B2">
    <cfRule type="cellIs" dxfId="5683" priority="5684" stopIfTrue="1" operator="lessThan">
      <formula>15</formula>
    </cfRule>
  </conditionalFormatting>
  <conditionalFormatting sqref="B27 B29 B4:B7">
    <cfRule type="cellIs" dxfId="5682" priority="5683" stopIfTrue="1" operator="notBetween">
      <formula>0</formula>
      <formula>3</formula>
    </cfRule>
  </conditionalFormatting>
  <conditionalFormatting sqref="B31 B18 B10 B8">
    <cfRule type="cellIs" dxfId="5681" priority="5682" stopIfTrue="1" operator="notBetween">
      <formula>0</formula>
      <formula>2</formula>
    </cfRule>
  </conditionalFormatting>
  <conditionalFormatting sqref="B19">
    <cfRule type="cellIs" dxfId="5680" priority="5681" stopIfTrue="1" operator="notBetween">
      <formula>0</formula>
      <formula>1</formula>
    </cfRule>
  </conditionalFormatting>
  <conditionalFormatting sqref="B18">
    <cfRule type="cellIs" dxfId="5679" priority="5680" stopIfTrue="1" operator="notBetween">
      <formula>0</formula>
      <formula>2</formula>
    </cfRule>
  </conditionalFormatting>
  <conditionalFormatting sqref="B18">
    <cfRule type="cellIs" dxfId="5678" priority="5679" stopIfTrue="1" operator="notBetween">
      <formula>0</formula>
      <formula>2</formula>
    </cfRule>
  </conditionalFormatting>
  <conditionalFormatting sqref="B18">
    <cfRule type="cellIs" dxfId="5677" priority="5678" stopIfTrue="1" operator="notBetween">
      <formula>0</formula>
      <formula>2</formula>
    </cfRule>
  </conditionalFormatting>
  <conditionalFormatting sqref="B18">
    <cfRule type="cellIs" dxfId="5676" priority="5677" stopIfTrue="1" operator="notBetween">
      <formula>0</formula>
      <formula>2</formula>
    </cfRule>
  </conditionalFormatting>
  <conditionalFormatting sqref="B18">
    <cfRule type="cellIs" dxfId="5675" priority="5676" stopIfTrue="1" operator="notBetween">
      <formula>0</formula>
      <formula>2</formula>
    </cfRule>
  </conditionalFormatting>
  <conditionalFormatting sqref="B18">
    <cfRule type="cellIs" dxfId="5674" priority="5675" stopIfTrue="1" operator="notBetween">
      <formula>0</formula>
      <formula>2</formula>
    </cfRule>
  </conditionalFormatting>
  <conditionalFormatting sqref="B2">
    <cfRule type="cellIs" dxfId="5673" priority="5674" stopIfTrue="1" operator="lessThan">
      <formula>15</formula>
    </cfRule>
  </conditionalFormatting>
  <conditionalFormatting sqref="B27 B29 B4:B7">
    <cfRule type="cellIs" dxfId="5672" priority="5673" stopIfTrue="1" operator="notBetween">
      <formula>0</formula>
      <formula>3</formula>
    </cfRule>
  </conditionalFormatting>
  <conditionalFormatting sqref="B31 B18 B10 B8">
    <cfRule type="cellIs" dxfId="5671" priority="5672" stopIfTrue="1" operator="notBetween">
      <formula>0</formula>
      <formula>2</formula>
    </cfRule>
  </conditionalFormatting>
  <conditionalFormatting sqref="B19">
    <cfRule type="cellIs" dxfId="5670" priority="5671" stopIfTrue="1" operator="notBetween">
      <formula>0</formula>
      <formula>1</formula>
    </cfRule>
  </conditionalFormatting>
  <conditionalFormatting sqref="B18">
    <cfRule type="cellIs" dxfId="5669" priority="5670" stopIfTrue="1" operator="notBetween">
      <formula>0</formula>
      <formula>2</formula>
    </cfRule>
  </conditionalFormatting>
  <conditionalFormatting sqref="B18">
    <cfRule type="cellIs" dxfId="5668" priority="5669" stopIfTrue="1" operator="notBetween">
      <formula>0</formula>
      <formula>2</formula>
    </cfRule>
  </conditionalFormatting>
  <conditionalFormatting sqref="B18">
    <cfRule type="cellIs" dxfId="5667" priority="5668" stopIfTrue="1" operator="notBetween">
      <formula>0</formula>
      <formula>2</formula>
    </cfRule>
  </conditionalFormatting>
  <conditionalFormatting sqref="B18">
    <cfRule type="cellIs" dxfId="5666" priority="5667" stopIfTrue="1" operator="notBetween">
      <formula>0</formula>
      <formula>2</formula>
    </cfRule>
  </conditionalFormatting>
  <conditionalFormatting sqref="B18">
    <cfRule type="cellIs" dxfId="5665" priority="5666" stopIfTrue="1" operator="notBetween">
      <formula>0</formula>
      <formula>2</formula>
    </cfRule>
  </conditionalFormatting>
  <conditionalFormatting sqref="B18">
    <cfRule type="cellIs" dxfId="5664" priority="5665" stopIfTrue="1" operator="notBetween">
      <formula>0</formula>
      <formula>2</formula>
    </cfRule>
  </conditionalFormatting>
  <conditionalFormatting sqref="B2">
    <cfRule type="cellIs" dxfId="5663" priority="5664" stopIfTrue="1" operator="lessThan">
      <formula>15</formula>
    </cfRule>
  </conditionalFormatting>
  <conditionalFormatting sqref="B27 B29 B4:B7">
    <cfRule type="cellIs" dxfId="5662" priority="5663" stopIfTrue="1" operator="notBetween">
      <formula>0</formula>
      <formula>3</formula>
    </cfRule>
  </conditionalFormatting>
  <conditionalFormatting sqref="B31 B18 B10 B8">
    <cfRule type="cellIs" dxfId="5661" priority="5662" stopIfTrue="1" operator="notBetween">
      <formula>0</formula>
      <formula>2</formula>
    </cfRule>
  </conditionalFormatting>
  <conditionalFormatting sqref="B19">
    <cfRule type="cellIs" dxfId="5660" priority="5661" stopIfTrue="1" operator="notBetween">
      <formula>0</formula>
      <formula>1</formula>
    </cfRule>
  </conditionalFormatting>
  <conditionalFormatting sqref="B18">
    <cfRule type="cellIs" dxfId="5659" priority="5660" stopIfTrue="1" operator="notBetween">
      <formula>0</formula>
      <formula>2</formula>
    </cfRule>
  </conditionalFormatting>
  <conditionalFormatting sqref="B18">
    <cfRule type="cellIs" dxfId="5658" priority="5659" stopIfTrue="1" operator="notBetween">
      <formula>0</formula>
      <formula>2</formula>
    </cfRule>
  </conditionalFormatting>
  <conditionalFormatting sqref="B18">
    <cfRule type="cellIs" dxfId="5657" priority="5658" stopIfTrue="1" operator="notBetween">
      <formula>0</formula>
      <formula>2</formula>
    </cfRule>
  </conditionalFormatting>
  <conditionalFormatting sqref="B18">
    <cfRule type="cellIs" dxfId="5656" priority="5657" stopIfTrue="1" operator="notBetween">
      <formula>0</formula>
      <formula>2</formula>
    </cfRule>
  </conditionalFormatting>
  <conditionalFormatting sqref="B18">
    <cfRule type="cellIs" dxfId="5655" priority="5656" stopIfTrue="1" operator="notBetween">
      <formula>0</formula>
      <formula>2</formula>
    </cfRule>
  </conditionalFormatting>
  <conditionalFormatting sqref="B18">
    <cfRule type="cellIs" dxfId="5654" priority="5655" stopIfTrue="1" operator="notBetween">
      <formula>0</formula>
      <formula>2</formula>
    </cfRule>
  </conditionalFormatting>
  <conditionalFormatting sqref="B2">
    <cfRule type="cellIs" dxfId="5653" priority="5654" stopIfTrue="1" operator="lessThan">
      <formula>15</formula>
    </cfRule>
  </conditionalFormatting>
  <conditionalFormatting sqref="B27 B29 B4:B7">
    <cfRule type="cellIs" dxfId="5652" priority="5653" stopIfTrue="1" operator="notBetween">
      <formula>0</formula>
      <formula>3</formula>
    </cfRule>
  </conditionalFormatting>
  <conditionalFormatting sqref="B31 B18 B10 B8">
    <cfRule type="cellIs" dxfId="5651" priority="5652" stopIfTrue="1" operator="notBetween">
      <formula>0</formula>
      <formula>2</formula>
    </cfRule>
  </conditionalFormatting>
  <conditionalFormatting sqref="B19">
    <cfRule type="cellIs" dxfId="5650" priority="5651" stopIfTrue="1" operator="notBetween">
      <formula>0</formula>
      <formula>1</formula>
    </cfRule>
  </conditionalFormatting>
  <conditionalFormatting sqref="B18">
    <cfRule type="cellIs" dxfId="5649" priority="5650" stopIfTrue="1" operator="notBetween">
      <formula>0</formula>
      <formula>2</formula>
    </cfRule>
  </conditionalFormatting>
  <conditionalFormatting sqref="B18">
    <cfRule type="cellIs" dxfId="5648" priority="5649" stopIfTrue="1" operator="notBetween">
      <formula>0</formula>
      <formula>2</formula>
    </cfRule>
  </conditionalFormatting>
  <conditionalFormatting sqref="B18">
    <cfRule type="cellIs" dxfId="5647" priority="5648" stopIfTrue="1" operator="notBetween">
      <formula>0</formula>
      <formula>2</formula>
    </cfRule>
  </conditionalFormatting>
  <conditionalFormatting sqref="B18">
    <cfRule type="cellIs" dxfId="5646" priority="5647" stopIfTrue="1" operator="notBetween">
      <formula>0</formula>
      <formula>2</formula>
    </cfRule>
  </conditionalFormatting>
  <conditionalFormatting sqref="B18">
    <cfRule type="cellIs" dxfId="5645" priority="5646" stopIfTrue="1" operator="notBetween">
      <formula>0</formula>
      <formula>2</formula>
    </cfRule>
  </conditionalFormatting>
  <conditionalFormatting sqref="B18">
    <cfRule type="cellIs" dxfId="5644" priority="5645" stopIfTrue="1" operator="notBetween">
      <formula>0</formula>
      <formula>2</formula>
    </cfRule>
  </conditionalFormatting>
  <conditionalFormatting sqref="B2">
    <cfRule type="cellIs" dxfId="5643" priority="5644" stopIfTrue="1" operator="lessThan">
      <formula>15</formula>
    </cfRule>
  </conditionalFormatting>
  <conditionalFormatting sqref="B27 B29 B4:B7">
    <cfRule type="cellIs" dxfId="5642" priority="5643" stopIfTrue="1" operator="notBetween">
      <formula>0</formula>
      <formula>3</formula>
    </cfRule>
  </conditionalFormatting>
  <conditionalFormatting sqref="B31 B10 B8 B18">
    <cfRule type="cellIs" dxfId="5641" priority="5642" stopIfTrue="1" operator="notBetween">
      <formula>0</formula>
      <formula>2</formula>
    </cfRule>
  </conditionalFormatting>
  <conditionalFormatting sqref="B19">
    <cfRule type="cellIs" dxfId="5640" priority="5641" stopIfTrue="1" operator="notBetween">
      <formula>0</formula>
      <formula>1</formula>
    </cfRule>
  </conditionalFormatting>
  <conditionalFormatting sqref="B2">
    <cfRule type="cellIs" dxfId="5639" priority="5640" stopIfTrue="1" operator="lessThan">
      <formula>15</formula>
    </cfRule>
  </conditionalFormatting>
  <conditionalFormatting sqref="B27 B29 B4:B7">
    <cfRule type="cellIs" dxfId="5638" priority="5639" stopIfTrue="1" operator="notBetween">
      <formula>0</formula>
      <formula>3</formula>
    </cfRule>
  </conditionalFormatting>
  <conditionalFormatting sqref="B31 B10 B8 B18">
    <cfRule type="cellIs" dxfId="5637" priority="5638" stopIfTrue="1" operator="notBetween">
      <formula>0</formula>
      <formula>2</formula>
    </cfRule>
  </conditionalFormatting>
  <conditionalFormatting sqref="B19">
    <cfRule type="cellIs" dxfId="5636" priority="5637" stopIfTrue="1" operator="notBetween">
      <formula>0</formula>
      <formula>1</formula>
    </cfRule>
  </conditionalFormatting>
  <conditionalFormatting sqref="B2">
    <cfRule type="cellIs" dxfId="5635" priority="5636" stopIfTrue="1" operator="lessThan">
      <formula>15</formula>
    </cfRule>
  </conditionalFormatting>
  <conditionalFormatting sqref="B27 B29 B4:B7">
    <cfRule type="cellIs" dxfId="5634" priority="5635" stopIfTrue="1" operator="notBetween">
      <formula>0</formula>
      <formula>3</formula>
    </cfRule>
  </conditionalFormatting>
  <conditionalFormatting sqref="B31 B10 B8 B18">
    <cfRule type="cellIs" dxfId="5633" priority="5634" stopIfTrue="1" operator="notBetween">
      <formula>0</formula>
      <formula>2</formula>
    </cfRule>
  </conditionalFormatting>
  <conditionalFormatting sqref="B19">
    <cfRule type="cellIs" dxfId="5632" priority="5633" stopIfTrue="1" operator="notBetween">
      <formula>0</formula>
      <formula>1</formula>
    </cfRule>
  </conditionalFormatting>
  <conditionalFormatting sqref="B2">
    <cfRule type="cellIs" dxfId="5631" priority="5632" stopIfTrue="1" operator="lessThan">
      <formula>15</formula>
    </cfRule>
  </conditionalFormatting>
  <conditionalFormatting sqref="B27 B29 B4:B7">
    <cfRule type="cellIs" dxfId="5630" priority="5631" stopIfTrue="1" operator="notBetween">
      <formula>0</formula>
      <formula>3</formula>
    </cfRule>
  </conditionalFormatting>
  <conditionalFormatting sqref="B31 B10 B8 B18">
    <cfRule type="cellIs" dxfId="5629" priority="5630" stopIfTrue="1" operator="notBetween">
      <formula>0</formula>
      <formula>2</formula>
    </cfRule>
  </conditionalFormatting>
  <conditionalFormatting sqref="B19">
    <cfRule type="cellIs" dxfId="5628" priority="5629" stopIfTrue="1" operator="notBetween">
      <formula>0</formula>
      <formula>1</formula>
    </cfRule>
  </conditionalFormatting>
  <conditionalFormatting sqref="B2">
    <cfRule type="cellIs" dxfId="5627" priority="5628" stopIfTrue="1" operator="lessThan">
      <formula>15</formula>
    </cfRule>
  </conditionalFormatting>
  <conditionalFormatting sqref="B27 B29 B4:B7">
    <cfRule type="cellIs" dxfId="5626" priority="5627" stopIfTrue="1" operator="notBetween">
      <formula>0</formula>
      <formula>3</formula>
    </cfRule>
  </conditionalFormatting>
  <conditionalFormatting sqref="B31 B10 B8 B18">
    <cfRule type="cellIs" dxfId="5625" priority="5626" stopIfTrue="1" operator="notBetween">
      <formula>0</formula>
      <formula>2</formula>
    </cfRule>
  </conditionalFormatting>
  <conditionalFormatting sqref="B19">
    <cfRule type="cellIs" dxfId="5624" priority="5625" stopIfTrue="1" operator="notBetween">
      <formula>0</formula>
      <formula>1</formula>
    </cfRule>
  </conditionalFormatting>
  <conditionalFormatting sqref="B2">
    <cfRule type="cellIs" dxfId="5623" priority="5624" stopIfTrue="1" operator="lessThan">
      <formula>15</formula>
    </cfRule>
  </conditionalFormatting>
  <conditionalFormatting sqref="B27 B29 B4:B7">
    <cfRule type="cellIs" dxfId="5622" priority="5623" stopIfTrue="1" operator="notBetween">
      <formula>0</formula>
      <formula>3</formula>
    </cfRule>
  </conditionalFormatting>
  <conditionalFormatting sqref="B31 B10 B8 B18">
    <cfRule type="cellIs" dxfId="5621" priority="5622" stopIfTrue="1" operator="notBetween">
      <formula>0</formula>
      <formula>2</formula>
    </cfRule>
  </conditionalFormatting>
  <conditionalFormatting sqref="B19">
    <cfRule type="cellIs" dxfId="5620" priority="5621" stopIfTrue="1" operator="notBetween">
      <formula>0</formula>
      <formula>1</formula>
    </cfRule>
  </conditionalFormatting>
  <conditionalFormatting sqref="B2">
    <cfRule type="cellIs" dxfId="5619" priority="5620" stopIfTrue="1" operator="lessThan">
      <formula>15</formula>
    </cfRule>
  </conditionalFormatting>
  <conditionalFormatting sqref="B27 B29 B4:B7">
    <cfRule type="cellIs" dxfId="5618" priority="5619" stopIfTrue="1" operator="notBetween">
      <formula>0</formula>
      <formula>3</formula>
    </cfRule>
  </conditionalFormatting>
  <conditionalFormatting sqref="B31 B10 B8 B18">
    <cfRule type="cellIs" dxfId="5617" priority="5618" stopIfTrue="1" operator="notBetween">
      <formula>0</formula>
      <formula>2</formula>
    </cfRule>
  </conditionalFormatting>
  <conditionalFormatting sqref="B19">
    <cfRule type="cellIs" dxfId="5616" priority="5617" stopIfTrue="1" operator="notBetween">
      <formula>0</formula>
      <formula>1</formula>
    </cfRule>
  </conditionalFormatting>
  <conditionalFormatting sqref="B2">
    <cfRule type="cellIs" dxfId="5615" priority="5616" stopIfTrue="1" operator="lessThan">
      <formula>15</formula>
    </cfRule>
  </conditionalFormatting>
  <conditionalFormatting sqref="B27 B29 B4:B7">
    <cfRule type="cellIs" dxfId="5614" priority="5615" stopIfTrue="1" operator="notBetween">
      <formula>0</formula>
      <formula>3</formula>
    </cfRule>
  </conditionalFormatting>
  <conditionalFormatting sqref="B31 B10 B8 B18">
    <cfRule type="cellIs" dxfId="5613" priority="5614" stopIfTrue="1" operator="notBetween">
      <formula>0</formula>
      <formula>2</formula>
    </cfRule>
  </conditionalFormatting>
  <conditionalFormatting sqref="B19">
    <cfRule type="cellIs" dxfId="5612" priority="5613" stopIfTrue="1" operator="notBetween">
      <formula>0</formula>
      <formula>1</formula>
    </cfRule>
  </conditionalFormatting>
  <conditionalFormatting sqref="B2">
    <cfRule type="cellIs" dxfId="5611" priority="5612" stopIfTrue="1" operator="lessThan">
      <formula>15</formula>
    </cfRule>
  </conditionalFormatting>
  <conditionalFormatting sqref="B27 B29 B4:B7">
    <cfRule type="cellIs" dxfId="5610" priority="5611" stopIfTrue="1" operator="notBetween">
      <formula>0</formula>
      <formula>3</formula>
    </cfRule>
  </conditionalFormatting>
  <conditionalFormatting sqref="B31 B18 B10 B8">
    <cfRule type="cellIs" dxfId="5609" priority="5610" stopIfTrue="1" operator="notBetween">
      <formula>0</formula>
      <formula>2</formula>
    </cfRule>
  </conditionalFormatting>
  <conditionalFormatting sqref="B19">
    <cfRule type="cellIs" dxfId="5608" priority="5609" stopIfTrue="1" operator="notBetween">
      <formula>0</formula>
      <formula>1</formula>
    </cfRule>
  </conditionalFormatting>
  <conditionalFormatting sqref="B18">
    <cfRule type="cellIs" dxfId="5607" priority="5608" stopIfTrue="1" operator="notBetween">
      <formula>0</formula>
      <formula>2</formula>
    </cfRule>
  </conditionalFormatting>
  <conditionalFormatting sqref="B18">
    <cfRule type="cellIs" dxfId="5606" priority="5607" stopIfTrue="1" operator="notBetween">
      <formula>0</formula>
      <formula>2</formula>
    </cfRule>
  </conditionalFormatting>
  <conditionalFormatting sqref="B18">
    <cfRule type="cellIs" dxfId="5605" priority="5606" stopIfTrue="1" operator="notBetween">
      <formula>0</formula>
      <formula>2</formula>
    </cfRule>
  </conditionalFormatting>
  <conditionalFormatting sqref="B18">
    <cfRule type="cellIs" dxfId="5604" priority="5605" stopIfTrue="1" operator="notBetween">
      <formula>0</formula>
      <formula>2</formula>
    </cfRule>
  </conditionalFormatting>
  <conditionalFormatting sqref="B18">
    <cfRule type="cellIs" dxfId="5603" priority="5604" stopIfTrue="1" operator="notBetween">
      <formula>0</formula>
      <formula>2</formula>
    </cfRule>
  </conditionalFormatting>
  <conditionalFormatting sqref="B18">
    <cfRule type="cellIs" dxfId="5602" priority="5603" stopIfTrue="1" operator="notBetween">
      <formula>0</formula>
      <formula>2</formula>
    </cfRule>
  </conditionalFormatting>
  <conditionalFormatting sqref="B2">
    <cfRule type="cellIs" dxfId="5601" priority="5602" stopIfTrue="1" operator="lessThan">
      <formula>15</formula>
    </cfRule>
  </conditionalFormatting>
  <conditionalFormatting sqref="B27 B29 B4:B7">
    <cfRule type="cellIs" dxfId="5600" priority="5601" stopIfTrue="1" operator="notBetween">
      <formula>0</formula>
      <formula>3</formula>
    </cfRule>
  </conditionalFormatting>
  <conditionalFormatting sqref="B31 B18 B10 B8">
    <cfRule type="cellIs" dxfId="5599" priority="5600" stopIfTrue="1" operator="notBetween">
      <formula>0</formula>
      <formula>2</formula>
    </cfRule>
  </conditionalFormatting>
  <conditionalFormatting sqref="B19">
    <cfRule type="cellIs" dxfId="5598" priority="5599" stopIfTrue="1" operator="notBetween">
      <formula>0</formula>
      <formula>1</formula>
    </cfRule>
  </conditionalFormatting>
  <conditionalFormatting sqref="B18">
    <cfRule type="cellIs" dxfId="5597" priority="5598" stopIfTrue="1" operator="notBetween">
      <formula>0</formula>
      <formula>2</formula>
    </cfRule>
  </conditionalFormatting>
  <conditionalFormatting sqref="B18">
    <cfRule type="cellIs" dxfId="5596" priority="5597" stopIfTrue="1" operator="notBetween">
      <formula>0</formula>
      <formula>2</formula>
    </cfRule>
  </conditionalFormatting>
  <conditionalFormatting sqref="B18">
    <cfRule type="cellIs" dxfId="5595" priority="5596" stopIfTrue="1" operator="notBetween">
      <formula>0</formula>
      <formula>2</formula>
    </cfRule>
  </conditionalFormatting>
  <conditionalFormatting sqref="B18">
    <cfRule type="cellIs" dxfId="5594" priority="5595" stopIfTrue="1" operator="notBetween">
      <formula>0</formula>
      <formula>2</formula>
    </cfRule>
  </conditionalFormatting>
  <conditionalFormatting sqref="B18">
    <cfRule type="cellIs" dxfId="5593" priority="5594" stopIfTrue="1" operator="notBetween">
      <formula>0</formula>
      <formula>2</formula>
    </cfRule>
  </conditionalFormatting>
  <conditionalFormatting sqref="B18">
    <cfRule type="cellIs" dxfId="5592" priority="5593" stopIfTrue="1" operator="notBetween">
      <formula>0</formula>
      <formula>2</formula>
    </cfRule>
  </conditionalFormatting>
  <conditionalFormatting sqref="B2">
    <cfRule type="cellIs" dxfId="5591" priority="5592" stopIfTrue="1" operator="lessThan">
      <formula>15</formula>
    </cfRule>
  </conditionalFormatting>
  <conditionalFormatting sqref="B27 B29 B4:B7">
    <cfRule type="cellIs" dxfId="5590" priority="5591" stopIfTrue="1" operator="notBetween">
      <formula>0</formula>
      <formula>3</formula>
    </cfRule>
  </conditionalFormatting>
  <conditionalFormatting sqref="B31 B18 B10 B8">
    <cfRule type="cellIs" dxfId="5589" priority="5590" stopIfTrue="1" operator="notBetween">
      <formula>0</formula>
      <formula>2</formula>
    </cfRule>
  </conditionalFormatting>
  <conditionalFormatting sqref="B19">
    <cfRule type="cellIs" dxfId="5588" priority="5589" stopIfTrue="1" operator="notBetween">
      <formula>0</formula>
      <formula>1</formula>
    </cfRule>
  </conditionalFormatting>
  <conditionalFormatting sqref="B18">
    <cfRule type="cellIs" dxfId="5587" priority="5588" stopIfTrue="1" operator="notBetween">
      <formula>0</formula>
      <formula>2</formula>
    </cfRule>
  </conditionalFormatting>
  <conditionalFormatting sqref="B18">
    <cfRule type="cellIs" dxfId="5586" priority="5587" stopIfTrue="1" operator="notBetween">
      <formula>0</formula>
      <formula>2</formula>
    </cfRule>
  </conditionalFormatting>
  <conditionalFormatting sqref="B18">
    <cfRule type="cellIs" dxfId="5585" priority="5586" stopIfTrue="1" operator="notBetween">
      <formula>0</formula>
      <formula>2</formula>
    </cfRule>
  </conditionalFormatting>
  <conditionalFormatting sqref="B18">
    <cfRule type="cellIs" dxfId="5584" priority="5585" stopIfTrue="1" operator="notBetween">
      <formula>0</formula>
      <formula>2</formula>
    </cfRule>
  </conditionalFormatting>
  <conditionalFormatting sqref="B18">
    <cfRule type="cellIs" dxfId="5583" priority="5584" stopIfTrue="1" operator="notBetween">
      <formula>0</formula>
      <formula>2</formula>
    </cfRule>
  </conditionalFormatting>
  <conditionalFormatting sqref="B18">
    <cfRule type="cellIs" dxfId="5582" priority="5583" stopIfTrue="1" operator="notBetween">
      <formula>0</formula>
      <formula>2</formula>
    </cfRule>
  </conditionalFormatting>
  <conditionalFormatting sqref="B2">
    <cfRule type="cellIs" dxfId="5581" priority="5582" stopIfTrue="1" operator="lessThan">
      <formula>15</formula>
    </cfRule>
  </conditionalFormatting>
  <conditionalFormatting sqref="B27 B29 B4:B7">
    <cfRule type="cellIs" dxfId="5580" priority="5581" stopIfTrue="1" operator="notBetween">
      <formula>0</formula>
      <formula>3</formula>
    </cfRule>
  </conditionalFormatting>
  <conditionalFormatting sqref="B31 B18 B10 B8">
    <cfRule type="cellIs" dxfId="5579" priority="5580" stopIfTrue="1" operator="notBetween">
      <formula>0</formula>
      <formula>2</formula>
    </cfRule>
  </conditionalFormatting>
  <conditionalFormatting sqref="B19">
    <cfRule type="cellIs" dxfId="5578" priority="5579" stopIfTrue="1" operator="notBetween">
      <formula>0</formula>
      <formula>1</formula>
    </cfRule>
  </conditionalFormatting>
  <conditionalFormatting sqref="B18">
    <cfRule type="cellIs" dxfId="5577" priority="5578" stopIfTrue="1" operator="notBetween">
      <formula>0</formula>
      <formula>2</formula>
    </cfRule>
  </conditionalFormatting>
  <conditionalFormatting sqref="B18">
    <cfRule type="cellIs" dxfId="5576" priority="5577" stopIfTrue="1" operator="notBetween">
      <formula>0</formula>
      <formula>2</formula>
    </cfRule>
  </conditionalFormatting>
  <conditionalFormatting sqref="B18">
    <cfRule type="cellIs" dxfId="5575" priority="5576" stopIfTrue="1" operator="notBetween">
      <formula>0</formula>
      <formula>2</formula>
    </cfRule>
  </conditionalFormatting>
  <conditionalFormatting sqref="B18">
    <cfRule type="cellIs" dxfId="5574" priority="5575" stopIfTrue="1" operator="notBetween">
      <formula>0</formula>
      <formula>2</formula>
    </cfRule>
  </conditionalFormatting>
  <conditionalFormatting sqref="B18">
    <cfRule type="cellIs" dxfId="5573" priority="5574" stopIfTrue="1" operator="notBetween">
      <formula>0</formula>
      <formula>2</formula>
    </cfRule>
  </conditionalFormatting>
  <conditionalFormatting sqref="B18">
    <cfRule type="cellIs" dxfId="5572" priority="5573" stopIfTrue="1" operator="notBetween">
      <formula>0</formula>
      <formula>2</formula>
    </cfRule>
  </conditionalFormatting>
  <conditionalFormatting sqref="B2">
    <cfRule type="cellIs" dxfId="5571" priority="5572" stopIfTrue="1" operator="lessThan">
      <formula>15</formula>
    </cfRule>
  </conditionalFormatting>
  <conditionalFormatting sqref="B27 B29 B4:B7">
    <cfRule type="cellIs" dxfId="5570" priority="5571" stopIfTrue="1" operator="notBetween">
      <formula>0</formula>
      <formula>3</formula>
    </cfRule>
  </conditionalFormatting>
  <conditionalFormatting sqref="B31 B18 B10 B8">
    <cfRule type="cellIs" dxfId="5569" priority="5570" stopIfTrue="1" operator="notBetween">
      <formula>0</formula>
      <formula>2</formula>
    </cfRule>
  </conditionalFormatting>
  <conditionalFormatting sqref="B19">
    <cfRule type="cellIs" dxfId="5568" priority="5569" stopIfTrue="1" operator="notBetween">
      <formula>0</formula>
      <formula>1</formula>
    </cfRule>
  </conditionalFormatting>
  <conditionalFormatting sqref="B18">
    <cfRule type="cellIs" dxfId="5567" priority="5568" stopIfTrue="1" operator="notBetween">
      <formula>0</formula>
      <formula>2</formula>
    </cfRule>
  </conditionalFormatting>
  <conditionalFormatting sqref="B18">
    <cfRule type="cellIs" dxfId="5566" priority="5567" stopIfTrue="1" operator="notBetween">
      <formula>0</formula>
      <formula>2</formula>
    </cfRule>
  </conditionalFormatting>
  <conditionalFormatting sqref="B18">
    <cfRule type="cellIs" dxfId="5565" priority="5566" stopIfTrue="1" operator="notBetween">
      <formula>0</formula>
      <formula>2</formula>
    </cfRule>
  </conditionalFormatting>
  <conditionalFormatting sqref="B18">
    <cfRule type="cellIs" dxfId="5564" priority="5565" stopIfTrue="1" operator="notBetween">
      <formula>0</formula>
      <formula>2</formula>
    </cfRule>
  </conditionalFormatting>
  <conditionalFormatting sqref="B18">
    <cfRule type="cellIs" dxfId="5563" priority="5564" stopIfTrue="1" operator="notBetween">
      <formula>0</formula>
      <formula>2</formula>
    </cfRule>
  </conditionalFormatting>
  <conditionalFormatting sqref="B18">
    <cfRule type="cellIs" dxfId="5562" priority="5563" stopIfTrue="1" operator="notBetween">
      <formula>0</formula>
      <formula>2</formula>
    </cfRule>
  </conditionalFormatting>
  <conditionalFormatting sqref="B2">
    <cfRule type="cellIs" dxfId="5561" priority="5562" stopIfTrue="1" operator="lessThan">
      <formula>15</formula>
    </cfRule>
  </conditionalFormatting>
  <conditionalFormatting sqref="B27 B29 B4:B7">
    <cfRule type="cellIs" dxfId="5560" priority="5561" stopIfTrue="1" operator="notBetween">
      <formula>0</formula>
      <formula>3</formula>
    </cfRule>
  </conditionalFormatting>
  <conditionalFormatting sqref="B31 B10 B8 B18">
    <cfRule type="cellIs" dxfId="5559" priority="5560" stopIfTrue="1" operator="notBetween">
      <formula>0</formula>
      <formula>2</formula>
    </cfRule>
  </conditionalFormatting>
  <conditionalFormatting sqref="B19">
    <cfRule type="cellIs" dxfId="5558" priority="5559" stopIfTrue="1" operator="notBetween">
      <formula>0</formula>
      <formula>1</formula>
    </cfRule>
  </conditionalFormatting>
  <conditionalFormatting sqref="B2">
    <cfRule type="cellIs" dxfId="5557" priority="5558" stopIfTrue="1" operator="lessThan">
      <formula>15</formula>
    </cfRule>
  </conditionalFormatting>
  <conditionalFormatting sqref="B27 B29 B4:B7">
    <cfRule type="cellIs" dxfId="5556" priority="5557" stopIfTrue="1" operator="notBetween">
      <formula>0</formula>
      <formula>3</formula>
    </cfRule>
  </conditionalFormatting>
  <conditionalFormatting sqref="B31 B10 B8 B18">
    <cfRule type="cellIs" dxfId="5555" priority="5556" stopIfTrue="1" operator="notBetween">
      <formula>0</formula>
      <formula>2</formula>
    </cfRule>
  </conditionalFormatting>
  <conditionalFormatting sqref="B19">
    <cfRule type="cellIs" dxfId="5554" priority="5555" stopIfTrue="1" operator="notBetween">
      <formula>0</formula>
      <formula>1</formula>
    </cfRule>
  </conditionalFormatting>
  <conditionalFormatting sqref="B2">
    <cfRule type="cellIs" dxfId="5553" priority="5554" stopIfTrue="1" operator="lessThan">
      <formula>15</formula>
    </cfRule>
  </conditionalFormatting>
  <conditionalFormatting sqref="B27 B29 B4:B7">
    <cfRule type="cellIs" dxfId="5552" priority="5553" stopIfTrue="1" operator="notBetween">
      <formula>0</formula>
      <formula>3</formula>
    </cfRule>
  </conditionalFormatting>
  <conditionalFormatting sqref="B31 B10 B8 B18">
    <cfRule type="cellIs" dxfId="5551" priority="5552" stopIfTrue="1" operator="notBetween">
      <formula>0</formula>
      <formula>2</formula>
    </cfRule>
  </conditionalFormatting>
  <conditionalFormatting sqref="B19">
    <cfRule type="cellIs" dxfId="5550" priority="5551" stopIfTrue="1" operator="notBetween">
      <formula>0</formula>
      <formula>1</formula>
    </cfRule>
  </conditionalFormatting>
  <conditionalFormatting sqref="B2">
    <cfRule type="cellIs" dxfId="5549" priority="5550" stopIfTrue="1" operator="lessThan">
      <formula>15</formula>
    </cfRule>
  </conditionalFormatting>
  <conditionalFormatting sqref="B27 B29 B4:B7">
    <cfRule type="cellIs" dxfId="5548" priority="5549" stopIfTrue="1" operator="notBetween">
      <formula>0</formula>
      <formula>3</formula>
    </cfRule>
  </conditionalFormatting>
  <conditionalFormatting sqref="B31 B10 B8 B18">
    <cfRule type="cellIs" dxfId="5547" priority="5548" stopIfTrue="1" operator="notBetween">
      <formula>0</formula>
      <formula>2</formula>
    </cfRule>
  </conditionalFormatting>
  <conditionalFormatting sqref="B19">
    <cfRule type="cellIs" dxfId="5546" priority="5547" stopIfTrue="1" operator="notBetween">
      <formula>0</formula>
      <formula>1</formula>
    </cfRule>
  </conditionalFormatting>
  <conditionalFormatting sqref="B2">
    <cfRule type="cellIs" dxfId="5545" priority="5546" stopIfTrue="1" operator="lessThan">
      <formula>15</formula>
    </cfRule>
  </conditionalFormatting>
  <conditionalFormatting sqref="B27 B29 B4:B7">
    <cfRule type="cellIs" dxfId="5544" priority="5545" stopIfTrue="1" operator="notBetween">
      <formula>0</formula>
      <formula>3</formula>
    </cfRule>
  </conditionalFormatting>
  <conditionalFormatting sqref="B31 B10 B8 B18">
    <cfRule type="cellIs" dxfId="5543" priority="5544" stopIfTrue="1" operator="notBetween">
      <formula>0</formula>
      <formula>2</formula>
    </cfRule>
  </conditionalFormatting>
  <conditionalFormatting sqref="B19">
    <cfRule type="cellIs" dxfId="5542" priority="5543" stopIfTrue="1" operator="notBetween">
      <formula>0</formula>
      <formula>1</formula>
    </cfRule>
  </conditionalFormatting>
  <conditionalFormatting sqref="B2">
    <cfRule type="cellIs" dxfId="5541" priority="5542" stopIfTrue="1" operator="lessThan">
      <formula>15</formula>
    </cfRule>
  </conditionalFormatting>
  <conditionalFormatting sqref="B27 B29 B4:B7">
    <cfRule type="cellIs" dxfId="5540" priority="5541" stopIfTrue="1" operator="notBetween">
      <formula>0</formula>
      <formula>3</formula>
    </cfRule>
  </conditionalFormatting>
  <conditionalFormatting sqref="B31 B10 B8 B18">
    <cfRule type="cellIs" dxfId="5539" priority="5540" stopIfTrue="1" operator="notBetween">
      <formula>0</formula>
      <formula>2</formula>
    </cfRule>
  </conditionalFormatting>
  <conditionalFormatting sqref="B19">
    <cfRule type="cellIs" dxfId="5538" priority="5539" stopIfTrue="1" operator="notBetween">
      <formula>0</formula>
      <formula>1</formula>
    </cfRule>
  </conditionalFormatting>
  <conditionalFormatting sqref="B2">
    <cfRule type="cellIs" dxfId="5537" priority="5538" stopIfTrue="1" operator="lessThan">
      <formula>15</formula>
    </cfRule>
  </conditionalFormatting>
  <conditionalFormatting sqref="B27 B29 B4:B7">
    <cfRule type="cellIs" dxfId="5536" priority="5537" stopIfTrue="1" operator="notBetween">
      <formula>0</formula>
      <formula>3</formula>
    </cfRule>
  </conditionalFormatting>
  <conditionalFormatting sqref="B31 B10 B8 B18">
    <cfRule type="cellIs" dxfId="5535" priority="5536" stopIfTrue="1" operator="notBetween">
      <formula>0</formula>
      <formula>2</formula>
    </cfRule>
  </conditionalFormatting>
  <conditionalFormatting sqref="B19">
    <cfRule type="cellIs" dxfId="5534" priority="5535" stopIfTrue="1" operator="notBetween">
      <formula>0</formula>
      <formula>1</formula>
    </cfRule>
  </conditionalFormatting>
  <conditionalFormatting sqref="B2">
    <cfRule type="cellIs" dxfId="5533" priority="5534" stopIfTrue="1" operator="lessThan">
      <formula>15</formula>
    </cfRule>
  </conditionalFormatting>
  <conditionalFormatting sqref="B27 B29 B4:B7">
    <cfRule type="cellIs" dxfId="5532" priority="5533" stopIfTrue="1" operator="notBetween">
      <formula>0</formula>
      <formula>3</formula>
    </cfRule>
  </conditionalFormatting>
  <conditionalFormatting sqref="B31 B10 B8 B18">
    <cfRule type="cellIs" dxfId="5531" priority="5532" stopIfTrue="1" operator="notBetween">
      <formula>0</formula>
      <formula>2</formula>
    </cfRule>
  </conditionalFormatting>
  <conditionalFormatting sqref="B19">
    <cfRule type="cellIs" dxfId="5530" priority="5531" stopIfTrue="1" operator="notBetween">
      <formula>0</formula>
      <formula>1</formula>
    </cfRule>
  </conditionalFormatting>
  <conditionalFormatting sqref="B2">
    <cfRule type="cellIs" dxfId="5529" priority="5530" stopIfTrue="1" operator="lessThan">
      <formula>15</formula>
    </cfRule>
  </conditionalFormatting>
  <conditionalFormatting sqref="B27 B29 B4:B7">
    <cfRule type="cellIs" dxfId="5528" priority="5529" stopIfTrue="1" operator="notBetween">
      <formula>0</formula>
      <formula>3</formula>
    </cfRule>
  </conditionalFormatting>
  <conditionalFormatting sqref="B31 B18 B10 B8">
    <cfRule type="cellIs" dxfId="5527" priority="5528" stopIfTrue="1" operator="notBetween">
      <formula>0</formula>
      <formula>2</formula>
    </cfRule>
  </conditionalFormatting>
  <conditionalFormatting sqref="B19">
    <cfRule type="cellIs" dxfId="5526" priority="5527" stopIfTrue="1" operator="notBetween">
      <formula>0</formula>
      <formula>1</formula>
    </cfRule>
  </conditionalFormatting>
  <conditionalFormatting sqref="B18">
    <cfRule type="cellIs" dxfId="5525" priority="5526" stopIfTrue="1" operator="notBetween">
      <formula>0</formula>
      <formula>2</formula>
    </cfRule>
  </conditionalFormatting>
  <conditionalFormatting sqref="B18">
    <cfRule type="cellIs" dxfId="5524" priority="5525" stopIfTrue="1" operator="notBetween">
      <formula>0</formula>
      <formula>2</formula>
    </cfRule>
  </conditionalFormatting>
  <conditionalFormatting sqref="B18">
    <cfRule type="cellIs" dxfId="5523" priority="5524" stopIfTrue="1" operator="notBetween">
      <formula>0</formula>
      <formula>2</formula>
    </cfRule>
  </conditionalFormatting>
  <conditionalFormatting sqref="B18">
    <cfRule type="cellIs" dxfId="5522" priority="5523" stopIfTrue="1" operator="notBetween">
      <formula>0</formula>
      <formula>2</formula>
    </cfRule>
  </conditionalFormatting>
  <conditionalFormatting sqref="B18">
    <cfRule type="cellIs" dxfId="5521" priority="5522" stopIfTrue="1" operator="notBetween">
      <formula>0</formula>
      <formula>2</formula>
    </cfRule>
  </conditionalFormatting>
  <conditionalFormatting sqref="B18">
    <cfRule type="cellIs" dxfId="5520" priority="5521" stopIfTrue="1" operator="notBetween">
      <formula>0</formula>
      <formula>2</formula>
    </cfRule>
  </conditionalFormatting>
  <conditionalFormatting sqref="B2">
    <cfRule type="cellIs" dxfId="5519" priority="5520" stopIfTrue="1" operator="lessThan">
      <formula>15</formula>
    </cfRule>
  </conditionalFormatting>
  <conditionalFormatting sqref="B27 B29 B4:B7">
    <cfRule type="cellIs" dxfId="5518" priority="5519" stopIfTrue="1" operator="notBetween">
      <formula>0</formula>
      <formula>3</formula>
    </cfRule>
  </conditionalFormatting>
  <conditionalFormatting sqref="B31 B18 B10 B8">
    <cfRule type="cellIs" dxfId="5517" priority="5518" stopIfTrue="1" operator="notBetween">
      <formula>0</formula>
      <formula>2</formula>
    </cfRule>
  </conditionalFormatting>
  <conditionalFormatting sqref="B19">
    <cfRule type="cellIs" dxfId="5516" priority="5517" stopIfTrue="1" operator="notBetween">
      <formula>0</formula>
      <formula>1</formula>
    </cfRule>
  </conditionalFormatting>
  <conditionalFormatting sqref="B18">
    <cfRule type="cellIs" dxfId="5515" priority="5516" stopIfTrue="1" operator="notBetween">
      <formula>0</formula>
      <formula>2</formula>
    </cfRule>
  </conditionalFormatting>
  <conditionalFormatting sqref="B18">
    <cfRule type="cellIs" dxfId="5514" priority="5515" stopIfTrue="1" operator="notBetween">
      <formula>0</formula>
      <formula>2</formula>
    </cfRule>
  </conditionalFormatting>
  <conditionalFormatting sqref="B18">
    <cfRule type="cellIs" dxfId="5513" priority="5514" stopIfTrue="1" operator="notBetween">
      <formula>0</formula>
      <formula>2</formula>
    </cfRule>
  </conditionalFormatting>
  <conditionalFormatting sqref="B18">
    <cfRule type="cellIs" dxfId="5512" priority="5513" stopIfTrue="1" operator="notBetween">
      <formula>0</formula>
      <formula>2</formula>
    </cfRule>
  </conditionalFormatting>
  <conditionalFormatting sqref="B18">
    <cfRule type="cellIs" dxfId="5511" priority="5512" stopIfTrue="1" operator="notBetween">
      <formula>0</formula>
      <formula>2</formula>
    </cfRule>
  </conditionalFormatting>
  <conditionalFormatting sqref="B18">
    <cfRule type="cellIs" dxfId="5510" priority="5511" stopIfTrue="1" operator="notBetween">
      <formula>0</formula>
      <formula>2</formula>
    </cfRule>
  </conditionalFormatting>
  <conditionalFormatting sqref="B2">
    <cfRule type="cellIs" dxfId="5509" priority="5510" stopIfTrue="1" operator="lessThan">
      <formula>15</formula>
    </cfRule>
  </conditionalFormatting>
  <conditionalFormatting sqref="B27 B29 B4:B7">
    <cfRule type="cellIs" dxfId="5508" priority="5509" stopIfTrue="1" operator="notBetween">
      <formula>0</formula>
      <formula>3</formula>
    </cfRule>
  </conditionalFormatting>
  <conditionalFormatting sqref="B31 B18 B10 B8">
    <cfRule type="cellIs" dxfId="5507" priority="5508" stopIfTrue="1" operator="notBetween">
      <formula>0</formula>
      <formula>2</formula>
    </cfRule>
  </conditionalFormatting>
  <conditionalFormatting sqref="B19">
    <cfRule type="cellIs" dxfId="5506" priority="5507" stopIfTrue="1" operator="notBetween">
      <formula>0</formula>
      <formula>1</formula>
    </cfRule>
  </conditionalFormatting>
  <conditionalFormatting sqref="B18">
    <cfRule type="cellIs" dxfId="5505" priority="5506" stopIfTrue="1" operator="notBetween">
      <formula>0</formula>
      <formula>2</formula>
    </cfRule>
  </conditionalFormatting>
  <conditionalFormatting sqref="B18">
    <cfRule type="cellIs" dxfId="5504" priority="5505" stopIfTrue="1" operator="notBetween">
      <formula>0</formula>
      <formula>2</formula>
    </cfRule>
  </conditionalFormatting>
  <conditionalFormatting sqref="B18">
    <cfRule type="cellIs" dxfId="5503" priority="5504" stopIfTrue="1" operator="notBetween">
      <formula>0</formula>
      <formula>2</formula>
    </cfRule>
  </conditionalFormatting>
  <conditionalFormatting sqref="B18">
    <cfRule type="cellIs" dxfId="5502" priority="5503" stopIfTrue="1" operator="notBetween">
      <formula>0</formula>
      <formula>2</formula>
    </cfRule>
  </conditionalFormatting>
  <conditionalFormatting sqref="B18">
    <cfRule type="cellIs" dxfId="5501" priority="5502" stopIfTrue="1" operator="notBetween">
      <formula>0</formula>
      <formula>2</formula>
    </cfRule>
  </conditionalFormatting>
  <conditionalFormatting sqref="B18">
    <cfRule type="cellIs" dxfId="5500" priority="5501" stopIfTrue="1" operator="notBetween">
      <formula>0</formula>
      <formula>2</formula>
    </cfRule>
  </conditionalFormatting>
  <conditionalFormatting sqref="B2">
    <cfRule type="cellIs" dxfId="5499" priority="5500" stopIfTrue="1" operator="lessThan">
      <formula>15</formula>
    </cfRule>
  </conditionalFormatting>
  <conditionalFormatting sqref="B27 B29 B4:B7">
    <cfRule type="cellIs" dxfId="5498" priority="5499" stopIfTrue="1" operator="notBetween">
      <formula>0</formula>
      <formula>3</formula>
    </cfRule>
  </conditionalFormatting>
  <conditionalFormatting sqref="B31 B18 B10 B8">
    <cfRule type="cellIs" dxfId="5497" priority="5498" stopIfTrue="1" operator="notBetween">
      <formula>0</formula>
      <formula>2</formula>
    </cfRule>
  </conditionalFormatting>
  <conditionalFormatting sqref="B19">
    <cfRule type="cellIs" dxfId="5496" priority="5497" stopIfTrue="1" operator="notBetween">
      <formula>0</formula>
      <formula>1</formula>
    </cfRule>
  </conditionalFormatting>
  <conditionalFormatting sqref="B18">
    <cfRule type="cellIs" dxfId="5495" priority="5496" stopIfTrue="1" operator="notBetween">
      <formula>0</formula>
      <formula>2</formula>
    </cfRule>
  </conditionalFormatting>
  <conditionalFormatting sqref="B18">
    <cfRule type="cellIs" dxfId="5494" priority="5495" stopIfTrue="1" operator="notBetween">
      <formula>0</formula>
      <formula>2</formula>
    </cfRule>
  </conditionalFormatting>
  <conditionalFormatting sqref="B18">
    <cfRule type="cellIs" dxfId="5493" priority="5494" stopIfTrue="1" operator="notBetween">
      <formula>0</formula>
      <formula>2</formula>
    </cfRule>
  </conditionalFormatting>
  <conditionalFormatting sqref="B18">
    <cfRule type="cellIs" dxfId="5492" priority="5493" stopIfTrue="1" operator="notBetween">
      <formula>0</formula>
      <formula>2</formula>
    </cfRule>
  </conditionalFormatting>
  <conditionalFormatting sqref="B18">
    <cfRule type="cellIs" dxfId="5491" priority="5492" stopIfTrue="1" operator="notBetween">
      <formula>0</formula>
      <formula>2</formula>
    </cfRule>
  </conditionalFormatting>
  <conditionalFormatting sqref="B18">
    <cfRule type="cellIs" dxfId="5490" priority="5491" stopIfTrue="1" operator="notBetween">
      <formula>0</formula>
      <formula>2</formula>
    </cfRule>
  </conditionalFormatting>
  <conditionalFormatting sqref="B2">
    <cfRule type="cellIs" dxfId="5489" priority="5490" stopIfTrue="1" operator="lessThan">
      <formula>15</formula>
    </cfRule>
  </conditionalFormatting>
  <conditionalFormatting sqref="B27 B29 B4:B7">
    <cfRule type="cellIs" dxfId="5488" priority="5489" stopIfTrue="1" operator="notBetween">
      <formula>0</formula>
      <formula>3</formula>
    </cfRule>
  </conditionalFormatting>
  <conditionalFormatting sqref="B31 B18 B10 B8">
    <cfRule type="cellIs" dxfId="5487" priority="5488" stopIfTrue="1" operator="notBetween">
      <formula>0</formula>
      <formula>2</formula>
    </cfRule>
  </conditionalFormatting>
  <conditionalFormatting sqref="B19">
    <cfRule type="cellIs" dxfId="5486" priority="5487" stopIfTrue="1" operator="notBetween">
      <formula>0</formula>
      <formula>1</formula>
    </cfRule>
  </conditionalFormatting>
  <conditionalFormatting sqref="B18">
    <cfRule type="cellIs" dxfId="5485" priority="5486" stopIfTrue="1" operator="notBetween">
      <formula>0</formula>
      <formula>2</formula>
    </cfRule>
  </conditionalFormatting>
  <conditionalFormatting sqref="B18">
    <cfRule type="cellIs" dxfId="5484" priority="5485" stopIfTrue="1" operator="notBetween">
      <formula>0</formula>
      <formula>2</formula>
    </cfRule>
  </conditionalFormatting>
  <conditionalFormatting sqref="B18">
    <cfRule type="cellIs" dxfId="5483" priority="5484" stopIfTrue="1" operator="notBetween">
      <formula>0</formula>
      <formula>2</formula>
    </cfRule>
  </conditionalFormatting>
  <conditionalFormatting sqref="B18">
    <cfRule type="cellIs" dxfId="5482" priority="5483" stopIfTrue="1" operator="notBetween">
      <formula>0</formula>
      <formula>2</formula>
    </cfRule>
  </conditionalFormatting>
  <conditionalFormatting sqref="B18">
    <cfRule type="cellIs" dxfId="5481" priority="5482" stopIfTrue="1" operator="notBetween">
      <formula>0</formula>
      <formula>2</formula>
    </cfRule>
  </conditionalFormatting>
  <conditionalFormatting sqref="B18">
    <cfRule type="cellIs" dxfId="5480" priority="5481" stopIfTrue="1" operator="notBetween">
      <formula>0</formula>
      <formula>2</formula>
    </cfRule>
  </conditionalFormatting>
  <conditionalFormatting sqref="B2">
    <cfRule type="cellIs" dxfId="5479" priority="5480" stopIfTrue="1" operator="lessThan">
      <formula>15</formula>
    </cfRule>
  </conditionalFormatting>
  <conditionalFormatting sqref="B27 B29 B4:B7">
    <cfRule type="cellIs" dxfId="5478" priority="5479" stopIfTrue="1" operator="notBetween">
      <formula>0</formula>
      <formula>3</formula>
    </cfRule>
  </conditionalFormatting>
  <conditionalFormatting sqref="B31 B10 B8 B18">
    <cfRule type="cellIs" dxfId="5477" priority="5478" stopIfTrue="1" operator="notBetween">
      <formula>0</formula>
      <formula>2</formula>
    </cfRule>
  </conditionalFormatting>
  <conditionalFormatting sqref="B19">
    <cfRule type="cellIs" dxfId="5476" priority="5477" stopIfTrue="1" operator="notBetween">
      <formula>0</formula>
      <formula>1</formula>
    </cfRule>
  </conditionalFormatting>
  <conditionalFormatting sqref="B2">
    <cfRule type="cellIs" dxfId="5475" priority="5476" stopIfTrue="1" operator="lessThan">
      <formula>15</formula>
    </cfRule>
  </conditionalFormatting>
  <conditionalFormatting sqref="B27 B29 B4:B7">
    <cfRule type="cellIs" dxfId="5474" priority="5475" stopIfTrue="1" operator="notBetween">
      <formula>0</formula>
      <formula>3</formula>
    </cfRule>
  </conditionalFormatting>
  <conditionalFormatting sqref="B31 B10 B8 B18">
    <cfRule type="cellIs" dxfId="5473" priority="5474" stopIfTrue="1" operator="notBetween">
      <formula>0</formula>
      <formula>2</formula>
    </cfRule>
  </conditionalFormatting>
  <conditionalFormatting sqref="B19">
    <cfRule type="cellIs" dxfId="5472" priority="5473" stopIfTrue="1" operator="notBetween">
      <formula>0</formula>
      <formula>1</formula>
    </cfRule>
  </conditionalFormatting>
  <conditionalFormatting sqref="B2">
    <cfRule type="cellIs" dxfId="5471" priority="5472" stopIfTrue="1" operator="lessThan">
      <formula>15</formula>
    </cfRule>
  </conditionalFormatting>
  <conditionalFormatting sqref="B27 B29 B4:B7">
    <cfRule type="cellIs" dxfId="5470" priority="5471" stopIfTrue="1" operator="notBetween">
      <formula>0</formula>
      <formula>3</formula>
    </cfRule>
  </conditionalFormatting>
  <conditionalFormatting sqref="B31 B10 B8 B18">
    <cfRule type="cellIs" dxfId="5469" priority="5470" stopIfTrue="1" operator="notBetween">
      <formula>0</formula>
      <formula>2</formula>
    </cfRule>
  </conditionalFormatting>
  <conditionalFormatting sqref="B19">
    <cfRule type="cellIs" dxfId="5468" priority="5469" stopIfTrue="1" operator="notBetween">
      <formula>0</formula>
      <formula>1</formula>
    </cfRule>
  </conditionalFormatting>
  <conditionalFormatting sqref="B2">
    <cfRule type="cellIs" dxfId="5467" priority="5468" stopIfTrue="1" operator="lessThan">
      <formula>15</formula>
    </cfRule>
  </conditionalFormatting>
  <conditionalFormatting sqref="B27 B29 B4:B7">
    <cfRule type="cellIs" dxfId="5466" priority="5467" stopIfTrue="1" operator="notBetween">
      <formula>0</formula>
      <formula>3</formula>
    </cfRule>
  </conditionalFormatting>
  <conditionalFormatting sqref="B31 B10 B8 B18">
    <cfRule type="cellIs" dxfId="5465" priority="5466" stopIfTrue="1" operator="notBetween">
      <formula>0</formula>
      <formula>2</formula>
    </cfRule>
  </conditionalFormatting>
  <conditionalFormatting sqref="B19">
    <cfRule type="cellIs" dxfId="5464" priority="5465" stopIfTrue="1" operator="notBetween">
      <formula>0</formula>
      <formula>1</formula>
    </cfRule>
  </conditionalFormatting>
  <conditionalFormatting sqref="B2">
    <cfRule type="cellIs" dxfId="5463" priority="5464" stopIfTrue="1" operator="lessThan">
      <formula>15</formula>
    </cfRule>
  </conditionalFormatting>
  <conditionalFormatting sqref="B27 B29 B4:B7">
    <cfRule type="cellIs" dxfId="5462" priority="5463" stopIfTrue="1" operator="notBetween">
      <formula>0</formula>
      <formula>3</formula>
    </cfRule>
  </conditionalFormatting>
  <conditionalFormatting sqref="B31 B10 B8 B18">
    <cfRule type="cellIs" dxfId="5461" priority="5462" stopIfTrue="1" operator="notBetween">
      <formula>0</formula>
      <formula>2</formula>
    </cfRule>
  </conditionalFormatting>
  <conditionalFormatting sqref="B19">
    <cfRule type="cellIs" dxfId="5460" priority="5461" stopIfTrue="1" operator="notBetween">
      <formula>0</formula>
      <formula>1</formula>
    </cfRule>
  </conditionalFormatting>
  <conditionalFormatting sqref="B2">
    <cfRule type="cellIs" dxfId="5459" priority="5460" stopIfTrue="1" operator="lessThan">
      <formula>15</formula>
    </cfRule>
  </conditionalFormatting>
  <conditionalFormatting sqref="B27 B29 B4:B7">
    <cfRule type="cellIs" dxfId="5458" priority="5459" stopIfTrue="1" operator="notBetween">
      <formula>0</formula>
      <formula>3</formula>
    </cfRule>
  </conditionalFormatting>
  <conditionalFormatting sqref="B31 B10 B8 B18">
    <cfRule type="cellIs" dxfId="5457" priority="5458" stopIfTrue="1" operator="notBetween">
      <formula>0</formula>
      <formula>2</formula>
    </cfRule>
  </conditionalFormatting>
  <conditionalFormatting sqref="B19">
    <cfRule type="cellIs" dxfId="5456" priority="5457" stopIfTrue="1" operator="notBetween">
      <formula>0</formula>
      <formula>1</formula>
    </cfRule>
  </conditionalFormatting>
  <conditionalFormatting sqref="B2">
    <cfRule type="cellIs" dxfId="5455" priority="5456" stopIfTrue="1" operator="lessThan">
      <formula>15</formula>
    </cfRule>
  </conditionalFormatting>
  <conditionalFormatting sqref="B27 B29 B4:B7">
    <cfRule type="cellIs" dxfId="5454" priority="5455" stopIfTrue="1" operator="notBetween">
      <formula>0</formula>
      <formula>3</formula>
    </cfRule>
  </conditionalFormatting>
  <conditionalFormatting sqref="B31 B10 B8 B18">
    <cfRule type="cellIs" dxfId="5453" priority="5454" stopIfTrue="1" operator="notBetween">
      <formula>0</formula>
      <formula>2</formula>
    </cfRule>
  </conditionalFormatting>
  <conditionalFormatting sqref="B19">
    <cfRule type="cellIs" dxfId="5452" priority="5453" stopIfTrue="1" operator="notBetween">
      <formula>0</formula>
      <formula>1</formula>
    </cfRule>
  </conditionalFormatting>
  <conditionalFormatting sqref="B2">
    <cfRule type="cellIs" dxfId="5451" priority="5452" stopIfTrue="1" operator="lessThan">
      <formula>15</formula>
    </cfRule>
  </conditionalFormatting>
  <conditionalFormatting sqref="B27 B29 B4:B7">
    <cfRule type="cellIs" dxfId="5450" priority="5451" stopIfTrue="1" operator="notBetween">
      <formula>0</formula>
      <formula>3</formula>
    </cfRule>
  </conditionalFormatting>
  <conditionalFormatting sqref="B31 B10 B8 B18">
    <cfRule type="cellIs" dxfId="5449" priority="5450" stopIfTrue="1" operator="notBetween">
      <formula>0</formula>
      <formula>2</formula>
    </cfRule>
  </conditionalFormatting>
  <conditionalFormatting sqref="B19">
    <cfRule type="cellIs" dxfId="5448" priority="5449" stopIfTrue="1" operator="notBetween">
      <formula>0</formula>
      <formula>1</formula>
    </cfRule>
  </conditionalFormatting>
  <conditionalFormatting sqref="B2">
    <cfRule type="cellIs" dxfId="5447" priority="5448" stopIfTrue="1" operator="lessThan">
      <formula>15</formula>
    </cfRule>
  </conditionalFormatting>
  <conditionalFormatting sqref="B27 B29 B4:B7">
    <cfRule type="cellIs" dxfId="5446" priority="5447" stopIfTrue="1" operator="notBetween">
      <formula>0</formula>
      <formula>3</formula>
    </cfRule>
  </conditionalFormatting>
  <conditionalFormatting sqref="B31 B18 B10 B8">
    <cfRule type="cellIs" dxfId="5445" priority="5446" stopIfTrue="1" operator="notBetween">
      <formula>0</formula>
      <formula>2</formula>
    </cfRule>
  </conditionalFormatting>
  <conditionalFormatting sqref="B19">
    <cfRule type="cellIs" dxfId="5444" priority="5445" stopIfTrue="1" operator="notBetween">
      <formula>0</formula>
      <formula>1</formula>
    </cfRule>
  </conditionalFormatting>
  <conditionalFormatting sqref="B18">
    <cfRule type="cellIs" dxfId="5443" priority="5444" stopIfTrue="1" operator="notBetween">
      <formula>0</formula>
      <formula>2</formula>
    </cfRule>
  </conditionalFormatting>
  <conditionalFormatting sqref="B18">
    <cfRule type="cellIs" dxfId="5442" priority="5443" stopIfTrue="1" operator="notBetween">
      <formula>0</formula>
      <formula>2</formula>
    </cfRule>
  </conditionalFormatting>
  <conditionalFormatting sqref="B18">
    <cfRule type="cellIs" dxfId="5441" priority="5442" stopIfTrue="1" operator="notBetween">
      <formula>0</formula>
      <formula>2</formula>
    </cfRule>
  </conditionalFormatting>
  <conditionalFormatting sqref="B18">
    <cfRule type="cellIs" dxfId="5440" priority="5441" stopIfTrue="1" operator="notBetween">
      <formula>0</formula>
      <formula>2</formula>
    </cfRule>
  </conditionalFormatting>
  <conditionalFormatting sqref="B18">
    <cfRule type="cellIs" dxfId="5439" priority="5440" stopIfTrue="1" operator="notBetween">
      <formula>0</formula>
      <formula>2</formula>
    </cfRule>
  </conditionalFormatting>
  <conditionalFormatting sqref="B18">
    <cfRule type="cellIs" dxfId="5438" priority="5439" stopIfTrue="1" operator="notBetween">
      <formula>0</formula>
      <formula>2</formula>
    </cfRule>
  </conditionalFormatting>
  <conditionalFormatting sqref="B2">
    <cfRule type="cellIs" dxfId="5437" priority="5438" stopIfTrue="1" operator="lessThan">
      <formula>15</formula>
    </cfRule>
  </conditionalFormatting>
  <conditionalFormatting sqref="B27 B29 B4:B7">
    <cfRule type="cellIs" dxfId="5436" priority="5437" stopIfTrue="1" operator="notBetween">
      <formula>0</formula>
      <formula>3</formula>
    </cfRule>
  </conditionalFormatting>
  <conditionalFormatting sqref="B31 B18 B10 B8">
    <cfRule type="cellIs" dxfId="5435" priority="5436" stopIfTrue="1" operator="notBetween">
      <formula>0</formula>
      <formula>2</formula>
    </cfRule>
  </conditionalFormatting>
  <conditionalFormatting sqref="B19">
    <cfRule type="cellIs" dxfId="5434" priority="5435" stopIfTrue="1" operator="notBetween">
      <formula>0</formula>
      <formula>1</formula>
    </cfRule>
  </conditionalFormatting>
  <conditionalFormatting sqref="B18">
    <cfRule type="cellIs" dxfId="5433" priority="5434" stopIfTrue="1" operator="notBetween">
      <formula>0</formula>
      <formula>2</formula>
    </cfRule>
  </conditionalFormatting>
  <conditionalFormatting sqref="B18">
    <cfRule type="cellIs" dxfId="5432" priority="5433" stopIfTrue="1" operator="notBetween">
      <formula>0</formula>
      <formula>2</formula>
    </cfRule>
  </conditionalFormatting>
  <conditionalFormatting sqref="B18">
    <cfRule type="cellIs" dxfId="5431" priority="5432" stopIfTrue="1" operator="notBetween">
      <formula>0</formula>
      <formula>2</formula>
    </cfRule>
  </conditionalFormatting>
  <conditionalFormatting sqref="B18">
    <cfRule type="cellIs" dxfId="5430" priority="5431" stopIfTrue="1" operator="notBetween">
      <formula>0</formula>
      <formula>2</formula>
    </cfRule>
  </conditionalFormatting>
  <conditionalFormatting sqref="B18">
    <cfRule type="cellIs" dxfId="5429" priority="5430" stopIfTrue="1" operator="notBetween">
      <formula>0</formula>
      <formula>2</formula>
    </cfRule>
  </conditionalFormatting>
  <conditionalFormatting sqref="B18">
    <cfRule type="cellIs" dxfId="5428" priority="5429" stopIfTrue="1" operator="notBetween">
      <formula>0</formula>
      <formula>2</formula>
    </cfRule>
  </conditionalFormatting>
  <conditionalFormatting sqref="B2">
    <cfRule type="cellIs" dxfId="5427" priority="5428" stopIfTrue="1" operator="lessThan">
      <formula>15</formula>
    </cfRule>
  </conditionalFormatting>
  <conditionalFormatting sqref="B27 B29 B4:B7">
    <cfRule type="cellIs" dxfId="5426" priority="5427" stopIfTrue="1" operator="notBetween">
      <formula>0</formula>
      <formula>3</formula>
    </cfRule>
  </conditionalFormatting>
  <conditionalFormatting sqref="B31 B18 B10 B8">
    <cfRule type="cellIs" dxfId="5425" priority="5426" stopIfTrue="1" operator="notBetween">
      <formula>0</formula>
      <formula>2</formula>
    </cfRule>
  </conditionalFormatting>
  <conditionalFormatting sqref="B19">
    <cfRule type="cellIs" dxfId="5424" priority="5425" stopIfTrue="1" operator="notBetween">
      <formula>0</formula>
      <formula>1</formula>
    </cfRule>
  </conditionalFormatting>
  <conditionalFormatting sqref="B18">
    <cfRule type="cellIs" dxfId="5423" priority="5424" stopIfTrue="1" operator="notBetween">
      <formula>0</formula>
      <formula>2</formula>
    </cfRule>
  </conditionalFormatting>
  <conditionalFormatting sqref="B18">
    <cfRule type="cellIs" dxfId="5422" priority="5423" stopIfTrue="1" operator="notBetween">
      <formula>0</formula>
      <formula>2</formula>
    </cfRule>
  </conditionalFormatting>
  <conditionalFormatting sqref="B18">
    <cfRule type="cellIs" dxfId="5421" priority="5422" stopIfTrue="1" operator="notBetween">
      <formula>0</formula>
      <formula>2</formula>
    </cfRule>
  </conditionalFormatting>
  <conditionalFormatting sqref="B18">
    <cfRule type="cellIs" dxfId="5420" priority="5421" stopIfTrue="1" operator="notBetween">
      <formula>0</formula>
      <formula>2</formula>
    </cfRule>
  </conditionalFormatting>
  <conditionalFormatting sqref="B18">
    <cfRule type="cellIs" dxfId="5419" priority="5420" stopIfTrue="1" operator="notBetween">
      <formula>0</formula>
      <formula>2</formula>
    </cfRule>
  </conditionalFormatting>
  <conditionalFormatting sqref="B18">
    <cfRule type="cellIs" dxfId="5418" priority="5419" stopIfTrue="1" operator="notBetween">
      <formula>0</formula>
      <formula>2</formula>
    </cfRule>
  </conditionalFormatting>
  <conditionalFormatting sqref="B2">
    <cfRule type="cellIs" dxfId="5417" priority="5418" stopIfTrue="1" operator="lessThan">
      <formula>15</formula>
    </cfRule>
  </conditionalFormatting>
  <conditionalFormatting sqref="B27 B29 B4:B7">
    <cfRule type="cellIs" dxfId="5416" priority="5417" stopIfTrue="1" operator="notBetween">
      <formula>0</formula>
      <formula>3</formula>
    </cfRule>
  </conditionalFormatting>
  <conditionalFormatting sqref="B31 B18 B10 B8">
    <cfRule type="cellIs" dxfId="5415" priority="5416" stopIfTrue="1" operator="notBetween">
      <formula>0</formula>
      <formula>2</formula>
    </cfRule>
  </conditionalFormatting>
  <conditionalFormatting sqref="B19">
    <cfRule type="cellIs" dxfId="5414" priority="5415" stopIfTrue="1" operator="notBetween">
      <formula>0</formula>
      <formula>1</formula>
    </cfRule>
  </conditionalFormatting>
  <conditionalFormatting sqref="B18">
    <cfRule type="cellIs" dxfId="5413" priority="5414" stopIfTrue="1" operator="notBetween">
      <formula>0</formula>
      <formula>2</formula>
    </cfRule>
  </conditionalFormatting>
  <conditionalFormatting sqref="B18">
    <cfRule type="cellIs" dxfId="5412" priority="5413" stopIfTrue="1" operator="notBetween">
      <formula>0</formula>
      <formula>2</formula>
    </cfRule>
  </conditionalFormatting>
  <conditionalFormatting sqref="B18">
    <cfRule type="cellIs" dxfId="5411" priority="5412" stopIfTrue="1" operator="notBetween">
      <formula>0</formula>
      <formula>2</formula>
    </cfRule>
  </conditionalFormatting>
  <conditionalFormatting sqref="B18">
    <cfRule type="cellIs" dxfId="5410" priority="5411" stopIfTrue="1" operator="notBetween">
      <formula>0</formula>
      <formula>2</formula>
    </cfRule>
  </conditionalFormatting>
  <conditionalFormatting sqref="B18">
    <cfRule type="cellIs" dxfId="5409" priority="5410" stopIfTrue="1" operator="notBetween">
      <formula>0</formula>
      <formula>2</formula>
    </cfRule>
  </conditionalFormatting>
  <conditionalFormatting sqref="B18">
    <cfRule type="cellIs" dxfId="5408" priority="5409" stopIfTrue="1" operator="notBetween">
      <formula>0</formula>
      <formula>2</formula>
    </cfRule>
  </conditionalFormatting>
  <conditionalFormatting sqref="B2">
    <cfRule type="cellIs" dxfId="5407" priority="5408" stopIfTrue="1" operator="lessThan">
      <formula>15</formula>
    </cfRule>
  </conditionalFormatting>
  <conditionalFormatting sqref="B27 B29 B4:B7">
    <cfRule type="cellIs" dxfId="5406" priority="5407" stopIfTrue="1" operator="notBetween">
      <formula>0</formula>
      <formula>3</formula>
    </cfRule>
  </conditionalFormatting>
  <conditionalFormatting sqref="B31 B18 B10 B8">
    <cfRule type="cellIs" dxfId="5405" priority="5406" stopIfTrue="1" operator="notBetween">
      <formula>0</formula>
      <formula>2</formula>
    </cfRule>
  </conditionalFormatting>
  <conditionalFormatting sqref="B19">
    <cfRule type="cellIs" dxfId="5404" priority="5405" stopIfTrue="1" operator="notBetween">
      <formula>0</formula>
      <formula>1</formula>
    </cfRule>
  </conditionalFormatting>
  <conditionalFormatting sqref="B18">
    <cfRule type="cellIs" dxfId="5403" priority="5404" stopIfTrue="1" operator="notBetween">
      <formula>0</formula>
      <formula>2</formula>
    </cfRule>
  </conditionalFormatting>
  <conditionalFormatting sqref="B18">
    <cfRule type="cellIs" dxfId="5402" priority="5403" stopIfTrue="1" operator="notBetween">
      <formula>0</formula>
      <formula>2</formula>
    </cfRule>
  </conditionalFormatting>
  <conditionalFormatting sqref="B18">
    <cfRule type="cellIs" dxfId="5401" priority="5402" stopIfTrue="1" operator="notBetween">
      <formula>0</formula>
      <formula>2</formula>
    </cfRule>
  </conditionalFormatting>
  <conditionalFormatting sqref="B18">
    <cfRule type="cellIs" dxfId="5400" priority="5401" stopIfTrue="1" operator="notBetween">
      <formula>0</formula>
      <formula>2</formula>
    </cfRule>
  </conditionalFormatting>
  <conditionalFormatting sqref="B18">
    <cfRule type="cellIs" dxfId="5399" priority="5400" stopIfTrue="1" operator="notBetween">
      <formula>0</formula>
      <formula>2</formula>
    </cfRule>
  </conditionalFormatting>
  <conditionalFormatting sqref="B18">
    <cfRule type="cellIs" dxfId="5398" priority="5399" stopIfTrue="1" operator="notBetween">
      <formula>0</formula>
      <formula>2</formula>
    </cfRule>
  </conditionalFormatting>
  <conditionalFormatting sqref="B2">
    <cfRule type="cellIs" dxfId="5397" priority="5398" stopIfTrue="1" operator="lessThan">
      <formula>15</formula>
    </cfRule>
  </conditionalFormatting>
  <conditionalFormatting sqref="B27 B29 B4:B7">
    <cfRule type="cellIs" dxfId="5396" priority="5397" stopIfTrue="1" operator="notBetween">
      <formula>0</formula>
      <formula>3</formula>
    </cfRule>
  </conditionalFormatting>
  <conditionalFormatting sqref="B31 B10 B8 B18">
    <cfRule type="cellIs" dxfId="5395" priority="5396" stopIfTrue="1" operator="notBetween">
      <formula>0</formula>
      <formula>2</formula>
    </cfRule>
  </conditionalFormatting>
  <conditionalFormatting sqref="B19">
    <cfRule type="cellIs" dxfId="5394" priority="5395" stopIfTrue="1" operator="notBetween">
      <formula>0</formula>
      <formula>1</formula>
    </cfRule>
  </conditionalFormatting>
  <conditionalFormatting sqref="B2">
    <cfRule type="cellIs" dxfId="5393" priority="5394" stopIfTrue="1" operator="lessThan">
      <formula>15</formula>
    </cfRule>
  </conditionalFormatting>
  <conditionalFormatting sqref="B27 B29 B4:B7">
    <cfRule type="cellIs" dxfId="5392" priority="5393" stopIfTrue="1" operator="notBetween">
      <formula>0</formula>
      <formula>3</formula>
    </cfRule>
  </conditionalFormatting>
  <conditionalFormatting sqref="B31 B10 B8 B18">
    <cfRule type="cellIs" dxfId="5391" priority="5392" stopIfTrue="1" operator="notBetween">
      <formula>0</formula>
      <formula>2</formula>
    </cfRule>
  </conditionalFormatting>
  <conditionalFormatting sqref="B19">
    <cfRule type="cellIs" dxfId="5390" priority="5391" stopIfTrue="1" operator="notBetween">
      <formula>0</formula>
      <formula>1</formula>
    </cfRule>
  </conditionalFormatting>
  <conditionalFormatting sqref="B2">
    <cfRule type="cellIs" dxfId="5389" priority="5390" stopIfTrue="1" operator="lessThan">
      <formula>15</formula>
    </cfRule>
  </conditionalFormatting>
  <conditionalFormatting sqref="B27 B29 B4:B7">
    <cfRule type="cellIs" dxfId="5388" priority="5389" stopIfTrue="1" operator="notBetween">
      <formula>0</formula>
      <formula>3</formula>
    </cfRule>
  </conditionalFormatting>
  <conditionalFormatting sqref="B31 B10 B8 B18">
    <cfRule type="cellIs" dxfId="5387" priority="5388" stopIfTrue="1" operator="notBetween">
      <formula>0</formula>
      <formula>2</formula>
    </cfRule>
  </conditionalFormatting>
  <conditionalFormatting sqref="B19">
    <cfRule type="cellIs" dxfId="5386" priority="5387" stopIfTrue="1" operator="notBetween">
      <formula>0</formula>
      <formula>1</formula>
    </cfRule>
  </conditionalFormatting>
  <conditionalFormatting sqref="B2">
    <cfRule type="cellIs" dxfId="5385" priority="5386" stopIfTrue="1" operator="lessThan">
      <formula>15</formula>
    </cfRule>
  </conditionalFormatting>
  <conditionalFormatting sqref="B27 B29 B4:B7">
    <cfRule type="cellIs" dxfId="5384" priority="5385" stopIfTrue="1" operator="notBetween">
      <formula>0</formula>
      <formula>3</formula>
    </cfRule>
  </conditionalFormatting>
  <conditionalFormatting sqref="B31 B10 B8 B18">
    <cfRule type="cellIs" dxfId="5383" priority="5384" stopIfTrue="1" operator="notBetween">
      <formula>0</formula>
      <formula>2</formula>
    </cfRule>
  </conditionalFormatting>
  <conditionalFormatting sqref="B19">
    <cfRule type="cellIs" dxfId="5382" priority="5383" stopIfTrue="1" operator="notBetween">
      <formula>0</formula>
      <formula>1</formula>
    </cfRule>
  </conditionalFormatting>
  <conditionalFormatting sqref="B2">
    <cfRule type="cellIs" dxfId="5381" priority="5382" stopIfTrue="1" operator="lessThan">
      <formula>15</formula>
    </cfRule>
  </conditionalFormatting>
  <conditionalFormatting sqref="B27 B29 B4:B7">
    <cfRule type="cellIs" dxfId="5380" priority="5381" stopIfTrue="1" operator="notBetween">
      <formula>0</formula>
      <formula>3</formula>
    </cfRule>
  </conditionalFormatting>
  <conditionalFormatting sqref="B31 B10 B8 B18">
    <cfRule type="cellIs" dxfId="5379" priority="5380" stopIfTrue="1" operator="notBetween">
      <formula>0</formula>
      <formula>2</formula>
    </cfRule>
  </conditionalFormatting>
  <conditionalFormatting sqref="B19">
    <cfRule type="cellIs" dxfId="5378" priority="5379" stopIfTrue="1" operator="notBetween">
      <formula>0</formula>
      <formula>1</formula>
    </cfRule>
  </conditionalFormatting>
  <conditionalFormatting sqref="B2">
    <cfRule type="cellIs" dxfId="5377" priority="5378" stopIfTrue="1" operator="lessThan">
      <formula>15</formula>
    </cfRule>
  </conditionalFormatting>
  <conditionalFormatting sqref="B27 B29 B4:B7">
    <cfRule type="cellIs" dxfId="5376" priority="5377" stopIfTrue="1" operator="notBetween">
      <formula>0</formula>
      <formula>3</formula>
    </cfRule>
  </conditionalFormatting>
  <conditionalFormatting sqref="B31 B10 B8 B18">
    <cfRule type="cellIs" dxfId="5375" priority="5376" stopIfTrue="1" operator="notBetween">
      <formula>0</formula>
      <formula>2</formula>
    </cfRule>
  </conditionalFormatting>
  <conditionalFormatting sqref="B19">
    <cfRule type="cellIs" dxfId="5374" priority="5375" stopIfTrue="1" operator="notBetween">
      <formula>0</formula>
      <formula>1</formula>
    </cfRule>
  </conditionalFormatting>
  <conditionalFormatting sqref="B2">
    <cfRule type="cellIs" dxfId="5373" priority="5374" stopIfTrue="1" operator="lessThan">
      <formula>15</formula>
    </cfRule>
  </conditionalFormatting>
  <conditionalFormatting sqref="B27 B29 B4:B7">
    <cfRule type="cellIs" dxfId="5372" priority="5373" stopIfTrue="1" operator="notBetween">
      <formula>0</formula>
      <formula>3</formula>
    </cfRule>
  </conditionalFormatting>
  <conditionalFormatting sqref="B31 B10 B8 B18">
    <cfRule type="cellIs" dxfId="5371" priority="5372" stopIfTrue="1" operator="notBetween">
      <formula>0</formula>
      <formula>2</formula>
    </cfRule>
  </conditionalFormatting>
  <conditionalFormatting sqref="B19">
    <cfRule type="cellIs" dxfId="5370" priority="5371" stopIfTrue="1" operator="notBetween">
      <formula>0</formula>
      <formula>1</formula>
    </cfRule>
  </conditionalFormatting>
  <conditionalFormatting sqref="B2">
    <cfRule type="cellIs" dxfId="5369" priority="5370" stopIfTrue="1" operator="lessThan">
      <formula>15</formula>
    </cfRule>
  </conditionalFormatting>
  <conditionalFormatting sqref="B27 B29 B4:B7">
    <cfRule type="cellIs" dxfId="5368" priority="5369" stopIfTrue="1" operator="notBetween">
      <formula>0</formula>
      <formula>3</formula>
    </cfRule>
  </conditionalFormatting>
  <conditionalFormatting sqref="B31 B10 B8 B18">
    <cfRule type="cellIs" dxfId="5367" priority="5368" stopIfTrue="1" operator="notBetween">
      <formula>0</formula>
      <formula>2</formula>
    </cfRule>
  </conditionalFormatting>
  <conditionalFormatting sqref="B19">
    <cfRule type="cellIs" dxfId="5366" priority="5367" stopIfTrue="1" operator="notBetween">
      <formula>0</formula>
      <formula>1</formula>
    </cfRule>
  </conditionalFormatting>
  <conditionalFormatting sqref="B2">
    <cfRule type="cellIs" dxfId="5365" priority="5366" stopIfTrue="1" operator="lessThan">
      <formula>15</formula>
    </cfRule>
  </conditionalFormatting>
  <conditionalFormatting sqref="B27 B29 B4:B7">
    <cfRule type="cellIs" dxfId="5364" priority="5365" stopIfTrue="1" operator="notBetween">
      <formula>0</formula>
      <formula>3</formula>
    </cfRule>
  </conditionalFormatting>
  <conditionalFormatting sqref="B31 B18 B10 B8">
    <cfRule type="cellIs" dxfId="5363" priority="5364" stopIfTrue="1" operator="notBetween">
      <formula>0</formula>
      <formula>2</formula>
    </cfRule>
  </conditionalFormatting>
  <conditionalFormatting sqref="B19">
    <cfRule type="cellIs" dxfId="5362" priority="5363" stopIfTrue="1" operator="notBetween">
      <formula>0</formula>
      <formula>1</formula>
    </cfRule>
  </conditionalFormatting>
  <conditionalFormatting sqref="B18">
    <cfRule type="cellIs" dxfId="5361" priority="5362" stopIfTrue="1" operator="notBetween">
      <formula>0</formula>
      <formula>2</formula>
    </cfRule>
  </conditionalFormatting>
  <conditionalFormatting sqref="B18">
    <cfRule type="cellIs" dxfId="5360" priority="5361" stopIfTrue="1" operator="notBetween">
      <formula>0</formula>
      <formula>2</formula>
    </cfRule>
  </conditionalFormatting>
  <conditionalFormatting sqref="B18">
    <cfRule type="cellIs" dxfId="5359" priority="5360" stopIfTrue="1" operator="notBetween">
      <formula>0</formula>
      <formula>2</formula>
    </cfRule>
  </conditionalFormatting>
  <conditionalFormatting sqref="B18">
    <cfRule type="cellIs" dxfId="5358" priority="5359" stopIfTrue="1" operator="notBetween">
      <formula>0</formula>
      <formula>2</formula>
    </cfRule>
  </conditionalFormatting>
  <conditionalFormatting sqref="B18">
    <cfRule type="cellIs" dxfId="5357" priority="5358" stopIfTrue="1" operator="notBetween">
      <formula>0</formula>
      <formula>2</formula>
    </cfRule>
  </conditionalFormatting>
  <conditionalFormatting sqref="B18">
    <cfRule type="cellIs" dxfId="5356" priority="5357" stopIfTrue="1" operator="notBetween">
      <formula>0</formula>
      <formula>2</formula>
    </cfRule>
  </conditionalFormatting>
  <conditionalFormatting sqref="B2">
    <cfRule type="cellIs" dxfId="5355" priority="5356" stopIfTrue="1" operator="lessThan">
      <formula>15</formula>
    </cfRule>
  </conditionalFormatting>
  <conditionalFormatting sqref="B27 B29 B4:B7">
    <cfRule type="cellIs" dxfId="5354" priority="5355" stopIfTrue="1" operator="notBetween">
      <formula>0</formula>
      <formula>3</formula>
    </cfRule>
  </conditionalFormatting>
  <conditionalFormatting sqref="B31 B18 B10 B8">
    <cfRule type="cellIs" dxfId="5353" priority="5354" stopIfTrue="1" operator="notBetween">
      <formula>0</formula>
      <formula>2</formula>
    </cfRule>
  </conditionalFormatting>
  <conditionalFormatting sqref="B19">
    <cfRule type="cellIs" dxfId="5352" priority="5353" stopIfTrue="1" operator="notBetween">
      <formula>0</formula>
      <formula>1</formula>
    </cfRule>
  </conditionalFormatting>
  <conditionalFormatting sqref="B18">
    <cfRule type="cellIs" dxfId="5351" priority="5352" stopIfTrue="1" operator="notBetween">
      <formula>0</formula>
      <formula>2</formula>
    </cfRule>
  </conditionalFormatting>
  <conditionalFormatting sqref="B18">
    <cfRule type="cellIs" dxfId="5350" priority="5351" stopIfTrue="1" operator="notBetween">
      <formula>0</formula>
      <formula>2</formula>
    </cfRule>
  </conditionalFormatting>
  <conditionalFormatting sqref="B18">
    <cfRule type="cellIs" dxfId="5349" priority="5350" stopIfTrue="1" operator="notBetween">
      <formula>0</formula>
      <formula>2</formula>
    </cfRule>
  </conditionalFormatting>
  <conditionalFormatting sqref="B18">
    <cfRule type="cellIs" dxfId="5348" priority="5349" stopIfTrue="1" operator="notBetween">
      <formula>0</formula>
      <formula>2</formula>
    </cfRule>
  </conditionalFormatting>
  <conditionalFormatting sqref="B18">
    <cfRule type="cellIs" dxfId="5347" priority="5348" stopIfTrue="1" operator="notBetween">
      <formula>0</formula>
      <formula>2</formula>
    </cfRule>
  </conditionalFormatting>
  <conditionalFormatting sqref="B18">
    <cfRule type="cellIs" dxfId="5346" priority="5347" stopIfTrue="1" operator="notBetween">
      <formula>0</formula>
      <formula>2</formula>
    </cfRule>
  </conditionalFormatting>
  <conditionalFormatting sqref="B2">
    <cfRule type="cellIs" dxfId="5345" priority="5346" stopIfTrue="1" operator="lessThan">
      <formula>15</formula>
    </cfRule>
  </conditionalFormatting>
  <conditionalFormatting sqref="B27 B29 B4:B7">
    <cfRule type="cellIs" dxfId="5344" priority="5345" stopIfTrue="1" operator="notBetween">
      <formula>0</formula>
      <formula>3</formula>
    </cfRule>
  </conditionalFormatting>
  <conditionalFormatting sqref="B31 B18 B10 B8">
    <cfRule type="cellIs" dxfId="5343" priority="5344" stopIfTrue="1" operator="notBetween">
      <formula>0</formula>
      <formula>2</formula>
    </cfRule>
  </conditionalFormatting>
  <conditionalFormatting sqref="B19">
    <cfRule type="cellIs" dxfId="5342" priority="5343" stopIfTrue="1" operator="notBetween">
      <formula>0</formula>
      <formula>1</formula>
    </cfRule>
  </conditionalFormatting>
  <conditionalFormatting sqref="B18">
    <cfRule type="cellIs" dxfId="5341" priority="5342" stopIfTrue="1" operator="notBetween">
      <formula>0</formula>
      <formula>2</formula>
    </cfRule>
  </conditionalFormatting>
  <conditionalFormatting sqref="B18">
    <cfRule type="cellIs" dxfId="5340" priority="5341" stopIfTrue="1" operator="notBetween">
      <formula>0</formula>
      <formula>2</formula>
    </cfRule>
  </conditionalFormatting>
  <conditionalFormatting sqref="B18">
    <cfRule type="cellIs" dxfId="5339" priority="5340" stopIfTrue="1" operator="notBetween">
      <formula>0</formula>
      <formula>2</formula>
    </cfRule>
  </conditionalFormatting>
  <conditionalFormatting sqref="B18">
    <cfRule type="cellIs" dxfId="5338" priority="5339" stopIfTrue="1" operator="notBetween">
      <formula>0</formula>
      <formula>2</formula>
    </cfRule>
  </conditionalFormatting>
  <conditionalFormatting sqref="B18">
    <cfRule type="cellIs" dxfId="5337" priority="5338" stopIfTrue="1" operator="notBetween">
      <formula>0</formula>
      <formula>2</formula>
    </cfRule>
  </conditionalFormatting>
  <conditionalFormatting sqref="B18">
    <cfRule type="cellIs" dxfId="5336" priority="5337" stopIfTrue="1" operator="notBetween">
      <formula>0</formula>
      <formula>2</formula>
    </cfRule>
  </conditionalFormatting>
  <conditionalFormatting sqref="B2">
    <cfRule type="cellIs" dxfId="5335" priority="5336" stopIfTrue="1" operator="lessThan">
      <formula>15</formula>
    </cfRule>
  </conditionalFormatting>
  <conditionalFormatting sqref="B27 B29 B4:B7">
    <cfRule type="cellIs" dxfId="5334" priority="5335" stopIfTrue="1" operator="notBetween">
      <formula>0</formula>
      <formula>3</formula>
    </cfRule>
  </conditionalFormatting>
  <conditionalFormatting sqref="B31 B18 B10 B8">
    <cfRule type="cellIs" dxfId="5333" priority="5334" stopIfTrue="1" operator="notBetween">
      <formula>0</formula>
      <formula>2</formula>
    </cfRule>
  </conditionalFormatting>
  <conditionalFormatting sqref="B19">
    <cfRule type="cellIs" dxfId="5332" priority="5333" stopIfTrue="1" operator="notBetween">
      <formula>0</formula>
      <formula>1</formula>
    </cfRule>
  </conditionalFormatting>
  <conditionalFormatting sqref="B18">
    <cfRule type="cellIs" dxfId="5331" priority="5332" stopIfTrue="1" operator="notBetween">
      <formula>0</formula>
      <formula>2</formula>
    </cfRule>
  </conditionalFormatting>
  <conditionalFormatting sqref="B18">
    <cfRule type="cellIs" dxfId="5330" priority="5331" stopIfTrue="1" operator="notBetween">
      <formula>0</formula>
      <formula>2</formula>
    </cfRule>
  </conditionalFormatting>
  <conditionalFormatting sqref="B18">
    <cfRule type="cellIs" dxfId="5329" priority="5330" stopIfTrue="1" operator="notBetween">
      <formula>0</formula>
      <formula>2</formula>
    </cfRule>
  </conditionalFormatting>
  <conditionalFormatting sqref="B18">
    <cfRule type="cellIs" dxfId="5328" priority="5329" stopIfTrue="1" operator="notBetween">
      <formula>0</formula>
      <formula>2</formula>
    </cfRule>
  </conditionalFormatting>
  <conditionalFormatting sqref="B18">
    <cfRule type="cellIs" dxfId="5327" priority="5328" stopIfTrue="1" operator="notBetween">
      <formula>0</formula>
      <formula>2</formula>
    </cfRule>
  </conditionalFormatting>
  <conditionalFormatting sqref="B18">
    <cfRule type="cellIs" dxfId="5326" priority="5327" stopIfTrue="1" operator="notBetween">
      <formula>0</formula>
      <formula>2</formula>
    </cfRule>
  </conditionalFormatting>
  <conditionalFormatting sqref="B2">
    <cfRule type="cellIs" dxfId="5325" priority="5326" stopIfTrue="1" operator="lessThan">
      <formula>15</formula>
    </cfRule>
  </conditionalFormatting>
  <conditionalFormatting sqref="B27 B29 B4:B7">
    <cfRule type="cellIs" dxfId="5324" priority="5325" stopIfTrue="1" operator="notBetween">
      <formula>0</formula>
      <formula>3</formula>
    </cfRule>
  </conditionalFormatting>
  <conditionalFormatting sqref="B31 B18 B10 B8">
    <cfRule type="cellIs" dxfId="5323" priority="5324" stopIfTrue="1" operator="notBetween">
      <formula>0</formula>
      <formula>2</formula>
    </cfRule>
  </conditionalFormatting>
  <conditionalFormatting sqref="B19">
    <cfRule type="cellIs" dxfId="5322" priority="5323" stopIfTrue="1" operator="notBetween">
      <formula>0</formula>
      <formula>1</formula>
    </cfRule>
  </conditionalFormatting>
  <conditionalFormatting sqref="B18">
    <cfRule type="cellIs" dxfId="5321" priority="5322" stopIfTrue="1" operator="notBetween">
      <formula>0</formula>
      <formula>2</formula>
    </cfRule>
  </conditionalFormatting>
  <conditionalFormatting sqref="B18">
    <cfRule type="cellIs" dxfId="5320" priority="5321" stopIfTrue="1" operator="notBetween">
      <formula>0</formula>
      <formula>2</formula>
    </cfRule>
  </conditionalFormatting>
  <conditionalFormatting sqref="B18">
    <cfRule type="cellIs" dxfId="5319" priority="5320" stopIfTrue="1" operator="notBetween">
      <formula>0</formula>
      <formula>2</formula>
    </cfRule>
  </conditionalFormatting>
  <conditionalFormatting sqref="B18">
    <cfRule type="cellIs" dxfId="5318" priority="5319" stopIfTrue="1" operator="notBetween">
      <formula>0</formula>
      <formula>2</formula>
    </cfRule>
  </conditionalFormatting>
  <conditionalFormatting sqref="B18">
    <cfRule type="cellIs" dxfId="5317" priority="5318" stopIfTrue="1" operator="notBetween">
      <formula>0</formula>
      <formula>2</formula>
    </cfRule>
  </conditionalFormatting>
  <conditionalFormatting sqref="B18">
    <cfRule type="cellIs" dxfId="5316" priority="5317" stopIfTrue="1" operator="notBetween">
      <formula>0</formula>
      <formula>2</formula>
    </cfRule>
  </conditionalFormatting>
  <conditionalFormatting sqref="B2">
    <cfRule type="cellIs" dxfId="5315" priority="5316" stopIfTrue="1" operator="lessThan">
      <formula>15</formula>
    </cfRule>
  </conditionalFormatting>
  <conditionalFormatting sqref="B27 B29 B4:B7">
    <cfRule type="cellIs" dxfId="5314" priority="5315" stopIfTrue="1" operator="notBetween">
      <formula>0</formula>
      <formula>3</formula>
    </cfRule>
  </conditionalFormatting>
  <conditionalFormatting sqref="B31 B10 B8 B18">
    <cfRule type="cellIs" dxfId="5313" priority="5314" stopIfTrue="1" operator="notBetween">
      <formula>0</formula>
      <formula>2</formula>
    </cfRule>
  </conditionalFormatting>
  <conditionalFormatting sqref="B19">
    <cfRule type="cellIs" dxfId="5312" priority="5313" stopIfTrue="1" operator="notBetween">
      <formula>0</formula>
      <formula>1</formula>
    </cfRule>
  </conditionalFormatting>
  <conditionalFormatting sqref="B2">
    <cfRule type="cellIs" dxfId="5311" priority="5312" stopIfTrue="1" operator="lessThan">
      <formula>15</formula>
    </cfRule>
  </conditionalFormatting>
  <conditionalFormatting sqref="B27 B29 B4:B7">
    <cfRule type="cellIs" dxfId="5310" priority="5311" stopIfTrue="1" operator="notBetween">
      <formula>0</formula>
      <formula>3</formula>
    </cfRule>
  </conditionalFormatting>
  <conditionalFormatting sqref="B31 B10 B8 B18">
    <cfRule type="cellIs" dxfId="5309" priority="5310" stopIfTrue="1" operator="notBetween">
      <formula>0</formula>
      <formula>2</formula>
    </cfRule>
  </conditionalFormatting>
  <conditionalFormatting sqref="B19">
    <cfRule type="cellIs" dxfId="5308" priority="5309" stopIfTrue="1" operator="notBetween">
      <formula>0</formula>
      <formula>1</formula>
    </cfRule>
  </conditionalFormatting>
  <conditionalFormatting sqref="B2">
    <cfRule type="cellIs" dxfId="5307" priority="5308" stopIfTrue="1" operator="lessThan">
      <formula>15</formula>
    </cfRule>
  </conditionalFormatting>
  <conditionalFormatting sqref="B27 B29 B4:B7">
    <cfRule type="cellIs" dxfId="5306" priority="5307" stopIfTrue="1" operator="notBetween">
      <formula>0</formula>
      <formula>3</formula>
    </cfRule>
  </conditionalFormatting>
  <conditionalFormatting sqref="B31 B10 B8 B18">
    <cfRule type="cellIs" dxfId="5305" priority="5306" stopIfTrue="1" operator="notBetween">
      <formula>0</formula>
      <formula>2</formula>
    </cfRule>
  </conditionalFormatting>
  <conditionalFormatting sqref="B19">
    <cfRule type="cellIs" dxfId="5304" priority="5305" stopIfTrue="1" operator="notBetween">
      <formula>0</formula>
      <formula>1</formula>
    </cfRule>
  </conditionalFormatting>
  <conditionalFormatting sqref="B2">
    <cfRule type="cellIs" dxfId="5303" priority="5304" stopIfTrue="1" operator="lessThan">
      <formula>15</formula>
    </cfRule>
  </conditionalFormatting>
  <conditionalFormatting sqref="B27 B29 B4:B7">
    <cfRule type="cellIs" dxfId="5302" priority="5303" stopIfTrue="1" operator="notBetween">
      <formula>0</formula>
      <formula>3</formula>
    </cfRule>
  </conditionalFormatting>
  <conditionalFormatting sqref="B31 B10 B8 B18">
    <cfRule type="cellIs" dxfId="5301" priority="5302" stopIfTrue="1" operator="notBetween">
      <formula>0</formula>
      <formula>2</formula>
    </cfRule>
  </conditionalFormatting>
  <conditionalFormatting sqref="B19">
    <cfRule type="cellIs" dxfId="5300" priority="5301" stopIfTrue="1" operator="notBetween">
      <formula>0</formula>
      <formula>1</formula>
    </cfRule>
  </conditionalFormatting>
  <conditionalFormatting sqref="B2">
    <cfRule type="cellIs" dxfId="5299" priority="5300" stopIfTrue="1" operator="lessThan">
      <formula>15</formula>
    </cfRule>
  </conditionalFormatting>
  <conditionalFormatting sqref="B27 B29 B4:B7">
    <cfRule type="cellIs" dxfId="5298" priority="5299" stopIfTrue="1" operator="notBetween">
      <formula>0</formula>
      <formula>3</formula>
    </cfRule>
  </conditionalFormatting>
  <conditionalFormatting sqref="B31 B10 B8 B18">
    <cfRule type="cellIs" dxfId="5297" priority="5298" stopIfTrue="1" operator="notBetween">
      <formula>0</formula>
      <formula>2</formula>
    </cfRule>
  </conditionalFormatting>
  <conditionalFormatting sqref="B19">
    <cfRule type="cellIs" dxfId="5296" priority="5297" stopIfTrue="1" operator="notBetween">
      <formula>0</formula>
      <formula>1</formula>
    </cfRule>
  </conditionalFormatting>
  <conditionalFormatting sqref="B2">
    <cfRule type="cellIs" dxfId="5295" priority="5296" stopIfTrue="1" operator="lessThan">
      <formula>15</formula>
    </cfRule>
  </conditionalFormatting>
  <conditionalFormatting sqref="B27 B29 B4:B7">
    <cfRule type="cellIs" dxfId="5294" priority="5295" stopIfTrue="1" operator="notBetween">
      <formula>0</formula>
      <formula>3</formula>
    </cfRule>
  </conditionalFormatting>
  <conditionalFormatting sqref="B31 B10 B8 B18">
    <cfRule type="cellIs" dxfId="5293" priority="5294" stopIfTrue="1" operator="notBetween">
      <formula>0</formula>
      <formula>2</formula>
    </cfRule>
  </conditionalFormatting>
  <conditionalFormatting sqref="B19">
    <cfRule type="cellIs" dxfId="5292" priority="5293" stopIfTrue="1" operator="notBetween">
      <formula>0</formula>
      <formula>1</formula>
    </cfRule>
  </conditionalFormatting>
  <conditionalFormatting sqref="B2">
    <cfRule type="cellIs" dxfId="5291" priority="5292" stopIfTrue="1" operator="lessThan">
      <formula>15</formula>
    </cfRule>
  </conditionalFormatting>
  <conditionalFormatting sqref="B27 B29 B4:B7">
    <cfRule type="cellIs" dxfId="5290" priority="5291" stopIfTrue="1" operator="notBetween">
      <formula>0</formula>
      <formula>3</formula>
    </cfRule>
  </conditionalFormatting>
  <conditionalFormatting sqref="B31 B10 B8 B18">
    <cfRule type="cellIs" dxfId="5289" priority="5290" stopIfTrue="1" operator="notBetween">
      <formula>0</formula>
      <formula>2</formula>
    </cfRule>
  </conditionalFormatting>
  <conditionalFormatting sqref="B19">
    <cfRule type="cellIs" dxfId="5288" priority="5289" stopIfTrue="1" operator="notBetween">
      <formula>0</formula>
      <formula>1</formula>
    </cfRule>
  </conditionalFormatting>
  <conditionalFormatting sqref="B2">
    <cfRule type="cellIs" dxfId="5287" priority="5288" stopIfTrue="1" operator="lessThan">
      <formula>15</formula>
    </cfRule>
  </conditionalFormatting>
  <conditionalFormatting sqref="B27 B29 B4:B7">
    <cfRule type="cellIs" dxfId="5286" priority="5287" stopIfTrue="1" operator="notBetween">
      <formula>0</formula>
      <formula>3</formula>
    </cfRule>
  </conditionalFormatting>
  <conditionalFormatting sqref="B31 B10 B8 B18">
    <cfRule type="cellIs" dxfId="5285" priority="5286" stopIfTrue="1" operator="notBetween">
      <formula>0</formula>
      <formula>2</formula>
    </cfRule>
  </conditionalFormatting>
  <conditionalFormatting sqref="B19">
    <cfRule type="cellIs" dxfId="5284" priority="5285" stopIfTrue="1" operator="notBetween">
      <formula>0</formula>
      <formula>1</formula>
    </cfRule>
  </conditionalFormatting>
  <conditionalFormatting sqref="B2">
    <cfRule type="cellIs" dxfId="5283" priority="5284" stopIfTrue="1" operator="lessThan">
      <formula>15</formula>
    </cfRule>
  </conditionalFormatting>
  <conditionalFormatting sqref="B27 B29 B4:B7">
    <cfRule type="cellIs" dxfId="5282" priority="5283" stopIfTrue="1" operator="notBetween">
      <formula>0</formula>
      <formula>3</formula>
    </cfRule>
  </conditionalFormatting>
  <conditionalFormatting sqref="B31 B18 B10 B8">
    <cfRule type="cellIs" dxfId="5281" priority="5282" stopIfTrue="1" operator="notBetween">
      <formula>0</formula>
      <formula>2</formula>
    </cfRule>
  </conditionalFormatting>
  <conditionalFormatting sqref="B19">
    <cfRule type="cellIs" dxfId="5280" priority="5281" stopIfTrue="1" operator="notBetween">
      <formula>0</formula>
      <formula>1</formula>
    </cfRule>
  </conditionalFormatting>
  <conditionalFormatting sqref="B18">
    <cfRule type="cellIs" dxfId="5279" priority="5280" stopIfTrue="1" operator="notBetween">
      <formula>0</formula>
      <formula>2</formula>
    </cfRule>
  </conditionalFormatting>
  <conditionalFormatting sqref="B18">
    <cfRule type="cellIs" dxfId="5278" priority="5279" stopIfTrue="1" operator="notBetween">
      <formula>0</formula>
      <formula>2</formula>
    </cfRule>
  </conditionalFormatting>
  <conditionalFormatting sqref="B18">
    <cfRule type="cellIs" dxfId="5277" priority="5278" stopIfTrue="1" operator="notBetween">
      <formula>0</formula>
      <formula>2</formula>
    </cfRule>
  </conditionalFormatting>
  <conditionalFormatting sqref="B18">
    <cfRule type="cellIs" dxfId="5276" priority="5277" stopIfTrue="1" operator="notBetween">
      <formula>0</formula>
      <formula>2</formula>
    </cfRule>
  </conditionalFormatting>
  <conditionalFormatting sqref="B18">
    <cfRule type="cellIs" dxfId="5275" priority="5276" stopIfTrue="1" operator="notBetween">
      <formula>0</formula>
      <formula>2</formula>
    </cfRule>
  </conditionalFormatting>
  <conditionalFormatting sqref="B18">
    <cfRule type="cellIs" dxfId="5274" priority="5275" stopIfTrue="1" operator="notBetween">
      <formula>0</formula>
      <formula>2</formula>
    </cfRule>
  </conditionalFormatting>
  <conditionalFormatting sqref="B2">
    <cfRule type="cellIs" dxfId="5273" priority="5274" stopIfTrue="1" operator="lessThan">
      <formula>15</formula>
    </cfRule>
  </conditionalFormatting>
  <conditionalFormatting sqref="B27 B29 B4:B7">
    <cfRule type="cellIs" dxfId="5272" priority="5273" stopIfTrue="1" operator="notBetween">
      <formula>0</formula>
      <formula>3</formula>
    </cfRule>
  </conditionalFormatting>
  <conditionalFormatting sqref="B31 B18 B10 B8">
    <cfRule type="cellIs" dxfId="5271" priority="5272" stopIfTrue="1" operator="notBetween">
      <formula>0</formula>
      <formula>2</formula>
    </cfRule>
  </conditionalFormatting>
  <conditionalFormatting sqref="B19">
    <cfRule type="cellIs" dxfId="5270" priority="5271" stopIfTrue="1" operator="notBetween">
      <formula>0</formula>
      <formula>1</formula>
    </cfRule>
  </conditionalFormatting>
  <conditionalFormatting sqref="B18">
    <cfRule type="cellIs" dxfId="5269" priority="5270" stopIfTrue="1" operator="notBetween">
      <formula>0</formula>
      <formula>2</formula>
    </cfRule>
  </conditionalFormatting>
  <conditionalFormatting sqref="B18">
    <cfRule type="cellIs" dxfId="5268" priority="5269" stopIfTrue="1" operator="notBetween">
      <formula>0</formula>
      <formula>2</formula>
    </cfRule>
  </conditionalFormatting>
  <conditionalFormatting sqref="B18">
    <cfRule type="cellIs" dxfId="5267" priority="5268" stopIfTrue="1" operator="notBetween">
      <formula>0</formula>
      <formula>2</formula>
    </cfRule>
  </conditionalFormatting>
  <conditionalFormatting sqref="B18">
    <cfRule type="cellIs" dxfId="5266" priority="5267" stopIfTrue="1" operator="notBetween">
      <formula>0</formula>
      <formula>2</formula>
    </cfRule>
  </conditionalFormatting>
  <conditionalFormatting sqref="B18">
    <cfRule type="cellIs" dxfId="5265" priority="5266" stopIfTrue="1" operator="notBetween">
      <formula>0</formula>
      <formula>2</formula>
    </cfRule>
  </conditionalFormatting>
  <conditionalFormatting sqref="B18">
    <cfRule type="cellIs" dxfId="5264" priority="5265" stopIfTrue="1" operator="notBetween">
      <formula>0</formula>
      <formula>2</formula>
    </cfRule>
  </conditionalFormatting>
  <conditionalFormatting sqref="B2">
    <cfRule type="cellIs" dxfId="5263" priority="5264" stopIfTrue="1" operator="lessThan">
      <formula>15</formula>
    </cfRule>
  </conditionalFormatting>
  <conditionalFormatting sqref="B27 B29 B4:B7">
    <cfRule type="cellIs" dxfId="5262" priority="5263" stopIfTrue="1" operator="notBetween">
      <formula>0</formula>
      <formula>3</formula>
    </cfRule>
  </conditionalFormatting>
  <conditionalFormatting sqref="B31 B18 B10 B8">
    <cfRule type="cellIs" dxfId="5261" priority="5262" stopIfTrue="1" operator="notBetween">
      <formula>0</formula>
      <formula>2</formula>
    </cfRule>
  </conditionalFormatting>
  <conditionalFormatting sqref="B19">
    <cfRule type="cellIs" dxfId="5260" priority="5261" stopIfTrue="1" operator="notBetween">
      <formula>0</formula>
      <formula>1</formula>
    </cfRule>
  </conditionalFormatting>
  <conditionalFormatting sqref="B18">
    <cfRule type="cellIs" dxfId="5259" priority="5260" stopIfTrue="1" operator="notBetween">
      <formula>0</formula>
      <formula>2</formula>
    </cfRule>
  </conditionalFormatting>
  <conditionalFormatting sqref="B18">
    <cfRule type="cellIs" dxfId="5258" priority="5259" stopIfTrue="1" operator="notBetween">
      <formula>0</formula>
      <formula>2</formula>
    </cfRule>
  </conditionalFormatting>
  <conditionalFormatting sqref="B18">
    <cfRule type="cellIs" dxfId="5257" priority="5258" stopIfTrue="1" operator="notBetween">
      <formula>0</formula>
      <formula>2</formula>
    </cfRule>
  </conditionalFormatting>
  <conditionalFormatting sqref="B18">
    <cfRule type="cellIs" dxfId="5256" priority="5257" stopIfTrue="1" operator="notBetween">
      <formula>0</formula>
      <formula>2</formula>
    </cfRule>
  </conditionalFormatting>
  <conditionalFormatting sqref="B18">
    <cfRule type="cellIs" dxfId="5255" priority="5256" stopIfTrue="1" operator="notBetween">
      <formula>0</formula>
      <formula>2</formula>
    </cfRule>
  </conditionalFormatting>
  <conditionalFormatting sqref="B18">
    <cfRule type="cellIs" dxfId="5254" priority="5255" stopIfTrue="1" operator="notBetween">
      <formula>0</formula>
      <formula>2</formula>
    </cfRule>
  </conditionalFormatting>
  <conditionalFormatting sqref="B2">
    <cfRule type="cellIs" dxfId="5253" priority="5254" stopIfTrue="1" operator="lessThan">
      <formula>15</formula>
    </cfRule>
  </conditionalFormatting>
  <conditionalFormatting sqref="B27 B29 B4:B7">
    <cfRule type="cellIs" dxfId="5252" priority="5253" stopIfTrue="1" operator="notBetween">
      <formula>0</formula>
      <formula>3</formula>
    </cfRule>
  </conditionalFormatting>
  <conditionalFormatting sqref="B31 B18 B10 B8">
    <cfRule type="cellIs" dxfId="5251" priority="5252" stopIfTrue="1" operator="notBetween">
      <formula>0</formula>
      <formula>2</formula>
    </cfRule>
  </conditionalFormatting>
  <conditionalFormatting sqref="B19">
    <cfRule type="cellIs" dxfId="5250" priority="5251" stopIfTrue="1" operator="notBetween">
      <formula>0</formula>
      <formula>1</formula>
    </cfRule>
  </conditionalFormatting>
  <conditionalFormatting sqref="B18">
    <cfRule type="cellIs" dxfId="5249" priority="5250" stopIfTrue="1" operator="notBetween">
      <formula>0</formula>
      <formula>2</formula>
    </cfRule>
  </conditionalFormatting>
  <conditionalFormatting sqref="B18">
    <cfRule type="cellIs" dxfId="5248" priority="5249" stopIfTrue="1" operator="notBetween">
      <formula>0</formula>
      <formula>2</formula>
    </cfRule>
  </conditionalFormatting>
  <conditionalFormatting sqref="B18">
    <cfRule type="cellIs" dxfId="5247" priority="5248" stopIfTrue="1" operator="notBetween">
      <formula>0</formula>
      <formula>2</formula>
    </cfRule>
  </conditionalFormatting>
  <conditionalFormatting sqref="B18">
    <cfRule type="cellIs" dxfId="5246" priority="5247" stopIfTrue="1" operator="notBetween">
      <formula>0</formula>
      <formula>2</formula>
    </cfRule>
  </conditionalFormatting>
  <conditionalFormatting sqref="B18">
    <cfRule type="cellIs" dxfId="5245" priority="5246" stopIfTrue="1" operator="notBetween">
      <formula>0</formula>
      <formula>2</formula>
    </cfRule>
  </conditionalFormatting>
  <conditionalFormatting sqref="B18">
    <cfRule type="cellIs" dxfId="5244" priority="5245" stopIfTrue="1" operator="notBetween">
      <formula>0</formula>
      <formula>2</formula>
    </cfRule>
  </conditionalFormatting>
  <conditionalFormatting sqref="B2">
    <cfRule type="cellIs" dxfId="5243" priority="5244" stopIfTrue="1" operator="lessThan">
      <formula>15</formula>
    </cfRule>
  </conditionalFormatting>
  <conditionalFormatting sqref="B27 B29 B4:B7">
    <cfRule type="cellIs" dxfId="5242" priority="5243" stopIfTrue="1" operator="notBetween">
      <formula>0</formula>
      <formula>3</formula>
    </cfRule>
  </conditionalFormatting>
  <conditionalFormatting sqref="B31 B18 B10 B8">
    <cfRule type="cellIs" dxfId="5241" priority="5242" stopIfTrue="1" operator="notBetween">
      <formula>0</formula>
      <formula>2</formula>
    </cfRule>
  </conditionalFormatting>
  <conditionalFormatting sqref="B19">
    <cfRule type="cellIs" dxfId="5240" priority="5241" stopIfTrue="1" operator="notBetween">
      <formula>0</formula>
      <formula>1</formula>
    </cfRule>
  </conditionalFormatting>
  <conditionalFormatting sqref="B18">
    <cfRule type="cellIs" dxfId="5239" priority="5240" stopIfTrue="1" operator="notBetween">
      <formula>0</formula>
      <formula>2</formula>
    </cfRule>
  </conditionalFormatting>
  <conditionalFormatting sqref="B18">
    <cfRule type="cellIs" dxfId="5238" priority="5239" stopIfTrue="1" operator="notBetween">
      <formula>0</formula>
      <formula>2</formula>
    </cfRule>
  </conditionalFormatting>
  <conditionalFormatting sqref="B18">
    <cfRule type="cellIs" dxfId="5237" priority="5238" stopIfTrue="1" operator="notBetween">
      <formula>0</formula>
      <formula>2</formula>
    </cfRule>
  </conditionalFormatting>
  <conditionalFormatting sqref="B18">
    <cfRule type="cellIs" dxfId="5236" priority="5237" stopIfTrue="1" operator="notBetween">
      <formula>0</formula>
      <formula>2</formula>
    </cfRule>
  </conditionalFormatting>
  <conditionalFormatting sqref="B18">
    <cfRule type="cellIs" dxfId="5235" priority="5236" stopIfTrue="1" operator="notBetween">
      <formula>0</formula>
      <formula>2</formula>
    </cfRule>
  </conditionalFormatting>
  <conditionalFormatting sqref="B18">
    <cfRule type="cellIs" dxfId="5234" priority="5235" stopIfTrue="1" operator="notBetween">
      <formula>0</formula>
      <formula>2</formula>
    </cfRule>
  </conditionalFormatting>
  <conditionalFormatting sqref="B2">
    <cfRule type="cellIs" dxfId="5233" priority="5234" stopIfTrue="1" operator="lessThan">
      <formula>15</formula>
    </cfRule>
  </conditionalFormatting>
  <conditionalFormatting sqref="B27 B29 B4:B7">
    <cfRule type="cellIs" dxfId="5232" priority="5233" stopIfTrue="1" operator="notBetween">
      <formula>0</formula>
      <formula>3</formula>
    </cfRule>
  </conditionalFormatting>
  <conditionalFormatting sqref="B31 B10 B8 B18">
    <cfRule type="cellIs" dxfId="5231" priority="5232" stopIfTrue="1" operator="notBetween">
      <formula>0</formula>
      <formula>2</formula>
    </cfRule>
  </conditionalFormatting>
  <conditionalFormatting sqref="B19">
    <cfRule type="cellIs" dxfId="5230" priority="5231" stopIfTrue="1" operator="notBetween">
      <formula>0</formula>
      <formula>1</formula>
    </cfRule>
  </conditionalFormatting>
  <conditionalFormatting sqref="B2">
    <cfRule type="cellIs" dxfId="5229" priority="5230" stopIfTrue="1" operator="lessThan">
      <formula>15</formula>
    </cfRule>
  </conditionalFormatting>
  <conditionalFormatting sqref="B27 B29 B4:B7">
    <cfRule type="cellIs" dxfId="5228" priority="5229" stopIfTrue="1" operator="notBetween">
      <formula>0</formula>
      <formula>3</formula>
    </cfRule>
  </conditionalFormatting>
  <conditionalFormatting sqref="B31 B10 B8 B18">
    <cfRule type="cellIs" dxfId="5227" priority="5228" stopIfTrue="1" operator="notBetween">
      <formula>0</formula>
      <formula>2</formula>
    </cfRule>
  </conditionalFormatting>
  <conditionalFormatting sqref="B19">
    <cfRule type="cellIs" dxfId="5226" priority="5227" stopIfTrue="1" operator="notBetween">
      <formula>0</formula>
      <formula>1</formula>
    </cfRule>
  </conditionalFormatting>
  <conditionalFormatting sqref="B2">
    <cfRule type="cellIs" dxfId="5225" priority="5226" stopIfTrue="1" operator="lessThan">
      <formula>15</formula>
    </cfRule>
  </conditionalFormatting>
  <conditionalFormatting sqref="B27 B29 B4:B7">
    <cfRule type="cellIs" dxfId="5224" priority="5225" stopIfTrue="1" operator="notBetween">
      <formula>0</formula>
      <formula>3</formula>
    </cfRule>
  </conditionalFormatting>
  <conditionalFormatting sqref="B31 B10 B8 B18">
    <cfRule type="cellIs" dxfId="5223" priority="5224" stopIfTrue="1" operator="notBetween">
      <formula>0</formula>
      <formula>2</formula>
    </cfRule>
  </conditionalFormatting>
  <conditionalFormatting sqref="B19">
    <cfRule type="cellIs" dxfId="5222" priority="5223" stopIfTrue="1" operator="notBetween">
      <formula>0</formula>
      <formula>1</formula>
    </cfRule>
  </conditionalFormatting>
  <conditionalFormatting sqref="B2">
    <cfRule type="cellIs" dxfId="5221" priority="5222" stopIfTrue="1" operator="lessThan">
      <formula>15</formula>
    </cfRule>
  </conditionalFormatting>
  <conditionalFormatting sqref="B27 B29 B4:B7">
    <cfRule type="cellIs" dxfId="5220" priority="5221" stopIfTrue="1" operator="notBetween">
      <formula>0</formula>
      <formula>3</formula>
    </cfRule>
  </conditionalFormatting>
  <conditionalFormatting sqref="B31 B10 B8 B18">
    <cfRule type="cellIs" dxfId="5219" priority="5220" stopIfTrue="1" operator="notBetween">
      <formula>0</formula>
      <formula>2</formula>
    </cfRule>
  </conditionalFormatting>
  <conditionalFormatting sqref="B19">
    <cfRule type="cellIs" dxfId="5218" priority="5219" stopIfTrue="1" operator="notBetween">
      <formula>0</formula>
      <formula>1</formula>
    </cfRule>
  </conditionalFormatting>
  <conditionalFormatting sqref="B2">
    <cfRule type="cellIs" dxfId="5217" priority="5218" stopIfTrue="1" operator="lessThan">
      <formula>15</formula>
    </cfRule>
  </conditionalFormatting>
  <conditionalFormatting sqref="B27 B29 B4:B7">
    <cfRule type="cellIs" dxfId="5216" priority="5217" stopIfTrue="1" operator="notBetween">
      <formula>0</formula>
      <formula>3</formula>
    </cfRule>
  </conditionalFormatting>
  <conditionalFormatting sqref="B31 B10 B8 B18">
    <cfRule type="cellIs" dxfId="5215" priority="5216" stopIfTrue="1" operator="notBetween">
      <formula>0</formula>
      <formula>2</formula>
    </cfRule>
  </conditionalFormatting>
  <conditionalFormatting sqref="B19">
    <cfRule type="cellIs" dxfId="5214" priority="5215" stopIfTrue="1" operator="notBetween">
      <formula>0</formula>
      <formula>1</formula>
    </cfRule>
  </conditionalFormatting>
  <conditionalFormatting sqref="B2">
    <cfRule type="cellIs" dxfId="5213" priority="5214" stopIfTrue="1" operator="lessThan">
      <formula>15</formula>
    </cfRule>
  </conditionalFormatting>
  <conditionalFormatting sqref="B27 B29 B4:B7">
    <cfRule type="cellIs" dxfId="5212" priority="5213" stopIfTrue="1" operator="notBetween">
      <formula>0</formula>
      <formula>3</formula>
    </cfRule>
  </conditionalFormatting>
  <conditionalFormatting sqref="B31 B10 B8 B18">
    <cfRule type="cellIs" dxfId="5211" priority="5212" stopIfTrue="1" operator="notBetween">
      <formula>0</formula>
      <formula>2</formula>
    </cfRule>
  </conditionalFormatting>
  <conditionalFormatting sqref="B19">
    <cfRule type="cellIs" dxfId="5210" priority="5211" stopIfTrue="1" operator="notBetween">
      <formula>0</formula>
      <formula>1</formula>
    </cfRule>
  </conditionalFormatting>
  <conditionalFormatting sqref="B2">
    <cfRule type="cellIs" dxfId="5209" priority="5210" stopIfTrue="1" operator="lessThan">
      <formula>15</formula>
    </cfRule>
  </conditionalFormatting>
  <conditionalFormatting sqref="B27 B29 B4:B7">
    <cfRule type="cellIs" dxfId="5208" priority="5209" stopIfTrue="1" operator="notBetween">
      <formula>0</formula>
      <formula>3</formula>
    </cfRule>
  </conditionalFormatting>
  <conditionalFormatting sqref="B31 B10 B8 B18">
    <cfRule type="cellIs" dxfId="5207" priority="5208" stopIfTrue="1" operator="notBetween">
      <formula>0</formula>
      <formula>2</formula>
    </cfRule>
  </conditionalFormatting>
  <conditionalFormatting sqref="B19">
    <cfRule type="cellIs" dxfId="5206" priority="5207" stopIfTrue="1" operator="notBetween">
      <formula>0</formula>
      <formula>1</formula>
    </cfRule>
  </conditionalFormatting>
  <conditionalFormatting sqref="B2">
    <cfRule type="cellIs" dxfId="5205" priority="5206" stopIfTrue="1" operator="lessThan">
      <formula>15</formula>
    </cfRule>
  </conditionalFormatting>
  <conditionalFormatting sqref="B27 B29 B4:B7">
    <cfRule type="cellIs" dxfId="5204" priority="5205" stopIfTrue="1" operator="notBetween">
      <formula>0</formula>
      <formula>3</formula>
    </cfRule>
  </conditionalFormatting>
  <conditionalFormatting sqref="B31 B10 B8 B18">
    <cfRule type="cellIs" dxfId="5203" priority="5204" stopIfTrue="1" operator="notBetween">
      <formula>0</formula>
      <formula>2</formula>
    </cfRule>
  </conditionalFormatting>
  <conditionalFormatting sqref="B19">
    <cfRule type="cellIs" dxfId="5202" priority="5203" stopIfTrue="1" operator="notBetween">
      <formula>0</formula>
      <formula>1</formula>
    </cfRule>
  </conditionalFormatting>
  <conditionalFormatting sqref="B2">
    <cfRule type="cellIs" dxfId="5201" priority="5202" stopIfTrue="1" operator="lessThan">
      <formula>15</formula>
    </cfRule>
  </conditionalFormatting>
  <conditionalFormatting sqref="B27 B29 B4:B7">
    <cfRule type="cellIs" dxfId="5200" priority="5201" stopIfTrue="1" operator="notBetween">
      <formula>0</formula>
      <formula>3</formula>
    </cfRule>
  </conditionalFormatting>
  <conditionalFormatting sqref="B31 B18 B10 B8">
    <cfRule type="cellIs" dxfId="5199" priority="5200" stopIfTrue="1" operator="notBetween">
      <formula>0</formula>
      <formula>2</formula>
    </cfRule>
  </conditionalFormatting>
  <conditionalFormatting sqref="B19">
    <cfRule type="cellIs" dxfId="5198" priority="5199" stopIfTrue="1" operator="notBetween">
      <formula>0</formula>
      <formula>1</formula>
    </cfRule>
  </conditionalFormatting>
  <conditionalFormatting sqref="B18">
    <cfRule type="cellIs" dxfId="5197" priority="5198" stopIfTrue="1" operator="notBetween">
      <formula>0</formula>
      <formula>2</formula>
    </cfRule>
  </conditionalFormatting>
  <conditionalFormatting sqref="B18">
    <cfRule type="cellIs" dxfId="5196" priority="5197" stopIfTrue="1" operator="notBetween">
      <formula>0</formula>
      <formula>2</formula>
    </cfRule>
  </conditionalFormatting>
  <conditionalFormatting sqref="B18">
    <cfRule type="cellIs" dxfId="5195" priority="5196" stopIfTrue="1" operator="notBetween">
      <formula>0</formula>
      <formula>2</formula>
    </cfRule>
  </conditionalFormatting>
  <conditionalFormatting sqref="B18">
    <cfRule type="cellIs" dxfId="5194" priority="5195" stopIfTrue="1" operator="notBetween">
      <formula>0</formula>
      <formula>2</formula>
    </cfRule>
  </conditionalFormatting>
  <conditionalFormatting sqref="B18">
    <cfRule type="cellIs" dxfId="5193" priority="5194" stopIfTrue="1" operator="notBetween">
      <formula>0</formula>
      <formula>2</formula>
    </cfRule>
  </conditionalFormatting>
  <conditionalFormatting sqref="B18">
    <cfRule type="cellIs" dxfId="5192" priority="5193" stopIfTrue="1" operator="notBetween">
      <formula>0</formula>
      <formula>2</formula>
    </cfRule>
  </conditionalFormatting>
  <conditionalFormatting sqref="B2">
    <cfRule type="cellIs" dxfId="5191" priority="5192" stopIfTrue="1" operator="lessThan">
      <formula>15</formula>
    </cfRule>
  </conditionalFormatting>
  <conditionalFormatting sqref="B27 B29 B4:B7">
    <cfRule type="cellIs" dxfId="5190" priority="5191" stopIfTrue="1" operator="notBetween">
      <formula>0</formula>
      <formula>3</formula>
    </cfRule>
  </conditionalFormatting>
  <conditionalFormatting sqref="B31 B18 B10 B8">
    <cfRule type="cellIs" dxfId="5189" priority="5190" stopIfTrue="1" operator="notBetween">
      <formula>0</formula>
      <formula>2</formula>
    </cfRule>
  </conditionalFormatting>
  <conditionalFormatting sqref="B19">
    <cfRule type="cellIs" dxfId="5188" priority="5189" stopIfTrue="1" operator="notBetween">
      <formula>0</formula>
      <formula>1</formula>
    </cfRule>
  </conditionalFormatting>
  <conditionalFormatting sqref="B18">
    <cfRule type="cellIs" dxfId="5187" priority="5188" stopIfTrue="1" operator="notBetween">
      <formula>0</formula>
      <formula>2</formula>
    </cfRule>
  </conditionalFormatting>
  <conditionalFormatting sqref="B18">
    <cfRule type="cellIs" dxfId="5186" priority="5187" stopIfTrue="1" operator="notBetween">
      <formula>0</formula>
      <formula>2</formula>
    </cfRule>
  </conditionalFormatting>
  <conditionalFormatting sqref="B18">
    <cfRule type="cellIs" dxfId="5185" priority="5186" stopIfTrue="1" operator="notBetween">
      <formula>0</formula>
      <formula>2</formula>
    </cfRule>
  </conditionalFormatting>
  <conditionalFormatting sqref="B18">
    <cfRule type="cellIs" dxfId="5184" priority="5185" stopIfTrue="1" operator="notBetween">
      <formula>0</formula>
      <formula>2</formula>
    </cfRule>
  </conditionalFormatting>
  <conditionalFormatting sqref="B18">
    <cfRule type="cellIs" dxfId="5183" priority="5184" stopIfTrue="1" operator="notBetween">
      <formula>0</formula>
      <formula>2</formula>
    </cfRule>
  </conditionalFormatting>
  <conditionalFormatting sqref="B18">
    <cfRule type="cellIs" dxfId="5182" priority="5183" stopIfTrue="1" operator="notBetween">
      <formula>0</formula>
      <formula>2</formula>
    </cfRule>
  </conditionalFormatting>
  <conditionalFormatting sqref="B2">
    <cfRule type="cellIs" dxfId="5181" priority="5182" stopIfTrue="1" operator="lessThan">
      <formula>15</formula>
    </cfRule>
  </conditionalFormatting>
  <conditionalFormatting sqref="B27 B29 B4:B7">
    <cfRule type="cellIs" dxfId="5180" priority="5181" stopIfTrue="1" operator="notBetween">
      <formula>0</formula>
      <formula>3</formula>
    </cfRule>
  </conditionalFormatting>
  <conditionalFormatting sqref="B31 B18 B10 B8">
    <cfRule type="cellIs" dxfId="5179" priority="5180" stopIfTrue="1" operator="notBetween">
      <formula>0</formula>
      <formula>2</formula>
    </cfRule>
  </conditionalFormatting>
  <conditionalFormatting sqref="B19">
    <cfRule type="cellIs" dxfId="5178" priority="5179" stopIfTrue="1" operator="notBetween">
      <formula>0</formula>
      <formula>1</formula>
    </cfRule>
  </conditionalFormatting>
  <conditionalFormatting sqref="B18">
    <cfRule type="cellIs" dxfId="5177" priority="5178" stopIfTrue="1" operator="notBetween">
      <formula>0</formula>
      <formula>2</formula>
    </cfRule>
  </conditionalFormatting>
  <conditionalFormatting sqref="B18">
    <cfRule type="cellIs" dxfId="5176" priority="5177" stopIfTrue="1" operator="notBetween">
      <formula>0</formula>
      <formula>2</formula>
    </cfRule>
  </conditionalFormatting>
  <conditionalFormatting sqref="B18">
    <cfRule type="cellIs" dxfId="5175" priority="5176" stopIfTrue="1" operator="notBetween">
      <formula>0</formula>
      <formula>2</formula>
    </cfRule>
  </conditionalFormatting>
  <conditionalFormatting sqref="B18">
    <cfRule type="cellIs" dxfId="5174" priority="5175" stopIfTrue="1" operator="notBetween">
      <formula>0</formula>
      <formula>2</formula>
    </cfRule>
  </conditionalFormatting>
  <conditionalFormatting sqref="B18">
    <cfRule type="cellIs" dxfId="5173" priority="5174" stopIfTrue="1" operator="notBetween">
      <formula>0</formula>
      <formula>2</formula>
    </cfRule>
  </conditionalFormatting>
  <conditionalFormatting sqref="B18">
    <cfRule type="cellIs" dxfId="5172" priority="5173" stopIfTrue="1" operator="notBetween">
      <formula>0</formula>
      <formula>2</formula>
    </cfRule>
  </conditionalFormatting>
  <conditionalFormatting sqref="B2">
    <cfRule type="cellIs" dxfId="5171" priority="5172" stopIfTrue="1" operator="lessThan">
      <formula>15</formula>
    </cfRule>
  </conditionalFormatting>
  <conditionalFormatting sqref="B27 B29 B4:B7">
    <cfRule type="cellIs" dxfId="5170" priority="5171" stopIfTrue="1" operator="notBetween">
      <formula>0</formula>
      <formula>3</formula>
    </cfRule>
  </conditionalFormatting>
  <conditionalFormatting sqref="B31 B18 B10 B8">
    <cfRule type="cellIs" dxfId="5169" priority="5170" stopIfTrue="1" operator="notBetween">
      <formula>0</formula>
      <formula>2</formula>
    </cfRule>
  </conditionalFormatting>
  <conditionalFormatting sqref="B19">
    <cfRule type="cellIs" dxfId="5168" priority="5169" stopIfTrue="1" operator="notBetween">
      <formula>0</formula>
      <formula>1</formula>
    </cfRule>
  </conditionalFormatting>
  <conditionalFormatting sqref="B18">
    <cfRule type="cellIs" dxfId="5167" priority="5168" stopIfTrue="1" operator="notBetween">
      <formula>0</formula>
      <formula>2</formula>
    </cfRule>
  </conditionalFormatting>
  <conditionalFormatting sqref="B18">
    <cfRule type="cellIs" dxfId="5166" priority="5167" stopIfTrue="1" operator="notBetween">
      <formula>0</formula>
      <formula>2</formula>
    </cfRule>
  </conditionalFormatting>
  <conditionalFormatting sqref="B18">
    <cfRule type="cellIs" dxfId="5165" priority="5166" stopIfTrue="1" operator="notBetween">
      <formula>0</formula>
      <formula>2</formula>
    </cfRule>
  </conditionalFormatting>
  <conditionalFormatting sqref="B18">
    <cfRule type="cellIs" dxfId="5164" priority="5165" stopIfTrue="1" operator="notBetween">
      <formula>0</formula>
      <formula>2</formula>
    </cfRule>
  </conditionalFormatting>
  <conditionalFormatting sqref="B18">
    <cfRule type="cellIs" dxfId="5163" priority="5164" stopIfTrue="1" operator="notBetween">
      <formula>0</formula>
      <formula>2</formula>
    </cfRule>
  </conditionalFormatting>
  <conditionalFormatting sqref="B18">
    <cfRule type="cellIs" dxfId="5162" priority="5163" stopIfTrue="1" operator="notBetween">
      <formula>0</formula>
      <formula>2</formula>
    </cfRule>
  </conditionalFormatting>
  <conditionalFormatting sqref="B2">
    <cfRule type="cellIs" dxfId="5161" priority="5162" stopIfTrue="1" operator="lessThan">
      <formula>15</formula>
    </cfRule>
  </conditionalFormatting>
  <conditionalFormatting sqref="B27 B29 B4:B7">
    <cfRule type="cellIs" dxfId="5160" priority="5161" stopIfTrue="1" operator="notBetween">
      <formula>0</formula>
      <formula>3</formula>
    </cfRule>
  </conditionalFormatting>
  <conditionalFormatting sqref="B31 B18 B10 B8">
    <cfRule type="cellIs" dxfId="5159" priority="5160" stopIfTrue="1" operator="notBetween">
      <formula>0</formula>
      <formula>2</formula>
    </cfRule>
  </conditionalFormatting>
  <conditionalFormatting sqref="B19">
    <cfRule type="cellIs" dxfId="5158" priority="5159" stopIfTrue="1" operator="notBetween">
      <formula>0</formula>
      <formula>1</formula>
    </cfRule>
  </conditionalFormatting>
  <conditionalFormatting sqref="B18">
    <cfRule type="cellIs" dxfId="5157" priority="5158" stopIfTrue="1" operator="notBetween">
      <formula>0</formula>
      <formula>2</formula>
    </cfRule>
  </conditionalFormatting>
  <conditionalFormatting sqref="B18">
    <cfRule type="cellIs" dxfId="5156" priority="5157" stopIfTrue="1" operator="notBetween">
      <formula>0</formula>
      <formula>2</formula>
    </cfRule>
  </conditionalFormatting>
  <conditionalFormatting sqref="B18">
    <cfRule type="cellIs" dxfId="5155" priority="5156" stopIfTrue="1" operator="notBetween">
      <formula>0</formula>
      <formula>2</formula>
    </cfRule>
  </conditionalFormatting>
  <conditionalFormatting sqref="B18">
    <cfRule type="cellIs" dxfId="5154" priority="5155" stopIfTrue="1" operator="notBetween">
      <formula>0</formula>
      <formula>2</formula>
    </cfRule>
  </conditionalFormatting>
  <conditionalFormatting sqref="B18">
    <cfRule type="cellIs" dxfId="5153" priority="5154" stopIfTrue="1" operator="notBetween">
      <formula>0</formula>
      <formula>2</formula>
    </cfRule>
  </conditionalFormatting>
  <conditionalFormatting sqref="B18">
    <cfRule type="cellIs" dxfId="5152" priority="5153" stopIfTrue="1" operator="notBetween">
      <formula>0</formula>
      <formula>2</formula>
    </cfRule>
  </conditionalFormatting>
  <conditionalFormatting sqref="B2">
    <cfRule type="cellIs" dxfId="5151" priority="5152" stopIfTrue="1" operator="lessThan">
      <formula>15</formula>
    </cfRule>
  </conditionalFormatting>
  <conditionalFormatting sqref="B27 B29 B4:B7">
    <cfRule type="cellIs" dxfId="5150" priority="5151" stopIfTrue="1" operator="notBetween">
      <formula>0</formula>
      <formula>3</formula>
    </cfRule>
  </conditionalFormatting>
  <conditionalFormatting sqref="B31 B10 B8 B18">
    <cfRule type="cellIs" dxfId="5149" priority="5150" stopIfTrue="1" operator="notBetween">
      <formula>0</formula>
      <formula>2</formula>
    </cfRule>
  </conditionalFormatting>
  <conditionalFormatting sqref="B19">
    <cfRule type="cellIs" dxfId="5148" priority="5149" stopIfTrue="1" operator="notBetween">
      <formula>0</formula>
      <formula>1</formula>
    </cfRule>
  </conditionalFormatting>
  <conditionalFormatting sqref="B2">
    <cfRule type="cellIs" dxfId="5147" priority="5148" stopIfTrue="1" operator="lessThan">
      <formula>15</formula>
    </cfRule>
  </conditionalFormatting>
  <conditionalFormatting sqref="B27 B29 B4:B7">
    <cfRule type="cellIs" dxfId="5146" priority="5147" stopIfTrue="1" operator="notBetween">
      <formula>0</formula>
      <formula>3</formula>
    </cfRule>
  </conditionalFormatting>
  <conditionalFormatting sqref="B31 B10 B8 B18">
    <cfRule type="cellIs" dxfId="5145" priority="5146" stopIfTrue="1" operator="notBetween">
      <formula>0</formula>
      <formula>2</formula>
    </cfRule>
  </conditionalFormatting>
  <conditionalFormatting sqref="B19">
    <cfRule type="cellIs" dxfId="5144" priority="5145" stopIfTrue="1" operator="notBetween">
      <formula>0</formula>
      <formula>1</formula>
    </cfRule>
  </conditionalFormatting>
  <conditionalFormatting sqref="B2">
    <cfRule type="cellIs" dxfId="5143" priority="5144" stopIfTrue="1" operator="lessThan">
      <formula>15</formula>
    </cfRule>
  </conditionalFormatting>
  <conditionalFormatting sqref="B27 B29 B4:B7">
    <cfRule type="cellIs" dxfId="5142" priority="5143" stopIfTrue="1" operator="notBetween">
      <formula>0</formula>
      <formula>3</formula>
    </cfRule>
  </conditionalFormatting>
  <conditionalFormatting sqref="B31 B10 B8 B18">
    <cfRule type="cellIs" dxfId="5141" priority="5142" stopIfTrue="1" operator="notBetween">
      <formula>0</formula>
      <formula>2</formula>
    </cfRule>
  </conditionalFormatting>
  <conditionalFormatting sqref="B19">
    <cfRule type="cellIs" dxfId="5140" priority="5141" stopIfTrue="1" operator="notBetween">
      <formula>0</formula>
      <formula>1</formula>
    </cfRule>
  </conditionalFormatting>
  <conditionalFormatting sqref="B2">
    <cfRule type="cellIs" dxfId="5139" priority="5140" stopIfTrue="1" operator="lessThan">
      <formula>15</formula>
    </cfRule>
  </conditionalFormatting>
  <conditionalFormatting sqref="B27 B29 B4:B7">
    <cfRule type="cellIs" dxfId="5138" priority="5139" stopIfTrue="1" operator="notBetween">
      <formula>0</formula>
      <formula>3</formula>
    </cfRule>
  </conditionalFormatting>
  <conditionalFormatting sqref="B31 B10 B8 B18">
    <cfRule type="cellIs" dxfId="5137" priority="5138" stopIfTrue="1" operator="notBetween">
      <formula>0</formula>
      <formula>2</formula>
    </cfRule>
  </conditionalFormatting>
  <conditionalFormatting sqref="B19">
    <cfRule type="cellIs" dxfId="5136" priority="5137" stopIfTrue="1" operator="notBetween">
      <formula>0</formula>
      <formula>1</formula>
    </cfRule>
  </conditionalFormatting>
  <conditionalFormatting sqref="B2">
    <cfRule type="cellIs" dxfId="5135" priority="5136" stopIfTrue="1" operator="lessThan">
      <formula>15</formula>
    </cfRule>
  </conditionalFormatting>
  <conditionalFormatting sqref="B27 B29 B4:B7">
    <cfRule type="cellIs" dxfId="5134" priority="5135" stopIfTrue="1" operator="notBetween">
      <formula>0</formula>
      <formula>3</formula>
    </cfRule>
  </conditionalFormatting>
  <conditionalFormatting sqref="B31 B10 B8 B18">
    <cfRule type="cellIs" dxfId="5133" priority="5134" stopIfTrue="1" operator="notBetween">
      <formula>0</formula>
      <formula>2</formula>
    </cfRule>
  </conditionalFormatting>
  <conditionalFormatting sqref="B19">
    <cfRule type="cellIs" dxfId="5132" priority="5133" stopIfTrue="1" operator="notBetween">
      <formula>0</formula>
      <formula>1</formula>
    </cfRule>
  </conditionalFormatting>
  <conditionalFormatting sqref="B2">
    <cfRule type="cellIs" dxfId="5131" priority="5132" stopIfTrue="1" operator="lessThan">
      <formula>15</formula>
    </cfRule>
  </conditionalFormatting>
  <conditionalFormatting sqref="B27 B29 B4:B7">
    <cfRule type="cellIs" dxfId="5130" priority="5131" stopIfTrue="1" operator="notBetween">
      <formula>0</formula>
      <formula>3</formula>
    </cfRule>
  </conditionalFormatting>
  <conditionalFormatting sqref="B31 B10 B8 B18">
    <cfRule type="cellIs" dxfId="5129" priority="5130" stopIfTrue="1" operator="notBetween">
      <formula>0</formula>
      <formula>2</formula>
    </cfRule>
  </conditionalFormatting>
  <conditionalFormatting sqref="B19">
    <cfRule type="cellIs" dxfId="5128" priority="5129" stopIfTrue="1" operator="notBetween">
      <formula>0</formula>
      <formula>1</formula>
    </cfRule>
  </conditionalFormatting>
  <conditionalFormatting sqref="B2">
    <cfRule type="cellIs" dxfId="5127" priority="5128" stopIfTrue="1" operator="lessThan">
      <formula>15</formula>
    </cfRule>
  </conditionalFormatting>
  <conditionalFormatting sqref="B27 B29 B4:B7">
    <cfRule type="cellIs" dxfId="5126" priority="5127" stopIfTrue="1" operator="notBetween">
      <formula>0</formula>
      <formula>3</formula>
    </cfRule>
  </conditionalFormatting>
  <conditionalFormatting sqref="B31 B10 B8 B18">
    <cfRule type="cellIs" dxfId="5125" priority="5126" stopIfTrue="1" operator="notBetween">
      <formula>0</formula>
      <formula>2</formula>
    </cfRule>
  </conditionalFormatting>
  <conditionalFormatting sqref="B19">
    <cfRule type="cellIs" dxfId="5124" priority="5125" stopIfTrue="1" operator="notBetween">
      <formula>0</formula>
      <formula>1</formula>
    </cfRule>
  </conditionalFormatting>
  <conditionalFormatting sqref="B2">
    <cfRule type="cellIs" dxfId="5123" priority="5124" stopIfTrue="1" operator="lessThan">
      <formula>15</formula>
    </cfRule>
  </conditionalFormatting>
  <conditionalFormatting sqref="B27 B29 B4:B7">
    <cfRule type="cellIs" dxfId="5122" priority="5123" stopIfTrue="1" operator="notBetween">
      <formula>0</formula>
      <formula>3</formula>
    </cfRule>
  </conditionalFormatting>
  <conditionalFormatting sqref="B31 B10 B8 B18">
    <cfRule type="cellIs" dxfId="5121" priority="5122" stopIfTrue="1" operator="notBetween">
      <formula>0</formula>
      <formula>2</formula>
    </cfRule>
  </conditionalFormatting>
  <conditionalFormatting sqref="B19">
    <cfRule type="cellIs" dxfId="5120" priority="5121" stopIfTrue="1" operator="notBetween">
      <formula>0</formula>
      <formula>1</formula>
    </cfRule>
  </conditionalFormatting>
  <conditionalFormatting sqref="B2">
    <cfRule type="cellIs" dxfId="5119" priority="5120" stopIfTrue="1" operator="lessThan">
      <formula>15</formula>
    </cfRule>
  </conditionalFormatting>
  <conditionalFormatting sqref="B27 B29 B4:B7">
    <cfRule type="cellIs" dxfId="5118" priority="5119" stopIfTrue="1" operator="notBetween">
      <formula>0</formula>
      <formula>3</formula>
    </cfRule>
  </conditionalFormatting>
  <conditionalFormatting sqref="B31 B18 B10 B8">
    <cfRule type="cellIs" dxfId="5117" priority="5118" stopIfTrue="1" operator="notBetween">
      <formula>0</formula>
      <formula>2</formula>
    </cfRule>
  </conditionalFormatting>
  <conditionalFormatting sqref="B19">
    <cfRule type="cellIs" dxfId="5116" priority="5117" stopIfTrue="1" operator="notBetween">
      <formula>0</formula>
      <formula>1</formula>
    </cfRule>
  </conditionalFormatting>
  <conditionalFormatting sqref="B18">
    <cfRule type="cellIs" dxfId="5115" priority="5116" stopIfTrue="1" operator="notBetween">
      <formula>0</formula>
      <formula>2</formula>
    </cfRule>
  </conditionalFormatting>
  <conditionalFormatting sqref="B18">
    <cfRule type="cellIs" dxfId="5114" priority="5115" stopIfTrue="1" operator="notBetween">
      <formula>0</formula>
      <formula>2</formula>
    </cfRule>
  </conditionalFormatting>
  <conditionalFormatting sqref="B18">
    <cfRule type="cellIs" dxfId="5113" priority="5114" stopIfTrue="1" operator="notBetween">
      <formula>0</formula>
      <formula>2</formula>
    </cfRule>
  </conditionalFormatting>
  <conditionalFormatting sqref="B18">
    <cfRule type="cellIs" dxfId="5112" priority="5113" stopIfTrue="1" operator="notBetween">
      <formula>0</formula>
      <formula>2</formula>
    </cfRule>
  </conditionalFormatting>
  <conditionalFormatting sqref="B18">
    <cfRule type="cellIs" dxfId="5111" priority="5112" stopIfTrue="1" operator="notBetween">
      <formula>0</formula>
      <formula>2</formula>
    </cfRule>
  </conditionalFormatting>
  <conditionalFormatting sqref="B18">
    <cfRule type="cellIs" dxfId="5110" priority="5111" stopIfTrue="1" operator="notBetween">
      <formula>0</formula>
      <formula>2</formula>
    </cfRule>
  </conditionalFormatting>
  <conditionalFormatting sqref="B2">
    <cfRule type="cellIs" dxfId="5109" priority="5110" stopIfTrue="1" operator="lessThan">
      <formula>15</formula>
    </cfRule>
  </conditionalFormatting>
  <conditionalFormatting sqref="B27 B29 B4:B7">
    <cfRule type="cellIs" dxfId="5108" priority="5109" stopIfTrue="1" operator="notBetween">
      <formula>0</formula>
      <formula>3</formula>
    </cfRule>
  </conditionalFormatting>
  <conditionalFormatting sqref="B31 B18 B10 B8">
    <cfRule type="cellIs" dxfId="5107" priority="5108" stopIfTrue="1" operator="notBetween">
      <formula>0</formula>
      <formula>2</formula>
    </cfRule>
  </conditionalFormatting>
  <conditionalFormatting sqref="B19">
    <cfRule type="cellIs" dxfId="5106" priority="5107" stopIfTrue="1" operator="notBetween">
      <formula>0</formula>
      <formula>1</formula>
    </cfRule>
  </conditionalFormatting>
  <conditionalFormatting sqref="B18">
    <cfRule type="cellIs" dxfId="5105" priority="5106" stopIfTrue="1" operator="notBetween">
      <formula>0</formula>
      <formula>2</formula>
    </cfRule>
  </conditionalFormatting>
  <conditionalFormatting sqref="B18">
    <cfRule type="cellIs" dxfId="5104" priority="5105" stopIfTrue="1" operator="notBetween">
      <formula>0</formula>
      <formula>2</formula>
    </cfRule>
  </conditionalFormatting>
  <conditionalFormatting sqref="B18">
    <cfRule type="cellIs" dxfId="5103" priority="5104" stopIfTrue="1" operator="notBetween">
      <formula>0</formula>
      <formula>2</formula>
    </cfRule>
  </conditionalFormatting>
  <conditionalFormatting sqref="B18">
    <cfRule type="cellIs" dxfId="5102" priority="5103" stopIfTrue="1" operator="notBetween">
      <formula>0</formula>
      <formula>2</formula>
    </cfRule>
  </conditionalFormatting>
  <conditionalFormatting sqref="B18">
    <cfRule type="cellIs" dxfId="5101" priority="5102" stopIfTrue="1" operator="notBetween">
      <formula>0</formula>
      <formula>2</formula>
    </cfRule>
  </conditionalFormatting>
  <conditionalFormatting sqref="B18">
    <cfRule type="cellIs" dxfId="5100" priority="5101" stopIfTrue="1" operator="notBetween">
      <formula>0</formula>
      <formula>2</formula>
    </cfRule>
  </conditionalFormatting>
  <conditionalFormatting sqref="B2">
    <cfRule type="cellIs" dxfId="5099" priority="5100" stopIfTrue="1" operator="lessThan">
      <formula>15</formula>
    </cfRule>
  </conditionalFormatting>
  <conditionalFormatting sqref="B27 B29 B4:B7">
    <cfRule type="cellIs" dxfId="5098" priority="5099" stopIfTrue="1" operator="notBetween">
      <formula>0</formula>
      <formula>3</formula>
    </cfRule>
  </conditionalFormatting>
  <conditionalFormatting sqref="B31 B18 B10 B8">
    <cfRule type="cellIs" dxfId="5097" priority="5098" stopIfTrue="1" operator="notBetween">
      <formula>0</formula>
      <formula>2</formula>
    </cfRule>
  </conditionalFormatting>
  <conditionalFormatting sqref="B19">
    <cfRule type="cellIs" dxfId="5096" priority="5097" stopIfTrue="1" operator="notBetween">
      <formula>0</formula>
      <formula>1</formula>
    </cfRule>
  </conditionalFormatting>
  <conditionalFormatting sqref="B18">
    <cfRule type="cellIs" dxfId="5095" priority="5096" stopIfTrue="1" operator="notBetween">
      <formula>0</formula>
      <formula>2</formula>
    </cfRule>
  </conditionalFormatting>
  <conditionalFormatting sqref="B18">
    <cfRule type="cellIs" dxfId="5094" priority="5095" stopIfTrue="1" operator="notBetween">
      <formula>0</formula>
      <formula>2</formula>
    </cfRule>
  </conditionalFormatting>
  <conditionalFormatting sqref="B18">
    <cfRule type="cellIs" dxfId="5093" priority="5094" stopIfTrue="1" operator="notBetween">
      <formula>0</formula>
      <formula>2</formula>
    </cfRule>
  </conditionalFormatting>
  <conditionalFormatting sqref="B18">
    <cfRule type="cellIs" dxfId="5092" priority="5093" stopIfTrue="1" operator="notBetween">
      <formula>0</formula>
      <formula>2</formula>
    </cfRule>
  </conditionalFormatting>
  <conditionalFormatting sqref="B18">
    <cfRule type="cellIs" dxfId="5091" priority="5092" stopIfTrue="1" operator="notBetween">
      <formula>0</formula>
      <formula>2</formula>
    </cfRule>
  </conditionalFormatting>
  <conditionalFormatting sqref="B18">
    <cfRule type="cellIs" dxfId="5090" priority="5091" stopIfTrue="1" operator="notBetween">
      <formula>0</formula>
      <formula>2</formula>
    </cfRule>
  </conditionalFormatting>
  <conditionalFormatting sqref="B2">
    <cfRule type="cellIs" dxfId="5089" priority="5090" stopIfTrue="1" operator="lessThan">
      <formula>15</formula>
    </cfRule>
  </conditionalFormatting>
  <conditionalFormatting sqref="B27 B29 B4:B7">
    <cfRule type="cellIs" dxfId="5088" priority="5089" stopIfTrue="1" operator="notBetween">
      <formula>0</formula>
      <formula>3</formula>
    </cfRule>
  </conditionalFormatting>
  <conditionalFormatting sqref="B31 B18 B10 B8">
    <cfRule type="cellIs" dxfId="5087" priority="5088" stopIfTrue="1" operator="notBetween">
      <formula>0</formula>
      <formula>2</formula>
    </cfRule>
  </conditionalFormatting>
  <conditionalFormatting sqref="B19">
    <cfRule type="cellIs" dxfId="5086" priority="5087" stopIfTrue="1" operator="notBetween">
      <formula>0</formula>
      <formula>1</formula>
    </cfRule>
  </conditionalFormatting>
  <conditionalFormatting sqref="B18">
    <cfRule type="cellIs" dxfId="5085" priority="5086" stopIfTrue="1" operator="notBetween">
      <formula>0</formula>
      <formula>2</formula>
    </cfRule>
  </conditionalFormatting>
  <conditionalFormatting sqref="B18">
    <cfRule type="cellIs" dxfId="5084" priority="5085" stopIfTrue="1" operator="notBetween">
      <formula>0</formula>
      <formula>2</formula>
    </cfRule>
  </conditionalFormatting>
  <conditionalFormatting sqref="B18">
    <cfRule type="cellIs" dxfId="5083" priority="5084" stopIfTrue="1" operator="notBetween">
      <formula>0</formula>
      <formula>2</formula>
    </cfRule>
  </conditionalFormatting>
  <conditionalFormatting sqref="B18">
    <cfRule type="cellIs" dxfId="5082" priority="5083" stopIfTrue="1" operator="notBetween">
      <formula>0</formula>
      <formula>2</formula>
    </cfRule>
  </conditionalFormatting>
  <conditionalFormatting sqref="B18">
    <cfRule type="cellIs" dxfId="5081" priority="5082" stopIfTrue="1" operator="notBetween">
      <formula>0</formula>
      <formula>2</formula>
    </cfRule>
  </conditionalFormatting>
  <conditionalFormatting sqref="B18">
    <cfRule type="cellIs" dxfId="5080" priority="5081" stopIfTrue="1" operator="notBetween">
      <formula>0</formula>
      <formula>2</formula>
    </cfRule>
  </conditionalFormatting>
  <conditionalFormatting sqref="B2">
    <cfRule type="cellIs" dxfId="5079" priority="5080" stopIfTrue="1" operator="lessThan">
      <formula>15</formula>
    </cfRule>
  </conditionalFormatting>
  <conditionalFormatting sqref="B27 B29 B4:B7">
    <cfRule type="cellIs" dxfId="5078" priority="5079" stopIfTrue="1" operator="notBetween">
      <formula>0</formula>
      <formula>3</formula>
    </cfRule>
  </conditionalFormatting>
  <conditionalFormatting sqref="B31 B18 B10 B8">
    <cfRule type="cellIs" dxfId="5077" priority="5078" stopIfTrue="1" operator="notBetween">
      <formula>0</formula>
      <formula>2</formula>
    </cfRule>
  </conditionalFormatting>
  <conditionalFormatting sqref="B19">
    <cfRule type="cellIs" dxfId="5076" priority="5077" stopIfTrue="1" operator="notBetween">
      <formula>0</formula>
      <formula>1</formula>
    </cfRule>
  </conditionalFormatting>
  <conditionalFormatting sqref="B18">
    <cfRule type="cellIs" dxfId="5075" priority="5076" stopIfTrue="1" operator="notBetween">
      <formula>0</formula>
      <formula>2</formula>
    </cfRule>
  </conditionalFormatting>
  <conditionalFormatting sqref="B18">
    <cfRule type="cellIs" dxfId="5074" priority="5075" stopIfTrue="1" operator="notBetween">
      <formula>0</formula>
      <formula>2</formula>
    </cfRule>
  </conditionalFormatting>
  <conditionalFormatting sqref="B18">
    <cfRule type="cellIs" dxfId="5073" priority="5074" stopIfTrue="1" operator="notBetween">
      <formula>0</formula>
      <formula>2</formula>
    </cfRule>
  </conditionalFormatting>
  <conditionalFormatting sqref="B18">
    <cfRule type="cellIs" dxfId="5072" priority="5073" stopIfTrue="1" operator="notBetween">
      <formula>0</formula>
      <formula>2</formula>
    </cfRule>
  </conditionalFormatting>
  <conditionalFormatting sqref="B18">
    <cfRule type="cellIs" dxfId="5071" priority="5072" stopIfTrue="1" operator="notBetween">
      <formula>0</formula>
      <formula>2</formula>
    </cfRule>
  </conditionalFormatting>
  <conditionalFormatting sqref="B18">
    <cfRule type="cellIs" dxfId="5070" priority="5071" stopIfTrue="1" operator="notBetween">
      <formula>0</formula>
      <formula>2</formula>
    </cfRule>
  </conditionalFormatting>
  <conditionalFormatting sqref="B2">
    <cfRule type="cellIs" dxfId="5069" priority="5070" stopIfTrue="1" operator="lessThan">
      <formula>15</formula>
    </cfRule>
  </conditionalFormatting>
  <conditionalFormatting sqref="B27 B29 B4:B7">
    <cfRule type="cellIs" dxfId="5068" priority="5069" stopIfTrue="1" operator="notBetween">
      <formula>0</formula>
      <formula>3</formula>
    </cfRule>
  </conditionalFormatting>
  <conditionalFormatting sqref="B31 B10 B8 B18">
    <cfRule type="cellIs" dxfId="5067" priority="5068" stopIfTrue="1" operator="notBetween">
      <formula>0</formula>
      <formula>2</formula>
    </cfRule>
  </conditionalFormatting>
  <conditionalFormatting sqref="B19">
    <cfRule type="cellIs" dxfId="5066" priority="5067" stopIfTrue="1" operator="notBetween">
      <formula>0</formula>
      <formula>1</formula>
    </cfRule>
  </conditionalFormatting>
  <conditionalFormatting sqref="B2">
    <cfRule type="cellIs" dxfId="5065" priority="5066" stopIfTrue="1" operator="lessThan">
      <formula>15</formula>
    </cfRule>
  </conditionalFormatting>
  <conditionalFormatting sqref="B27 B29 B4:B7">
    <cfRule type="cellIs" dxfId="5064" priority="5065" stopIfTrue="1" operator="notBetween">
      <formula>0</formula>
      <formula>3</formula>
    </cfRule>
  </conditionalFormatting>
  <conditionalFormatting sqref="B31 B10 B8 B18">
    <cfRule type="cellIs" dxfId="5063" priority="5064" stopIfTrue="1" operator="notBetween">
      <formula>0</formula>
      <formula>2</formula>
    </cfRule>
  </conditionalFormatting>
  <conditionalFormatting sqref="B19">
    <cfRule type="cellIs" dxfId="5062" priority="5063" stopIfTrue="1" operator="notBetween">
      <formula>0</formula>
      <formula>1</formula>
    </cfRule>
  </conditionalFormatting>
  <conditionalFormatting sqref="B2">
    <cfRule type="cellIs" dxfId="5061" priority="5062" stopIfTrue="1" operator="lessThan">
      <formula>15</formula>
    </cfRule>
  </conditionalFormatting>
  <conditionalFormatting sqref="B27 B29 B4:B7">
    <cfRule type="cellIs" dxfId="5060" priority="5061" stopIfTrue="1" operator="notBetween">
      <formula>0</formula>
      <formula>3</formula>
    </cfRule>
  </conditionalFormatting>
  <conditionalFormatting sqref="B31 B10 B8 B18">
    <cfRule type="cellIs" dxfId="5059" priority="5060" stopIfTrue="1" operator="notBetween">
      <formula>0</formula>
      <formula>2</formula>
    </cfRule>
  </conditionalFormatting>
  <conditionalFormatting sqref="B19">
    <cfRule type="cellIs" dxfId="5058" priority="5059" stopIfTrue="1" operator="notBetween">
      <formula>0</formula>
      <formula>1</formula>
    </cfRule>
  </conditionalFormatting>
  <conditionalFormatting sqref="B2">
    <cfRule type="cellIs" dxfId="5057" priority="5058" stopIfTrue="1" operator="lessThan">
      <formula>15</formula>
    </cfRule>
  </conditionalFormatting>
  <conditionalFormatting sqref="B27 B29 B4:B7">
    <cfRule type="cellIs" dxfId="5056" priority="5057" stopIfTrue="1" operator="notBetween">
      <formula>0</formula>
      <formula>3</formula>
    </cfRule>
  </conditionalFormatting>
  <conditionalFormatting sqref="B31 B10 B8 B18">
    <cfRule type="cellIs" dxfId="5055" priority="5056" stopIfTrue="1" operator="notBetween">
      <formula>0</formula>
      <formula>2</formula>
    </cfRule>
  </conditionalFormatting>
  <conditionalFormatting sqref="B19">
    <cfRule type="cellIs" dxfId="5054" priority="5055" stopIfTrue="1" operator="notBetween">
      <formula>0</formula>
      <formula>1</formula>
    </cfRule>
  </conditionalFormatting>
  <conditionalFormatting sqref="B2">
    <cfRule type="cellIs" dxfId="5053" priority="5054" stopIfTrue="1" operator="lessThan">
      <formula>15</formula>
    </cfRule>
  </conditionalFormatting>
  <conditionalFormatting sqref="B27 B29 B4:B7">
    <cfRule type="cellIs" dxfId="5052" priority="5053" stopIfTrue="1" operator="notBetween">
      <formula>0</formula>
      <formula>3</formula>
    </cfRule>
  </conditionalFormatting>
  <conditionalFormatting sqref="B31 B10 B8 B18">
    <cfRule type="cellIs" dxfId="5051" priority="5052" stopIfTrue="1" operator="notBetween">
      <formula>0</formula>
      <formula>2</formula>
    </cfRule>
  </conditionalFormatting>
  <conditionalFormatting sqref="B19">
    <cfRule type="cellIs" dxfId="5050" priority="5051" stopIfTrue="1" operator="notBetween">
      <formula>0</formula>
      <formula>1</formula>
    </cfRule>
  </conditionalFormatting>
  <conditionalFormatting sqref="B2">
    <cfRule type="cellIs" dxfId="5049" priority="5050" stopIfTrue="1" operator="lessThan">
      <formula>15</formula>
    </cfRule>
  </conditionalFormatting>
  <conditionalFormatting sqref="B27 B29 B4:B7">
    <cfRule type="cellIs" dxfId="5048" priority="5049" stopIfTrue="1" operator="notBetween">
      <formula>0</formula>
      <formula>3</formula>
    </cfRule>
  </conditionalFormatting>
  <conditionalFormatting sqref="B31 B10 B8 B18">
    <cfRule type="cellIs" dxfId="5047" priority="5048" stopIfTrue="1" operator="notBetween">
      <formula>0</formula>
      <formula>2</formula>
    </cfRule>
  </conditionalFormatting>
  <conditionalFormatting sqref="B19">
    <cfRule type="cellIs" dxfId="5046" priority="5047" stopIfTrue="1" operator="notBetween">
      <formula>0</formula>
      <formula>1</formula>
    </cfRule>
  </conditionalFormatting>
  <conditionalFormatting sqref="B2">
    <cfRule type="cellIs" dxfId="5045" priority="5046" stopIfTrue="1" operator="lessThan">
      <formula>15</formula>
    </cfRule>
  </conditionalFormatting>
  <conditionalFormatting sqref="B27 B29 B4:B7">
    <cfRule type="cellIs" dxfId="5044" priority="5045" stopIfTrue="1" operator="notBetween">
      <formula>0</formula>
      <formula>3</formula>
    </cfRule>
  </conditionalFormatting>
  <conditionalFormatting sqref="B31 B10 B8 B18">
    <cfRule type="cellIs" dxfId="5043" priority="5044" stopIfTrue="1" operator="notBetween">
      <formula>0</formula>
      <formula>2</formula>
    </cfRule>
  </conditionalFormatting>
  <conditionalFormatting sqref="B19">
    <cfRule type="cellIs" dxfId="5042" priority="5043" stopIfTrue="1" operator="notBetween">
      <formula>0</formula>
      <formula>1</formula>
    </cfRule>
  </conditionalFormatting>
  <conditionalFormatting sqref="B2">
    <cfRule type="cellIs" dxfId="5041" priority="5042" stopIfTrue="1" operator="lessThan">
      <formula>15</formula>
    </cfRule>
  </conditionalFormatting>
  <conditionalFormatting sqref="B27 B29 B4:B7">
    <cfRule type="cellIs" dxfId="5040" priority="5041" stopIfTrue="1" operator="notBetween">
      <formula>0</formula>
      <formula>3</formula>
    </cfRule>
  </conditionalFormatting>
  <conditionalFormatting sqref="B31 B10 B8 B18">
    <cfRule type="cellIs" dxfId="5039" priority="5040" stopIfTrue="1" operator="notBetween">
      <formula>0</formula>
      <formula>2</formula>
    </cfRule>
  </conditionalFormatting>
  <conditionalFormatting sqref="B19">
    <cfRule type="cellIs" dxfId="5038" priority="5039" stopIfTrue="1" operator="notBetween">
      <formula>0</formula>
      <formula>1</formula>
    </cfRule>
  </conditionalFormatting>
  <conditionalFormatting sqref="B2">
    <cfRule type="cellIs" dxfId="5037" priority="5038" stopIfTrue="1" operator="lessThan">
      <formula>15</formula>
    </cfRule>
  </conditionalFormatting>
  <conditionalFormatting sqref="B27 B29 B4:B7">
    <cfRule type="cellIs" dxfId="5036" priority="5037" stopIfTrue="1" operator="notBetween">
      <formula>0</formula>
      <formula>3</formula>
    </cfRule>
  </conditionalFormatting>
  <conditionalFormatting sqref="B31 B18 B10 B8">
    <cfRule type="cellIs" dxfId="5035" priority="5036" stopIfTrue="1" operator="notBetween">
      <formula>0</formula>
      <formula>2</formula>
    </cfRule>
  </conditionalFormatting>
  <conditionalFormatting sqref="B19">
    <cfRule type="cellIs" dxfId="5034" priority="5035" stopIfTrue="1" operator="notBetween">
      <formula>0</formula>
      <formula>1</formula>
    </cfRule>
  </conditionalFormatting>
  <conditionalFormatting sqref="B18">
    <cfRule type="cellIs" dxfId="5033" priority="5034" stopIfTrue="1" operator="notBetween">
      <formula>0</formula>
      <formula>2</formula>
    </cfRule>
  </conditionalFormatting>
  <conditionalFormatting sqref="B18">
    <cfRule type="cellIs" dxfId="5032" priority="5033" stopIfTrue="1" operator="notBetween">
      <formula>0</formula>
      <formula>2</formula>
    </cfRule>
  </conditionalFormatting>
  <conditionalFormatting sqref="B18">
    <cfRule type="cellIs" dxfId="5031" priority="5032" stopIfTrue="1" operator="notBetween">
      <formula>0</formula>
      <formula>2</formula>
    </cfRule>
  </conditionalFormatting>
  <conditionalFormatting sqref="B18">
    <cfRule type="cellIs" dxfId="5030" priority="5031" stopIfTrue="1" operator="notBetween">
      <formula>0</formula>
      <formula>2</formula>
    </cfRule>
  </conditionalFormatting>
  <conditionalFormatting sqref="B18">
    <cfRule type="cellIs" dxfId="5029" priority="5030" stopIfTrue="1" operator="notBetween">
      <formula>0</formula>
      <formula>2</formula>
    </cfRule>
  </conditionalFormatting>
  <conditionalFormatting sqref="B18">
    <cfRule type="cellIs" dxfId="5028" priority="5029" stopIfTrue="1" operator="notBetween">
      <formula>0</formula>
      <formula>2</formula>
    </cfRule>
  </conditionalFormatting>
  <conditionalFormatting sqref="B2">
    <cfRule type="cellIs" dxfId="5027" priority="5028" stopIfTrue="1" operator="lessThan">
      <formula>15</formula>
    </cfRule>
  </conditionalFormatting>
  <conditionalFormatting sqref="B27 B29 B4:B7">
    <cfRule type="cellIs" dxfId="5026" priority="5027" stopIfTrue="1" operator="notBetween">
      <formula>0</formula>
      <formula>3</formula>
    </cfRule>
  </conditionalFormatting>
  <conditionalFormatting sqref="B31 B18 B10 B8">
    <cfRule type="cellIs" dxfId="5025" priority="5026" stopIfTrue="1" operator="notBetween">
      <formula>0</formula>
      <formula>2</formula>
    </cfRule>
  </conditionalFormatting>
  <conditionalFormatting sqref="B19">
    <cfRule type="cellIs" dxfId="5024" priority="5025" stopIfTrue="1" operator="notBetween">
      <formula>0</formula>
      <formula>1</formula>
    </cfRule>
  </conditionalFormatting>
  <conditionalFormatting sqref="B18">
    <cfRule type="cellIs" dxfId="5023" priority="5024" stopIfTrue="1" operator="notBetween">
      <formula>0</formula>
      <formula>2</formula>
    </cfRule>
  </conditionalFormatting>
  <conditionalFormatting sqref="B18">
    <cfRule type="cellIs" dxfId="5022" priority="5023" stopIfTrue="1" operator="notBetween">
      <formula>0</formula>
      <formula>2</formula>
    </cfRule>
  </conditionalFormatting>
  <conditionalFormatting sqref="B18">
    <cfRule type="cellIs" dxfId="5021" priority="5022" stopIfTrue="1" operator="notBetween">
      <formula>0</formula>
      <formula>2</formula>
    </cfRule>
  </conditionalFormatting>
  <conditionalFormatting sqref="B18">
    <cfRule type="cellIs" dxfId="5020" priority="5021" stopIfTrue="1" operator="notBetween">
      <formula>0</formula>
      <formula>2</formula>
    </cfRule>
  </conditionalFormatting>
  <conditionalFormatting sqref="B18">
    <cfRule type="cellIs" dxfId="5019" priority="5020" stopIfTrue="1" operator="notBetween">
      <formula>0</formula>
      <formula>2</formula>
    </cfRule>
  </conditionalFormatting>
  <conditionalFormatting sqref="B18">
    <cfRule type="cellIs" dxfId="5018" priority="5019" stopIfTrue="1" operator="notBetween">
      <formula>0</formula>
      <formula>2</formula>
    </cfRule>
  </conditionalFormatting>
  <conditionalFormatting sqref="B2">
    <cfRule type="cellIs" dxfId="5017" priority="5018" stopIfTrue="1" operator="lessThan">
      <formula>15</formula>
    </cfRule>
  </conditionalFormatting>
  <conditionalFormatting sqref="B27 B29 B4:B7">
    <cfRule type="cellIs" dxfId="5016" priority="5017" stopIfTrue="1" operator="notBetween">
      <formula>0</formula>
      <formula>3</formula>
    </cfRule>
  </conditionalFormatting>
  <conditionalFormatting sqref="B31 B18 B10 B8">
    <cfRule type="cellIs" dxfId="5015" priority="5016" stopIfTrue="1" operator="notBetween">
      <formula>0</formula>
      <formula>2</formula>
    </cfRule>
  </conditionalFormatting>
  <conditionalFormatting sqref="B19">
    <cfRule type="cellIs" dxfId="5014" priority="5015" stopIfTrue="1" operator="notBetween">
      <formula>0</formula>
      <formula>1</formula>
    </cfRule>
  </conditionalFormatting>
  <conditionalFormatting sqref="B18">
    <cfRule type="cellIs" dxfId="5013" priority="5014" stopIfTrue="1" operator="notBetween">
      <formula>0</formula>
      <formula>2</formula>
    </cfRule>
  </conditionalFormatting>
  <conditionalFormatting sqref="B18">
    <cfRule type="cellIs" dxfId="5012" priority="5013" stopIfTrue="1" operator="notBetween">
      <formula>0</formula>
      <formula>2</formula>
    </cfRule>
  </conditionalFormatting>
  <conditionalFormatting sqref="B18">
    <cfRule type="cellIs" dxfId="5011" priority="5012" stopIfTrue="1" operator="notBetween">
      <formula>0</formula>
      <formula>2</formula>
    </cfRule>
  </conditionalFormatting>
  <conditionalFormatting sqref="B18">
    <cfRule type="cellIs" dxfId="5010" priority="5011" stopIfTrue="1" operator="notBetween">
      <formula>0</formula>
      <formula>2</formula>
    </cfRule>
  </conditionalFormatting>
  <conditionalFormatting sqref="B18">
    <cfRule type="cellIs" dxfId="5009" priority="5010" stopIfTrue="1" operator="notBetween">
      <formula>0</formula>
      <formula>2</formula>
    </cfRule>
  </conditionalFormatting>
  <conditionalFormatting sqref="B18">
    <cfRule type="cellIs" dxfId="5008" priority="5009" stopIfTrue="1" operator="notBetween">
      <formula>0</formula>
      <formula>2</formula>
    </cfRule>
  </conditionalFormatting>
  <conditionalFormatting sqref="B2">
    <cfRule type="cellIs" dxfId="5007" priority="5008" stopIfTrue="1" operator="lessThan">
      <formula>15</formula>
    </cfRule>
  </conditionalFormatting>
  <conditionalFormatting sqref="B27 B29 B4:B7">
    <cfRule type="cellIs" dxfId="5006" priority="5007" stopIfTrue="1" operator="notBetween">
      <formula>0</formula>
      <formula>3</formula>
    </cfRule>
  </conditionalFormatting>
  <conditionalFormatting sqref="B31 B18 B10 B8">
    <cfRule type="cellIs" dxfId="5005" priority="5006" stopIfTrue="1" operator="notBetween">
      <formula>0</formula>
      <formula>2</formula>
    </cfRule>
  </conditionalFormatting>
  <conditionalFormatting sqref="B19">
    <cfRule type="cellIs" dxfId="5004" priority="5005" stopIfTrue="1" operator="notBetween">
      <formula>0</formula>
      <formula>1</formula>
    </cfRule>
  </conditionalFormatting>
  <conditionalFormatting sqref="B18">
    <cfRule type="cellIs" dxfId="5003" priority="5004" stopIfTrue="1" operator="notBetween">
      <formula>0</formula>
      <formula>2</formula>
    </cfRule>
  </conditionalFormatting>
  <conditionalFormatting sqref="B18">
    <cfRule type="cellIs" dxfId="5002" priority="5003" stopIfTrue="1" operator="notBetween">
      <formula>0</formula>
      <formula>2</formula>
    </cfRule>
  </conditionalFormatting>
  <conditionalFormatting sqref="B18">
    <cfRule type="cellIs" dxfId="5001" priority="5002" stopIfTrue="1" operator="notBetween">
      <formula>0</formula>
      <formula>2</formula>
    </cfRule>
  </conditionalFormatting>
  <conditionalFormatting sqref="B18">
    <cfRule type="cellIs" dxfId="5000" priority="5001" stopIfTrue="1" operator="notBetween">
      <formula>0</formula>
      <formula>2</formula>
    </cfRule>
  </conditionalFormatting>
  <conditionalFormatting sqref="B18">
    <cfRule type="cellIs" dxfId="4999" priority="5000" stopIfTrue="1" operator="notBetween">
      <formula>0</formula>
      <formula>2</formula>
    </cfRule>
  </conditionalFormatting>
  <conditionalFormatting sqref="B18">
    <cfRule type="cellIs" dxfId="4998" priority="4999" stopIfTrue="1" operator="notBetween">
      <formula>0</formula>
      <formula>2</formula>
    </cfRule>
  </conditionalFormatting>
  <conditionalFormatting sqref="B2">
    <cfRule type="cellIs" dxfId="4997" priority="4998" stopIfTrue="1" operator="lessThan">
      <formula>15</formula>
    </cfRule>
  </conditionalFormatting>
  <conditionalFormatting sqref="B27 B29 B4:B7">
    <cfRule type="cellIs" dxfId="4996" priority="4997" stopIfTrue="1" operator="notBetween">
      <formula>0</formula>
      <formula>3</formula>
    </cfRule>
  </conditionalFormatting>
  <conditionalFormatting sqref="B31 B18 B10 B8">
    <cfRule type="cellIs" dxfId="4995" priority="4996" stopIfTrue="1" operator="notBetween">
      <formula>0</formula>
      <formula>2</formula>
    </cfRule>
  </conditionalFormatting>
  <conditionalFormatting sqref="B19">
    <cfRule type="cellIs" dxfId="4994" priority="4995" stopIfTrue="1" operator="notBetween">
      <formula>0</formula>
      <formula>1</formula>
    </cfRule>
  </conditionalFormatting>
  <conditionalFormatting sqref="B18">
    <cfRule type="cellIs" dxfId="4993" priority="4994" stopIfTrue="1" operator="notBetween">
      <formula>0</formula>
      <formula>2</formula>
    </cfRule>
  </conditionalFormatting>
  <conditionalFormatting sqref="B18">
    <cfRule type="cellIs" dxfId="4992" priority="4993" stopIfTrue="1" operator="notBetween">
      <formula>0</formula>
      <formula>2</formula>
    </cfRule>
  </conditionalFormatting>
  <conditionalFormatting sqref="B18">
    <cfRule type="cellIs" dxfId="4991" priority="4992" stopIfTrue="1" operator="notBetween">
      <formula>0</formula>
      <formula>2</formula>
    </cfRule>
  </conditionalFormatting>
  <conditionalFormatting sqref="B18">
    <cfRule type="cellIs" dxfId="4990" priority="4991" stopIfTrue="1" operator="notBetween">
      <formula>0</formula>
      <formula>2</formula>
    </cfRule>
  </conditionalFormatting>
  <conditionalFormatting sqref="B18">
    <cfRule type="cellIs" dxfId="4989" priority="4990" stopIfTrue="1" operator="notBetween">
      <formula>0</formula>
      <formula>2</formula>
    </cfRule>
  </conditionalFormatting>
  <conditionalFormatting sqref="B18">
    <cfRule type="cellIs" dxfId="4988" priority="4989" stopIfTrue="1" operator="notBetween">
      <formula>0</formula>
      <formula>2</formula>
    </cfRule>
  </conditionalFormatting>
  <conditionalFormatting sqref="B2">
    <cfRule type="cellIs" dxfId="4987" priority="4988" stopIfTrue="1" operator="lessThan">
      <formula>15</formula>
    </cfRule>
  </conditionalFormatting>
  <conditionalFormatting sqref="B27 B29 B4:B7">
    <cfRule type="cellIs" dxfId="4986" priority="4987" stopIfTrue="1" operator="notBetween">
      <formula>0</formula>
      <formula>3</formula>
    </cfRule>
  </conditionalFormatting>
  <conditionalFormatting sqref="B31 B10 B8 B18">
    <cfRule type="cellIs" dxfId="4985" priority="4986" stopIfTrue="1" operator="notBetween">
      <formula>0</formula>
      <formula>2</formula>
    </cfRule>
  </conditionalFormatting>
  <conditionalFormatting sqref="B19">
    <cfRule type="cellIs" dxfId="4984" priority="4985" stopIfTrue="1" operator="notBetween">
      <formula>0</formula>
      <formula>1</formula>
    </cfRule>
  </conditionalFormatting>
  <conditionalFormatting sqref="B2">
    <cfRule type="cellIs" dxfId="4983" priority="4984" stopIfTrue="1" operator="lessThan">
      <formula>15</formula>
    </cfRule>
  </conditionalFormatting>
  <conditionalFormatting sqref="B27 B29 B4:B7">
    <cfRule type="cellIs" dxfId="4982" priority="4983" stopIfTrue="1" operator="notBetween">
      <formula>0</formula>
      <formula>3</formula>
    </cfRule>
  </conditionalFormatting>
  <conditionalFormatting sqref="B31 B10 B8 B18">
    <cfRule type="cellIs" dxfId="4981" priority="4982" stopIfTrue="1" operator="notBetween">
      <formula>0</formula>
      <formula>2</formula>
    </cfRule>
  </conditionalFormatting>
  <conditionalFormatting sqref="B19">
    <cfRule type="cellIs" dxfId="4980" priority="4981" stopIfTrue="1" operator="notBetween">
      <formula>0</formula>
      <formula>1</formula>
    </cfRule>
  </conditionalFormatting>
  <conditionalFormatting sqref="B2">
    <cfRule type="cellIs" dxfId="4979" priority="4980" stopIfTrue="1" operator="lessThan">
      <formula>15</formula>
    </cfRule>
  </conditionalFormatting>
  <conditionalFormatting sqref="B27 B29 B4:B7">
    <cfRule type="cellIs" dxfId="4978" priority="4979" stopIfTrue="1" operator="notBetween">
      <formula>0</formula>
      <formula>3</formula>
    </cfRule>
  </conditionalFormatting>
  <conditionalFormatting sqref="B31 B10 B8 B18">
    <cfRule type="cellIs" dxfId="4977" priority="4978" stopIfTrue="1" operator="notBetween">
      <formula>0</formula>
      <formula>2</formula>
    </cfRule>
  </conditionalFormatting>
  <conditionalFormatting sqref="B19">
    <cfRule type="cellIs" dxfId="4976" priority="4977" stopIfTrue="1" operator="notBetween">
      <formula>0</formula>
      <formula>1</formula>
    </cfRule>
  </conditionalFormatting>
  <conditionalFormatting sqref="B2">
    <cfRule type="cellIs" dxfId="4975" priority="4976" stopIfTrue="1" operator="lessThan">
      <formula>15</formula>
    </cfRule>
  </conditionalFormatting>
  <conditionalFormatting sqref="B27 B29 B4:B7">
    <cfRule type="cellIs" dxfId="4974" priority="4975" stopIfTrue="1" operator="notBetween">
      <formula>0</formula>
      <formula>3</formula>
    </cfRule>
  </conditionalFormatting>
  <conditionalFormatting sqref="B31 B10 B8 B18">
    <cfRule type="cellIs" dxfId="4973" priority="4974" stopIfTrue="1" operator="notBetween">
      <formula>0</formula>
      <formula>2</formula>
    </cfRule>
  </conditionalFormatting>
  <conditionalFormatting sqref="B19">
    <cfRule type="cellIs" dxfId="4972" priority="4973" stopIfTrue="1" operator="notBetween">
      <formula>0</formula>
      <formula>1</formula>
    </cfRule>
  </conditionalFormatting>
  <conditionalFormatting sqref="B2">
    <cfRule type="cellIs" dxfId="4971" priority="4972" stopIfTrue="1" operator="lessThan">
      <formula>15</formula>
    </cfRule>
  </conditionalFormatting>
  <conditionalFormatting sqref="B27 B29 B4:B7">
    <cfRule type="cellIs" dxfId="4970" priority="4971" stopIfTrue="1" operator="notBetween">
      <formula>0</formula>
      <formula>3</formula>
    </cfRule>
  </conditionalFormatting>
  <conditionalFormatting sqref="B31 B10 B8 B18">
    <cfRule type="cellIs" dxfId="4969" priority="4970" stopIfTrue="1" operator="notBetween">
      <formula>0</formula>
      <formula>2</formula>
    </cfRule>
  </conditionalFormatting>
  <conditionalFormatting sqref="B19">
    <cfRule type="cellIs" dxfId="4968" priority="4969" stopIfTrue="1" operator="notBetween">
      <formula>0</formula>
      <formula>1</formula>
    </cfRule>
  </conditionalFormatting>
  <conditionalFormatting sqref="B2">
    <cfRule type="cellIs" dxfId="4967" priority="4968" stopIfTrue="1" operator="lessThan">
      <formula>15</formula>
    </cfRule>
  </conditionalFormatting>
  <conditionalFormatting sqref="B27 B29 B4:B7">
    <cfRule type="cellIs" dxfId="4966" priority="4967" stopIfTrue="1" operator="notBetween">
      <formula>0</formula>
      <formula>3</formula>
    </cfRule>
  </conditionalFormatting>
  <conditionalFormatting sqref="B31 B10 B8 B18">
    <cfRule type="cellIs" dxfId="4965" priority="4966" stopIfTrue="1" operator="notBetween">
      <formula>0</formula>
      <formula>2</formula>
    </cfRule>
  </conditionalFormatting>
  <conditionalFormatting sqref="B19">
    <cfRule type="cellIs" dxfId="4964" priority="4965" stopIfTrue="1" operator="notBetween">
      <formula>0</formula>
      <formula>1</formula>
    </cfRule>
  </conditionalFormatting>
  <conditionalFormatting sqref="B2">
    <cfRule type="cellIs" dxfId="4963" priority="4964" stopIfTrue="1" operator="lessThan">
      <formula>15</formula>
    </cfRule>
  </conditionalFormatting>
  <conditionalFormatting sqref="B27 B29 B4:B7">
    <cfRule type="cellIs" dxfId="4962" priority="4963" stopIfTrue="1" operator="notBetween">
      <formula>0</formula>
      <formula>3</formula>
    </cfRule>
  </conditionalFormatting>
  <conditionalFormatting sqref="B31 B10 B8 B18">
    <cfRule type="cellIs" dxfId="4961" priority="4962" stopIfTrue="1" operator="notBetween">
      <formula>0</formula>
      <formula>2</formula>
    </cfRule>
  </conditionalFormatting>
  <conditionalFormatting sqref="B19">
    <cfRule type="cellIs" dxfId="4960" priority="4961" stopIfTrue="1" operator="notBetween">
      <formula>0</formula>
      <formula>1</formula>
    </cfRule>
  </conditionalFormatting>
  <conditionalFormatting sqref="B2">
    <cfRule type="cellIs" dxfId="4959" priority="4960" stopIfTrue="1" operator="lessThan">
      <formula>15</formula>
    </cfRule>
  </conditionalFormatting>
  <conditionalFormatting sqref="B27 B29 B4:B7">
    <cfRule type="cellIs" dxfId="4958" priority="4959" stopIfTrue="1" operator="notBetween">
      <formula>0</formula>
      <formula>3</formula>
    </cfRule>
  </conditionalFormatting>
  <conditionalFormatting sqref="B31 B10 B8 B18">
    <cfRule type="cellIs" dxfId="4957" priority="4958" stopIfTrue="1" operator="notBetween">
      <formula>0</formula>
      <formula>2</formula>
    </cfRule>
  </conditionalFormatting>
  <conditionalFormatting sqref="B19">
    <cfRule type="cellIs" dxfId="4956" priority="4957" stopIfTrue="1" operator="notBetween">
      <formula>0</formula>
      <formula>1</formula>
    </cfRule>
  </conditionalFormatting>
  <conditionalFormatting sqref="B2">
    <cfRule type="cellIs" dxfId="4955" priority="4956" stopIfTrue="1" operator="lessThan">
      <formula>15</formula>
    </cfRule>
  </conditionalFormatting>
  <conditionalFormatting sqref="B27 B29 B4:B7">
    <cfRule type="cellIs" dxfId="4954" priority="4955" stopIfTrue="1" operator="notBetween">
      <formula>0</formula>
      <formula>3</formula>
    </cfRule>
  </conditionalFormatting>
  <conditionalFormatting sqref="B31 B18 B10 B8">
    <cfRule type="cellIs" dxfId="4953" priority="4954" stopIfTrue="1" operator="notBetween">
      <formula>0</formula>
      <formula>2</formula>
    </cfRule>
  </conditionalFormatting>
  <conditionalFormatting sqref="B19">
    <cfRule type="cellIs" dxfId="4952" priority="4953" stopIfTrue="1" operator="notBetween">
      <formula>0</formula>
      <formula>1</formula>
    </cfRule>
  </conditionalFormatting>
  <conditionalFormatting sqref="B18">
    <cfRule type="cellIs" dxfId="4951" priority="4952" stopIfTrue="1" operator="notBetween">
      <formula>0</formula>
      <formula>2</formula>
    </cfRule>
  </conditionalFormatting>
  <conditionalFormatting sqref="B18">
    <cfRule type="cellIs" dxfId="4950" priority="4951" stopIfTrue="1" operator="notBetween">
      <formula>0</formula>
      <formula>2</formula>
    </cfRule>
  </conditionalFormatting>
  <conditionalFormatting sqref="B18">
    <cfRule type="cellIs" dxfId="4949" priority="4950" stopIfTrue="1" operator="notBetween">
      <formula>0</formula>
      <formula>2</formula>
    </cfRule>
  </conditionalFormatting>
  <conditionalFormatting sqref="B18">
    <cfRule type="cellIs" dxfId="4948" priority="4949" stopIfTrue="1" operator="notBetween">
      <formula>0</formula>
      <formula>2</formula>
    </cfRule>
  </conditionalFormatting>
  <conditionalFormatting sqref="B18">
    <cfRule type="cellIs" dxfId="4947" priority="4948" stopIfTrue="1" operator="notBetween">
      <formula>0</formula>
      <formula>2</formula>
    </cfRule>
  </conditionalFormatting>
  <conditionalFormatting sqref="B18">
    <cfRule type="cellIs" dxfId="4946" priority="4947" stopIfTrue="1" operator="notBetween">
      <formula>0</formula>
      <formula>2</formula>
    </cfRule>
  </conditionalFormatting>
  <conditionalFormatting sqref="B2">
    <cfRule type="cellIs" dxfId="4945" priority="4946" stopIfTrue="1" operator="lessThan">
      <formula>15</formula>
    </cfRule>
  </conditionalFormatting>
  <conditionalFormatting sqref="B27 B29 B4:B7">
    <cfRule type="cellIs" dxfId="4944" priority="4945" stopIfTrue="1" operator="notBetween">
      <formula>0</formula>
      <formula>3</formula>
    </cfRule>
  </conditionalFormatting>
  <conditionalFormatting sqref="B31 B18 B10 B8">
    <cfRule type="cellIs" dxfId="4943" priority="4944" stopIfTrue="1" operator="notBetween">
      <formula>0</formula>
      <formula>2</formula>
    </cfRule>
  </conditionalFormatting>
  <conditionalFormatting sqref="B19">
    <cfRule type="cellIs" dxfId="4942" priority="4943" stopIfTrue="1" operator="notBetween">
      <formula>0</formula>
      <formula>1</formula>
    </cfRule>
  </conditionalFormatting>
  <conditionalFormatting sqref="B18">
    <cfRule type="cellIs" dxfId="4941" priority="4942" stopIfTrue="1" operator="notBetween">
      <formula>0</formula>
      <formula>2</formula>
    </cfRule>
  </conditionalFormatting>
  <conditionalFormatting sqref="B18">
    <cfRule type="cellIs" dxfId="4940" priority="4941" stopIfTrue="1" operator="notBetween">
      <formula>0</formula>
      <formula>2</formula>
    </cfRule>
  </conditionalFormatting>
  <conditionalFormatting sqref="B18">
    <cfRule type="cellIs" dxfId="4939" priority="4940" stopIfTrue="1" operator="notBetween">
      <formula>0</formula>
      <formula>2</formula>
    </cfRule>
  </conditionalFormatting>
  <conditionalFormatting sqref="B18">
    <cfRule type="cellIs" dxfId="4938" priority="4939" stopIfTrue="1" operator="notBetween">
      <formula>0</formula>
      <formula>2</formula>
    </cfRule>
  </conditionalFormatting>
  <conditionalFormatting sqref="B18">
    <cfRule type="cellIs" dxfId="4937" priority="4938" stopIfTrue="1" operator="notBetween">
      <formula>0</formula>
      <formula>2</formula>
    </cfRule>
  </conditionalFormatting>
  <conditionalFormatting sqref="B18">
    <cfRule type="cellIs" dxfId="4936" priority="4937" stopIfTrue="1" operator="notBetween">
      <formula>0</formula>
      <formula>2</formula>
    </cfRule>
  </conditionalFormatting>
  <conditionalFormatting sqref="B2">
    <cfRule type="cellIs" dxfId="4935" priority="4936" stopIfTrue="1" operator="lessThan">
      <formula>15</formula>
    </cfRule>
  </conditionalFormatting>
  <conditionalFormatting sqref="B27 B29 B4:B7">
    <cfRule type="cellIs" dxfId="4934" priority="4935" stopIfTrue="1" operator="notBetween">
      <formula>0</formula>
      <formula>3</formula>
    </cfRule>
  </conditionalFormatting>
  <conditionalFormatting sqref="B31 B18 B10 B8">
    <cfRule type="cellIs" dxfId="4933" priority="4934" stopIfTrue="1" operator="notBetween">
      <formula>0</formula>
      <formula>2</formula>
    </cfRule>
  </conditionalFormatting>
  <conditionalFormatting sqref="B19">
    <cfRule type="cellIs" dxfId="4932" priority="4933" stopIfTrue="1" operator="notBetween">
      <formula>0</formula>
      <formula>1</formula>
    </cfRule>
  </conditionalFormatting>
  <conditionalFormatting sqref="B18">
    <cfRule type="cellIs" dxfId="4931" priority="4932" stopIfTrue="1" operator="notBetween">
      <formula>0</formula>
      <formula>2</formula>
    </cfRule>
  </conditionalFormatting>
  <conditionalFormatting sqref="B18">
    <cfRule type="cellIs" dxfId="4930" priority="4931" stopIfTrue="1" operator="notBetween">
      <formula>0</formula>
      <formula>2</formula>
    </cfRule>
  </conditionalFormatting>
  <conditionalFormatting sqref="B18">
    <cfRule type="cellIs" dxfId="4929" priority="4930" stopIfTrue="1" operator="notBetween">
      <formula>0</formula>
      <formula>2</formula>
    </cfRule>
  </conditionalFormatting>
  <conditionalFormatting sqref="B18">
    <cfRule type="cellIs" dxfId="4928" priority="4929" stopIfTrue="1" operator="notBetween">
      <formula>0</formula>
      <formula>2</formula>
    </cfRule>
  </conditionalFormatting>
  <conditionalFormatting sqref="B18">
    <cfRule type="cellIs" dxfId="4927" priority="4928" stopIfTrue="1" operator="notBetween">
      <formula>0</formula>
      <formula>2</formula>
    </cfRule>
  </conditionalFormatting>
  <conditionalFormatting sqref="B18">
    <cfRule type="cellIs" dxfId="4926" priority="4927" stopIfTrue="1" operator="notBetween">
      <formula>0</formula>
      <formula>2</formula>
    </cfRule>
  </conditionalFormatting>
  <conditionalFormatting sqref="B2">
    <cfRule type="cellIs" dxfId="4925" priority="4926" stopIfTrue="1" operator="lessThan">
      <formula>15</formula>
    </cfRule>
  </conditionalFormatting>
  <conditionalFormatting sqref="B27 B29 B4:B7">
    <cfRule type="cellIs" dxfId="4924" priority="4925" stopIfTrue="1" operator="notBetween">
      <formula>0</formula>
      <formula>3</formula>
    </cfRule>
  </conditionalFormatting>
  <conditionalFormatting sqref="B31 B18 B10 B8">
    <cfRule type="cellIs" dxfId="4923" priority="4924" stopIfTrue="1" operator="notBetween">
      <formula>0</formula>
      <formula>2</formula>
    </cfRule>
  </conditionalFormatting>
  <conditionalFormatting sqref="B19">
    <cfRule type="cellIs" dxfId="4922" priority="4923" stopIfTrue="1" operator="notBetween">
      <formula>0</formula>
      <formula>1</formula>
    </cfRule>
  </conditionalFormatting>
  <conditionalFormatting sqref="B18">
    <cfRule type="cellIs" dxfId="4921" priority="4922" stopIfTrue="1" operator="notBetween">
      <formula>0</formula>
      <formula>2</formula>
    </cfRule>
  </conditionalFormatting>
  <conditionalFormatting sqref="B18">
    <cfRule type="cellIs" dxfId="4920" priority="4921" stopIfTrue="1" operator="notBetween">
      <formula>0</formula>
      <formula>2</formula>
    </cfRule>
  </conditionalFormatting>
  <conditionalFormatting sqref="B18">
    <cfRule type="cellIs" dxfId="4919" priority="4920" stopIfTrue="1" operator="notBetween">
      <formula>0</formula>
      <formula>2</formula>
    </cfRule>
  </conditionalFormatting>
  <conditionalFormatting sqref="B18">
    <cfRule type="cellIs" dxfId="4918" priority="4919" stopIfTrue="1" operator="notBetween">
      <formula>0</formula>
      <formula>2</formula>
    </cfRule>
  </conditionalFormatting>
  <conditionalFormatting sqref="B18">
    <cfRule type="cellIs" dxfId="4917" priority="4918" stopIfTrue="1" operator="notBetween">
      <formula>0</formula>
      <formula>2</formula>
    </cfRule>
  </conditionalFormatting>
  <conditionalFormatting sqref="B18">
    <cfRule type="cellIs" dxfId="4916" priority="4917" stopIfTrue="1" operator="notBetween">
      <formula>0</formula>
      <formula>2</formula>
    </cfRule>
  </conditionalFormatting>
  <conditionalFormatting sqref="B2">
    <cfRule type="cellIs" dxfId="4915" priority="4916" stopIfTrue="1" operator="lessThan">
      <formula>15</formula>
    </cfRule>
  </conditionalFormatting>
  <conditionalFormatting sqref="B27 B29 B4:B7">
    <cfRule type="cellIs" dxfId="4914" priority="4915" stopIfTrue="1" operator="notBetween">
      <formula>0</formula>
      <formula>3</formula>
    </cfRule>
  </conditionalFormatting>
  <conditionalFormatting sqref="B31 B18 B10 B8">
    <cfRule type="cellIs" dxfId="4913" priority="4914" stopIfTrue="1" operator="notBetween">
      <formula>0</formula>
      <formula>2</formula>
    </cfRule>
  </conditionalFormatting>
  <conditionalFormatting sqref="B19">
    <cfRule type="cellIs" dxfId="4912" priority="4913" stopIfTrue="1" operator="notBetween">
      <formula>0</formula>
      <formula>1</formula>
    </cfRule>
  </conditionalFormatting>
  <conditionalFormatting sqref="B18">
    <cfRule type="cellIs" dxfId="4911" priority="4912" stopIfTrue="1" operator="notBetween">
      <formula>0</formula>
      <formula>2</formula>
    </cfRule>
  </conditionalFormatting>
  <conditionalFormatting sqref="B18">
    <cfRule type="cellIs" dxfId="4910" priority="4911" stopIfTrue="1" operator="notBetween">
      <formula>0</formula>
      <formula>2</formula>
    </cfRule>
  </conditionalFormatting>
  <conditionalFormatting sqref="B18">
    <cfRule type="cellIs" dxfId="4909" priority="4910" stopIfTrue="1" operator="notBetween">
      <formula>0</formula>
      <formula>2</formula>
    </cfRule>
  </conditionalFormatting>
  <conditionalFormatting sqref="B18">
    <cfRule type="cellIs" dxfId="4908" priority="4909" stopIfTrue="1" operator="notBetween">
      <formula>0</formula>
      <formula>2</formula>
    </cfRule>
  </conditionalFormatting>
  <conditionalFormatting sqref="B18">
    <cfRule type="cellIs" dxfId="4907" priority="4908" stopIfTrue="1" operator="notBetween">
      <formula>0</formula>
      <formula>2</formula>
    </cfRule>
  </conditionalFormatting>
  <conditionalFormatting sqref="B18">
    <cfRule type="cellIs" dxfId="4906" priority="4907" stopIfTrue="1" operator="notBetween">
      <formula>0</formula>
      <formula>2</formula>
    </cfRule>
  </conditionalFormatting>
  <conditionalFormatting sqref="B2">
    <cfRule type="cellIs" dxfId="4905" priority="4906" stopIfTrue="1" operator="lessThan">
      <formula>15</formula>
    </cfRule>
  </conditionalFormatting>
  <conditionalFormatting sqref="B27 B29 B4:B7">
    <cfRule type="cellIs" dxfId="4904" priority="4905" stopIfTrue="1" operator="notBetween">
      <formula>0</formula>
      <formula>3</formula>
    </cfRule>
  </conditionalFormatting>
  <conditionalFormatting sqref="B31 B18 B10 B8">
    <cfRule type="cellIs" dxfId="4903" priority="4904" stopIfTrue="1" operator="notBetween">
      <formula>0</formula>
      <formula>2</formula>
    </cfRule>
  </conditionalFormatting>
  <conditionalFormatting sqref="B19">
    <cfRule type="cellIs" dxfId="4902" priority="4903" stopIfTrue="1" operator="notBetween">
      <formula>0</formula>
      <formula>1</formula>
    </cfRule>
  </conditionalFormatting>
  <conditionalFormatting sqref="B18">
    <cfRule type="cellIs" dxfId="4901" priority="4902" stopIfTrue="1" operator="notBetween">
      <formula>0</formula>
      <formula>2</formula>
    </cfRule>
  </conditionalFormatting>
  <conditionalFormatting sqref="B18">
    <cfRule type="cellIs" dxfId="4900" priority="4901" stopIfTrue="1" operator="notBetween">
      <formula>0</formula>
      <formula>2</formula>
    </cfRule>
  </conditionalFormatting>
  <conditionalFormatting sqref="B18">
    <cfRule type="cellIs" dxfId="4899" priority="4900" stopIfTrue="1" operator="notBetween">
      <formula>0</formula>
      <formula>2</formula>
    </cfRule>
  </conditionalFormatting>
  <conditionalFormatting sqref="B18">
    <cfRule type="cellIs" dxfId="4898" priority="4899" stopIfTrue="1" operator="notBetween">
      <formula>0</formula>
      <formula>2</formula>
    </cfRule>
  </conditionalFormatting>
  <conditionalFormatting sqref="B18">
    <cfRule type="cellIs" dxfId="4897" priority="4898" stopIfTrue="1" operator="notBetween">
      <formula>0</formula>
      <formula>2</formula>
    </cfRule>
  </conditionalFormatting>
  <conditionalFormatting sqref="B18">
    <cfRule type="cellIs" dxfId="4896" priority="4897" stopIfTrue="1" operator="notBetween">
      <formula>0</formula>
      <formula>2</formula>
    </cfRule>
  </conditionalFormatting>
  <conditionalFormatting sqref="D2">
    <cfRule type="cellIs" dxfId="4895" priority="4896" stopIfTrue="1" operator="lessThan">
      <formula>6</formula>
    </cfRule>
  </conditionalFormatting>
  <conditionalFormatting sqref="D4:D5">
    <cfRule type="cellIs" dxfId="4894" priority="4895" stopIfTrue="1" operator="notBetween">
      <formula>0</formula>
      <formula>3</formula>
    </cfRule>
  </conditionalFormatting>
  <conditionalFormatting sqref="D6">
    <cfRule type="cellIs" dxfId="4893" priority="4894" stopIfTrue="1" operator="notBetween">
      <formula>0</formula>
      <formula>3</formula>
    </cfRule>
  </conditionalFormatting>
  <conditionalFormatting sqref="D2">
    <cfRule type="cellIs" dxfId="4892" priority="4893" stopIfTrue="1" operator="lessThan">
      <formula>6</formula>
    </cfRule>
  </conditionalFormatting>
  <conditionalFormatting sqref="D4:D5">
    <cfRule type="cellIs" dxfId="4891" priority="4892" stopIfTrue="1" operator="notBetween">
      <formula>0</formula>
      <formula>3</formula>
    </cfRule>
  </conditionalFormatting>
  <conditionalFormatting sqref="D6">
    <cfRule type="cellIs" dxfId="4890" priority="4891" stopIfTrue="1" operator="notBetween">
      <formula>0</formula>
      <formula>3</formula>
    </cfRule>
  </conditionalFormatting>
  <conditionalFormatting sqref="D2">
    <cfRule type="cellIs" dxfId="4889" priority="4890" stopIfTrue="1" operator="lessThan">
      <formula>6</formula>
    </cfRule>
  </conditionalFormatting>
  <conditionalFormatting sqref="D4:D5">
    <cfRule type="cellIs" dxfId="4888" priority="4889" stopIfTrue="1" operator="notBetween">
      <formula>0</formula>
      <formula>3</formula>
    </cfRule>
  </conditionalFormatting>
  <conditionalFormatting sqref="D6">
    <cfRule type="cellIs" dxfId="4887" priority="4888" stopIfTrue="1" operator="notBetween">
      <formula>0</formula>
      <formula>3</formula>
    </cfRule>
  </conditionalFormatting>
  <conditionalFormatting sqref="D2">
    <cfRule type="cellIs" dxfId="4886" priority="4887" stopIfTrue="1" operator="lessThan">
      <formula>6</formula>
    </cfRule>
  </conditionalFormatting>
  <conditionalFormatting sqref="D4:D5">
    <cfRule type="cellIs" dxfId="4885" priority="4886" stopIfTrue="1" operator="notBetween">
      <formula>0</formula>
      <formula>3</formula>
    </cfRule>
  </conditionalFormatting>
  <conditionalFormatting sqref="D6">
    <cfRule type="cellIs" dxfId="4884" priority="4885" stopIfTrue="1" operator="notBetween">
      <formula>0</formula>
      <formula>3</formula>
    </cfRule>
  </conditionalFormatting>
  <conditionalFormatting sqref="D2">
    <cfRule type="cellIs" dxfId="4883" priority="4884" stopIfTrue="1" operator="lessThan">
      <formula>6</formula>
    </cfRule>
  </conditionalFormatting>
  <conditionalFormatting sqref="D4:D5">
    <cfRule type="cellIs" dxfId="4882" priority="4883" stopIfTrue="1" operator="notBetween">
      <formula>0</formula>
      <formula>3</formula>
    </cfRule>
  </conditionalFormatting>
  <conditionalFormatting sqref="D6">
    <cfRule type="cellIs" dxfId="4881" priority="4882" stopIfTrue="1" operator="notBetween">
      <formula>0</formula>
      <formula>3</formula>
    </cfRule>
  </conditionalFormatting>
  <conditionalFormatting sqref="D2">
    <cfRule type="cellIs" dxfId="4880" priority="4881" stopIfTrue="1" operator="lessThan">
      <formula>6</formula>
    </cfRule>
  </conditionalFormatting>
  <conditionalFormatting sqref="D4:D5">
    <cfRule type="cellIs" dxfId="4879" priority="4880" stopIfTrue="1" operator="notBetween">
      <formula>0</formula>
      <formula>3</formula>
    </cfRule>
  </conditionalFormatting>
  <conditionalFormatting sqref="D6">
    <cfRule type="cellIs" dxfId="4878" priority="4879" stopIfTrue="1" operator="notBetween">
      <formula>0</formula>
      <formula>3</formula>
    </cfRule>
  </conditionalFormatting>
  <conditionalFormatting sqref="D2">
    <cfRule type="cellIs" dxfId="4877" priority="4878" stopIfTrue="1" operator="lessThan">
      <formula>6</formula>
    </cfRule>
  </conditionalFormatting>
  <conditionalFormatting sqref="D4:D5">
    <cfRule type="cellIs" dxfId="4876" priority="4877" stopIfTrue="1" operator="notBetween">
      <formula>0</formula>
      <formula>3</formula>
    </cfRule>
  </conditionalFormatting>
  <conditionalFormatting sqref="D6">
    <cfRule type="cellIs" dxfId="4875" priority="4876" stopIfTrue="1" operator="notBetween">
      <formula>0</formula>
      <formula>3</formula>
    </cfRule>
  </conditionalFormatting>
  <conditionalFormatting sqref="D2">
    <cfRule type="cellIs" dxfId="4874" priority="4875" stopIfTrue="1" operator="lessThan">
      <formula>6</formula>
    </cfRule>
  </conditionalFormatting>
  <conditionalFormatting sqref="D4:D5">
    <cfRule type="cellIs" dxfId="4873" priority="4874" stopIfTrue="1" operator="notBetween">
      <formula>0</formula>
      <formula>3</formula>
    </cfRule>
  </conditionalFormatting>
  <conditionalFormatting sqref="D6">
    <cfRule type="cellIs" dxfId="4872" priority="4873" stopIfTrue="1" operator="notBetween">
      <formula>0</formula>
      <formula>3</formula>
    </cfRule>
  </conditionalFormatting>
  <conditionalFormatting sqref="D2">
    <cfRule type="cellIs" dxfId="4871" priority="4872" stopIfTrue="1" operator="lessThan">
      <formula>6</formula>
    </cfRule>
  </conditionalFormatting>
  <conditionalFormatting sqref="D4:D5">
    <cfRule type="cellIs" dxfId="4870" priority="4871" stopIfTrue="1" operator="notBetween">
      <formula>0</formula>
      <formula>3</formula>
    </cfRule>
  </conditionalFormatting>
  <conditionalFormatting sqref="D6">
    <cfRule type="cellIs" dxfId="4869" priority="4870" stopIfTrue="1" operator="notBetween">
      <formula>0</formula>
      <formula>3</formula>
    </cfRule>
  </conditionalFormatting>
  <conditionalFormatting sqref="D2">
    <cfRule type="cellIs" dxfId="4868" priority="4869" stopIfTrue="1" operator="lessThan">
      <formula>6</formula>
    </cfRule>
  </conditionalFormatting>
  <conditionalFormatting sqref="D4:D5">
    <cfRule type="cellIs" dxfId="4867" priority="4868" stopIfTrue="1" operator="notBetween">
      <formula>0</formula>
      <formula>3</formula>
    </cfRule>
  </conditionalFormatting>
  <conditionalFormatting sqref="D6">
    <cfRule type="cellIs" dxfId="4866" priority="4867" stopIfTrue="1" operator="notBetween">
      <formula>0</formula>
      <formula>3</formula>
    </cfRule>
  </conditionalFormatting>
  <conditionalFormatting sqref="D2">
    <cfRule type="cellIs" dxfId="4865" priority="4866" stopIfTrue="1" operator="lessThan">
      <formula>6</formula>
    </cfRule>
  </conditionalFormatting>
  <conditionalFormatting sqref="D4:D5">
    <cfRule type="cellIs" dxfId="4864" priority="4865" stopIfTrue="1" operator="notBetween">
      <formula>0</formula>
      <formula>3</formula>
    </cfRule>
  </conditionalFormatting>
  <conditionalFormatting sqref="D6">
    <cfRule type="cellIs" dxfId="4863" priority="4864" stopIfTrue="1" operator="notBetween">
      <formula>0</formula>
      <formula>3</formula>
    </cfRule>
  </conditionalFormatting>
  <conditionalFormatting sqref="D2">
    <cfRule type="cellIs" dxfId="4862" priority="4863" stopIfTrue="1" operator="lessThan">
      <formula>6</formula>
    </cfRule>
  </conditionalFormatting>
  <conditionalFormatting sqref="D4:D5">
    <cfRule type="cellIs" dxfId="4861" priority="4862" stopIfTrue="1" operator="notBetween">
      <formula>0</formula>
      <formula>3</formula>
    </cfRule>
  </conditionalFormatting>
  <conditionalFormatting sqref="D6">
    <cfRule type="cellIs" dxfId="4860" priority="4861" stopIfTrue="1" operator="notBetween">
      <formula>0</formula>
      <formula>3</formula>
    </cfRule>
  </conditionalFormatting>
  <conditionalFormatting sqref="D2">
    <cfRule type="cellIs" dxfId="4859" priority="4860" stopIfTrue="1" operator="lessThan">
      <formula>6</formula>
    </cfRule>
  </conditionalFormatting>
  <conditionalFormatting sqref="D4:D5">
    <cfRule type="cellIs" dxfId="4858" priority="4859" stopIfTrue="1" operator="notBetween">
      <formula>0</formula>
      <formula>3</formula>
    </cfRule>
  </conditionalFormatting>
  <conditionalFormatting sqref="D6">
    <cfRule type="cellIs" dxfId="4857" priority="4858" stopIfTrue="1" operator="notBetween">
      <formula>0</formula>
      <formula>3</formula>
    </cfRule>
  </conditionalFormatting>
  <conditionalFormatting sqref="D2">
    <cfRule type="cellIs" dxfId="4856" priority="4857" stopIfTrue="1" operator="lessThan">
      <formula>6</formula>
    </cfRule>
  </conditionalFormatting>
  <conditionalFormatting sqref="D4:D5">
    <cfRule type="cellIs" dxfId="4855" priority="4856" stopIfTrue="1" operator="notBetween">
      <formula>0</formula>
      <formula>3</formula>
    </cfRule>
  </conditionalFormatting>
  <conditionalFormatting sqref="D6">
    <cfRule type="cellIs" dxfId="4854" priority="4855" stopIfTrue="1" operator="notBetween">
      <formula>0</formula>
      <formula>3</formula>
    </cfRule>
  </conditionalFormatting>
  <conditionalFormatting sqref="D2">
    <cfRule type="cellIs" dxfId="4853" priority="4854" stopIfTrue="1" operator="lessThan">
      <formula>6</formula>
    </cfRule>
  </conditionalFormatting>
  <conditionalFormatting sqref="D4:D5">
    <cfRule type="cellIs" dxfId="4852" priority="4853" stopIfTrue="1" operator="notBetween">
      <formula>0</formula>
      <formula>3</formula>
    </cfRule>
  </conditionalFormatting>
  <conditionalFormatting sqref="D6">
    <cfRule type="cellIs" dxfId="4851" priority="4852" stopIfTrue="1" operator="notBetween">
      <formula>0</formula>
      <formula>3</formula>
    </cfRule>
  </conditionalFormatting>
  <conditionalFormatting sqref="D2">
    <cfRule type="cellIs" dxfId="4850" priority="4851" stopIfTrue="1" operator="lessThan">
      <formula>6</formula>
    </cfRule>
  </conditionalFormatting>
  <conditionalFormatting sqref="D4:D5">
    <cfRule type="cellIs" dxfId="4849" priority="4850" stopIfTrue="1" operator="notBetween">
      <formula>0</formula>
      <formula>3</formula>
    </cfRule>
  </conditionalFormatting>
  <conditionalFormatting sqref="D6">
    <cfRule type="cellIs" dxfId="4848" priority="4849" stopIfTrue="1" operator="notBetween">
      <formula>0</formula>
      <formula>3</formula>
    </cfRule>
  </conditionalFormatting>
  <conditionalFormatting sqref="D2">
    <cfRule type="cellIs" dxfId="4847" priority="4848" stopIfTrue="1" operator="lessThan">
      <formula>6</formula>
    </cfRule>
  </conditionalFormatting>
  <conditionalFormatting sqref="D4:D5">
    <cfRule type="cellIs" dxfId="4846" priority="4847" stopIfTrue="1" operator="notBetween">
      <formula>0</formula>
      <formula>3</formula>
    </cfRule>
  </conditionalFormatting>
  <conditionalFormatting sqref="D6">
    <cfRule type="cellIs" dxfId="4845" priority="4846" stopIfTrue="1" operator="notBetween">
      <formula>0</formula>
      <formula>3</formula>
    </cfRule>
  </conditionalFormatting>
  <conditionalFormatting sqref="D2">
    <cfRule type="cellIs" dxfId="4844" priority="4845" stopIfTrue="1" operator="lessThan">
      <formula>6</formula>
    </cfRule>
  </conditionalFormatting>
  <conditionalFormatting sqref="D4:D5">
    <cfRule type="cellIs" dxfId="4843" priority="4844" stopIfTrue="1" operator="notBetween">
      <formula>0</formula>
      <formula>3</formula>
    </cfRule>
  </conditionalFormatting>
  <conditionalFormatting sqref="D6">
    <cfRule type="cellIs" dxfId="4842" priority="4843" stopIfTrue="1" operator="notBetween">
      <formula>0</formula>
      <formula>3</formula>
    </cfRule>
  </conditionalFormatting>
  <conditionalFormatting sqref="D2">
    <cfRule type="cellIs" dxfId="4841" priority="4842" stopIfTrue="1" operator="lessThan">
      <formula>6</formula>
    </cfRule>
  </conditionalFormatting>
  <conditionalFormatting sqref="D4:D5">
    <cfRule type="cellIs" dxfId="4840" priority="4841" stopIfTrue="1" operator="notBetween">
      <formula>0</formula>
      <formula>3</formula>
    </cfRule>
  </conditionalFormatting>
  <conditionalFormatting sqref="D6">
    <cfRule type="cellIs" dxfId="4839" priority="4840" stopIfTrue="1" operator="notBetween">
      <formula>0</formula>
      <formula>3</formula>
    </cfRule>
  </conditionalFormatting>
  <conditionalFormatting sqref="D2">
    <cfRule type="cellIs" dxfId="4838" priority="4839" stopIfTrue="1" operator="lessThan">
      <formula>6</formula>
    </cfRule>
  </conditionalFormatting>
  <conditionalFormatting sqref="D4:D5">
    <cfRule type="cellIs" dxfId="4837" priority="4838" stopIfTrue="1" operator="notBetween">
      <formula>0</formula>
      <formula>3</formula>
    </cfRule>
  </conditionalFormatting>
  <conditionalFormatting sqref="D6">
    <cfRule type="cellIs" dxfId="4836" priority="4837" stopIfTrue="1" operator="notBetween">
      <formula>0</formula>
      <formula>3</formula>
    </cfRule>
  </conditionalFormatting>
  <conditionalFormatting sqref="D2">
    <cfRule type="cellIs" dxfId="4835" priority="4836" stopIfTrue="1" operator="lessThan">
      <formula>6</formula>
    </cfRule>
  </conditionalFormatting>
  <conditionalFormatting sqref="D4:D5">
    <cfRule type="cellIs" dxfId="4834" priority="4835" stopIfTrue="1" operator="notBetween">
      <formula>0</formula>
      <formula>3</formula>
    </cfRule>
  </conditionalFormatting>
  <conditionalFormatting sqref="D6">
    <cfRule type="cellIs" dxfId="4833" priority="4834" stopIfTrue="1" operator="notBetween">
      <formula>0</formula>
      <formula>3</formula>
    </cfRule>
  </conditionalFormatting>
  <conditionalFormatting sqref="D2">
    <cfRule type="cellIs" dxfId="4832" priority="4833" stopIfTrue="1" operator="lessThan">
      <formula>6</formula>
    </cfRule>
  </conditionalFormatting>
  <conditionalFormatting sqref="D4:D5">
    <cfRule type="cellIs" dxfId="4831" priority="4832" stopIfTrue="1" operator="notBetween">
      <formula>0</formula>
      <formula>3</formula>
    </cfRule>
  </conditionalFormatting>
  <conditionalFormatting sqref="D6">
    <cfRule type="cellIs" dxfId="4830" priority="4831" stopIfTrue="1" operator="notBetween">
      <formula>0</formula>
      <formula>3</formula>
    </cfRule>
  </conditionalFormatting>
  <conditionalFormatting sqref="D2">
    <cfRule type="cellIs" dxfId="4829" priority="4830" stopIfTrue="1" operator="lessThan">
      <formula>6</formula>
    </cfRule>
  </conditionalFormatting>
  <conditionalFormatting sqref="D4:D5">
    <cfRule type="cellIs" dxfId="4828" priority="4829" stopIfTrue="1" operator="notBetween">
      <formula>0</formula>
      <formula>3</formula>
    </cfRule>
  </conditionalFormatting>
  <conditionalFormatting sqref="D6">
    <cfRule type="cellIs" dxfId="4827" priority="4828" stopIfTrue="1" operator="notBetween">
      <formula>0</formula>
      <formula>3</formula>
    </cfRule>
  </conditionalFormatting>
  <conditionalFormatting sqref="D2">
    <cfRule type="cellIs" dxfId="4826" priority="4827" stopIfTrue="1" operator="lessThan">
      <formula>6</formula>
    </cfRule>
  </conditionalFormatting>
  <conditionalFormatting sqref="D4:D5">
    <cfRule type="cellIs" dxfId="4825" priority="4826" stopIfTrue="1" operator="notBetween">
      <formula>0</formula>
      <formula>3</formula>
    </cfRule>
  </conditionalFormatting>
  <conditionalFormatting sqref="D6">
    <cfRule type="cellIs" dxfId="4824" priority="4825" stopIfTrue="1" operator="notBetween">
      <formula>0</formula>
      <formula>3</formula>
    </cfRule>
  </conditionalFormatting>
  <conditionalFormatting sqref="D2">
    <cfRule type="cellIs" dxfId="4823" priority="4824" stopIfTrue="1" operator="lessThan">
      <formula>6</formula>
    </cfRule>
  </conditionalFormatting>
  <conditionalFormatting sqref="D4:D5">
    <cfRule type="cellIs" dxfId="4822" priority="4823" stopIfTrue="1" operator="notBetween">
      <formula>0</formula>
      <formula>3</formula>
    </cfRule>
  </conditionalFormatting>
  <conditionalFormatting sqref="D6">
    <cfRule type="cellIs" dxfId="4821" priority="4822" stopIfTrue="1" operator="notBetween">
      <formula>0</formula>
      <formula>3</formula>
    </cfRule>
  </conditionalFormatting>
  <conditionalFormatting sqref="D2">
    <cfRule type="cellIs" dxfId="4820" priority="4821" stopIfTrue="1" operator="lessThan">
      <formula>6</formula>
    </cfRule>
  </conditionalFormatting>
  <conditionalFormatting sqref="D4:D5">
    <cfRule type="cellIs" dxfId="4819" priority="4820" stopIfTrue="1" operator="notBetween">
      <formula>0</formula>
      <formula>3</formula>
    </cfRule>
  </conditionalFormatting>
  <conditionalFormatting sqref="D6">
    <cfRule type="cellIs" dxfId="4818" priority="4819" stopIfTrue="1" operator="notBetween">
      <formula>0</formula>
      <formula>3</formula>
    </cfRule>
  </conditionalFormatting>
  <conditionalFormatting sqref="D2">
    <cfRule type="cellIs" dxfId="4817" priority="4818" stopIfTrue="1" operator="lessThan">
      <formula>6</formula>
    </cfRule>
  </conditionalFormatting>
  <conditionalFormatting sqref="D4:D5">
    <cfRule type="cellIs" dxfId="4816" priority="4817" stopIfTrue="1" operator="notBetween">
      <formula>0</formula>
      <formula>3</formula>
    </cfRule>
  </conditionalFormatting>
  <conditionalFormatting sqref="D6">
    <cfRule type="cellIs" dxfId="4815" priority="4816" stopIfTrue="1" operator="notBetween">
      <formula>0</formula>
      <formula>3</formula>
    </cfRule>
  </conditionalFormatting>
  <conditionalFormatting sqref="D2">
    <cfRule type="cellIs" dxfId="4814" priority="4815" stopIfTrue="1" operator="lessThan">
      <formula>6</formula>
    </cfRule>
  </conditionalFormatting>
  <conditionalFormatting sqref="D4:D5">
    <cfRule type="cellIs" dxfId="4813" priority="4814" stopIfTrue="1" operator="notBetween">
      <formula>0</formula>
      <formula>3</formula>
    </cfRule>
  </conditionalFormatting>
  <conditionalFormatting sqref="D6">
    <cfRule type="cellIs" dxfId="4812" priority="4813" stopIfTrue="1" operator="notBetween">
      <formula>0</formula>
      <formula>3</formula>
    </cfRule>
  </conditionalFormatting>
  <conditionalFormatting sqref="D2">
    <cfRule type="cellIs" dxfId="4811" priority="4812" stopIfTrue="1" operator="lessThan">
      <formula>6</formula>
    </cfRule>
  </conditionalFormatting>
  <conditionalFormatting sqref="D4:D5">
    <cfRule type="cellIs" dxfId="4810" priority="4811" stopIfTrue="1" operator="notBetween">
      <formula>0</formula>
      <formula>3</formula>
    </cfRule>
  </conditionalFormatting>
  <conditionalFormatting sqref="D6">
    <cfRule type="cellIs" dxfId="4809" priority="4810" stopIfTrue="1" operator="notBetween">
      <formula>0</formula>
      <formula>3</formula>
    </cfRule>
  </conditionalFormatting>
  <conditionalFormatting sqref="D2">
    <cfRule type="cellIs" dxfId="4808" priority="4809" stopIfTrue="1" operator="lessThan">
      <formula>6</formula>
    </cfRule>
  </conditionalFormatting>
  <conditionalFormatting sqref="D4:D5">
    <cfRule type="cellIs" dxfId="4807" priority="4808" stopIfTrue="1" operator="notBetween">
      <formula>0</formula>
      <formula>3</formula>
    </cfRule>
  </conditionalFormatting>
  <conditionalFormatting sqref="D6">
    <cfRule type="cellIs" dxfId="4806" priority="4807" stopIfTrue="1" operator="notBetween">
      <formula>0</formula>
      <formula>3</formula>
    </cfRule>
  </conditionalFormatting>
  <conditionalFormatting sqref="D2">
    <cfRule type="cellIs" dxfId="4805" priority="4806" stopIfTrue="1" operator="lessThan">
      <formula>6</formula>
    </cfRule>
  </conditionalFormatting>
  <conditionalFormatting sqref="D4:D5">
    <cfRule type="cellIs" dxfId="4804" priority="4805" stopIfTrue="1" operator="notBetween">
      <formula>0</formula>
      <formula>3</formula>
    </cfRule>
  </conditionalFormatting>
  <conditionalFormatting sqref="D6">
    <cfRule type="cellIs" dxfId="4803" priority="4804" stopIfTrue="1" operator="notBetween">
      <formula>0</formula>
      <formula>3</formula>
    </cfRule>
  </conditionalFormatting>
  <conditionalFormatting sqref="D2">
    <cfRule type="cellIs" dxfId="4802" priority="4803" stopIfTrue="1" operator="lessThan">
      <formula>6</formula>
    </cfRule>
  </conditionalFormatting>
  <conditionalFormatting sqref="D4:D5">
    <cfRule type="cellIs" dxfId="4801" priority="4802" stopIfTrue="1" operator="notBetween">
      <formula>0</formula>
      <formula>3</formula>
    </cfRule>
  </conditionalFormatting>
  <conditionalFormatting sqref="D6">
    <cfRule type="cellIs" dxfId="4800" priority="4801" stopIfTrue="1" operator="notBetween">
      <formula>0</formula>
      <formula>3</formula>
    </cfRule>
  </conditionalFormatting>
  <conditionalFormatting sqref="D2">
    <cfRule type="cellIs" dxfId="4799" priority="4800" stopIfTrue="1" operator="lessThan">
      <formula>6</formula>
    </cfRule>
  </conditionalFormatting>
  <conditionalFormatting sqref="D4:D5">
    <cfRule type="cellIs" dxfId="4798" priority="4799" stopIfTrue="1" operator="notBetween">
      <formula>0</formula>
      <formula>3</formula>
    </cfRule>
  </conditionalFormatting>
  <conditionalFormatting sqref="D6">
    <cfRule type="cellIs" dxfId="4797" priority="4798" stopIfTrue="1" operator="notBetween">
      <formula>0</formula>
      <formula>3</formula>
    </cfRule>
  </conditionalFormatting>
  <conditionalFormatting sqref="D2">
    <cfRule type="cellIs" dxfId="4796" priority="4797" stopIfTrue="1" operator="lessThan">
      <formula>6</formula>
    </cfRule>
  </conditionalFormatting>
  <conditionalFormatting sqref="D4:D5">
    <cfRule type="cellIs" dxfId="4795" priority="4796" stopIfTrue="1" operator="notBetween">
      <formula>0</formula>
      <formula>3</formula>
    </cfRule>
  </conditionalFormatting>
  <conditionalFormatting sqref="D6">
    <cfRule type="cellIs" dxfId="4794" priority="4795" stopIfTrue="1" operator="notBetween">
      <formula>0</formula>
      <formula>3</formula>
    </cfRule>
  </conditionalFormatting>
  <conditionalFormatting sqref="D2">
    <cfRule type="cellIs" dxfId="4793" priority="4794" stopIfTrue="1" operator="lessThan">
      <formula>6</formula>
    </cfRule>
  </conditionalFormatting>
  <conditionalFormatting sqref="D4:D5">
    <cfRule type="cellIs" dxfId="4792" priority="4793" stopIfTrue="1" operator="notBetween">
      <formula>0</formula>
      <formula>3</formula>
    </cfRule>
  </conditionalFormatting>
  <conditionalFormatting sqref="D6">
    <cfRule type="cellIs" dxfId="4791" priority="4792" stopIfTrue="1" operator="notBetween">
      <formula>0</formula>
      <formula>3</formula>
    </cfRule>
  </conditionalFormatting>
  <conditionalFormatting sqref="D2">
    <cfRule type="cellIs" dxfId="4790" priority="4791" stopIfTrue="1" operator="lessThan">
      <formula>6</formula>
    </cfRule>
  </conditionalFormatting>
  <conditionalFormatting sqref="D4:D5">
    <cfRule type="cellIs" dxfId="4789" priority="4790" stopIfTrue="1" operator="notBetween">
      <formula>0</formula>
      <formula>3</formula>
    </cfRule>
  </conditionalFormatting>
  <conditionalFormatting sqref="D6">
    <cfRule type="cellIs" dxfId="4788" priority="4789" stopIfTrue="1" operator="notBetween">
      <formula>0</formula>
      <formula>3</formula>
    </cfRule>
  </conditionalFormatting>
  <conditionalFormatting sqref="D2">
    <cfRule type="cellIs" dxfId="4787" priority="4788" stopIfTrue="1" operator="lessThan">
      <formula>6</formula>
    </cfRule>
  </conditionalFormatting>
  <conditionalFormatting sqref="D4:D5">
    <cfRule type="cellIs" dxfId="4786" priority="4787" stopIfTrue="1" operator="notBetween">
      <formula>0</formula>
      <formula>3</formula>
    </cfRule>
  </conditionalFormatting>
  <conditionalFormatting sqref="D6">
    <cfRule type="cellIs" dxfId="4785" priority="4786" stopIfTrue="1" operator="notBetween">
      <formula>0</formula>
      <formula>3</formula>
    </cfRule>
  </conditionalFormatting>
  <conditionalFormatting sqref="D2">
    <cfRule type="cellIs" dxfId="4784" priority="4785" stopIfTrue="1" operator="lessThan">
      <formula>6</formula>
    </cfRule>
  </conditionalFormatting>
  <conditionalFormatting sqref="D4:D5">
    <cfRule type="cellIs" dxfId="4783" priority="4784" stopIfTrue="1" operator="notBetween">
      <formula>0</formula>
      <formula>3</formula>
    </cfRule>
  </conditionalFormatting>
  <conditionalFormatting sqref="D6">
    <cfRule type="cellIs" dxfId="4782" priority="4783" stopIfTrue="1" operator="notBetween">
      <formula>0</formula>
      <formula>3</formula>
    </cfRule>
  </conditionalFormatting>
  <conditionalFormatting sqref="D2">
    <cfRule type="cellIs" dxfId="4781" priority="4782" stopIfTrue="1" operator="lessThan">
      <formula>6</formula>
    </cfRule>
  </conditionalFormatting>
  <conditionalFormatting sqref="D4:D5">
    <cfRule type="cellIs" dxfId="4780" priority="4781" stopIfTrue="1" operator="notBetween">
      <formula>0</formula>
      <formula>3</formula>
    </cfRule>
  </conditionalFormatting>
  <conditionalFormatting sqref="D6">
    <cfRule type="cellIs" dxfId="4779" priority="4780" stopIfTrue="1" operator="notBetween">
      <formula>0</formula>
      <formula>3</formula>
    </cfRule>
  </conditionalFormatting>
  <conditionalFormatting sqref="D2">
    <cfRule type="cellIs" dxfId="4778" priority="4779" stopIfTrue="1" operator="lessThan">
      <formula>6</formula>
    </cfRule>
  </conditionalFormatting>
  <conditionalFormatting sqref="D4:D5">
    <cfRule type="cellIs" dxfId="4777" priority="4778" stopIfTrue="1" operator="notBetween">
      <formula>0</formula>
      <formula>3</formula>
    </cfRule>
  </conditionalFormatting>
  <conditionalFormatting sqref="D6">
    <cfRule type="cellIs" dxfId="4776" priority="4777" stopIfTrue="1" operator="notBetween">
      <formula>0</formula>
      <formula>3</formula>
    </cfRule>
  </conditionalFormatting>
  <conditionalFormatting sqref="D2">
    <cfRule type="cellIs" dxfId="4775" priority="4776" stopIfTrue="1" operator="lessThan">
      <formula>6</formula>
    </cfRule>
  </conditionalFormatting>
  <conditionalFormatting sqref="D4:D5">
    <cfRule type="cellIs" dxfId="4774" priority="4775" stopIfTrue="1" operator="notBetween">
      <formula>0</formula>
      <formula>3</formula>
    </cfRule>
  </conditionalFormatting>
  <conditionalFormatting sqref="D6">
    <cfRule type="cellIs" dxfId="4773" priority="4774" stopIfTrue="1" operator="notBetween">
      <formula>0</formula>
      <formula>3</formula>
    </cfRule>
  </conditionalFormatting>
  <conditionalFormatting sqref="D2">
    <cfRule type="cellIs" dxfId="4772" priority="4773" stopIfTrue="1" operator="lessThan">
      <formula>6</formula>
    </cfRule>
  </conditionalFormatting>
  <conditionalFormatting sqref="D4:D5">
    <cfRule type="cellIs" dxfId="4771" priority="4772" stopIfTrue="1" operator="notBetween">
      <formula>0</formula>
      <formula>3</formula>
    </cfRule>
  </conditionalFormatting>
  <conditionalFormatting sqref="D6">
    <cfRule type="cellIs" dxfId="4770" priority="4771" stopIfTrue="1" operator="notBetween">
      <formula>0</formula>
      <formula>3</formula>
    </cfRule>
  </conditionalFormatting>
  <conditionalFormatting sqref="D2">
    <cfRule type="cellIs" dxfId="4769" priority="4770" stopIfTrue="1" operator="lessThan">
      <formula>6</formula>
    </cfRule>
  </conditionalFormatting>
  <conditionalFormatting sqref="D4:D5">
    <cfRule type="cellIs" dxfId="4768" priority="4769" stopIfTrue="1" operator="notBetween">
      <formula>0</formula>
      <formula>3</formula>
    </cfRule>
  </conditionalFormatting>
  <conditionalFormatting sqref="D6">
    <cfRule type="cellIs" dxfId="4767" priority="4768" stopIfTrue="1" operator="notBetween">
      <formula>0</formula>
      <formula>3</formula>
    </cfRule>
  </conditionalFormatting>
  <conditionalFormatting sqref="D2">
    <cfRule type="cellIs" dxfId="4766" priority="4767" stopIfTrue="1" operator="lessThan">
      <formula>6</formula>
    </cfRule>
  </conditionalFormatting>
  <conditionalFormatting sqref="D4:D5">
    <cfRule type="cellIs" dxfId="4765" priority="4766" stopIfTrue="1" operator="notBetween">
      <formula>0</formula>
      <formula>3</formula>
    </cfRule>
  </conditionalFormatting>
  <conditionalFormatting sqref="D6">
    <cfRule type="cellIs" dxfId="4764" priority="4765" stopIfTrue="1" operator="notBetween">
      <formula>0</formula>
      <formula>3</formula>
    </cfRule>
  </conditionalFormatting>
  <conditionalFormatting sqref="D2">
    <cfRule type="cellIs" dxfId="4763" priority="4764" stopIfTrue="1" operator="lessThan">
      <formula>6</formula>
    </cfRule>
  </conditionalFormatting>
  <conditionalFormatting sqref="D4:D5">
    <cfRule type="cellIs" dxfId="4762" priority="4763" stopIfTrue="1" operator="notBetween">
      <formula>0</formula>
      <formula>3</formula>
    </cfRule>
  </conditionalFormatting>
  <conditionalFormatting sqref="D6">
    <cfRule type="cellIs" dxfId="4761" priority="4762" stopIfTrue="1" operator="notBetween">
      <formula>0</formula>
      <formula>3</formula>
    </cfRule>
  </conditionalFormatting>
  <conditionalFormatting sqref="D2">
    <cfRule type="cellIs" dxfId="4760" priority="4761" stopIfTrue="1" operator="lessThan">
      <formula>6</formula>
    </cfRule>
  </conditionalFormatting>
  <conditionalFormatting sqref="D4:D5">
    <cfRule type="cellIs" dxfId="4759" priority="4760" stopIfTrue="1" operator="notBetween">
      <formula>0</formula>
      <formula>3</formula>
    </cfRule>
  </conditionalFormatting>
  <conditionalFormatting sqref="D6">
    <cfRule type="cellIs" dxfId="4758" priority="4759" stopIfTrue="1" operator="notBetween">
      <formula>0</formula>
      <formula>3</formula>
    </cfRule>
  </conditionalFormatting>
  <conditionalFormatting sqref="D2">
    <cfRule type="cellIs" dxfId="4757" priority="4758" stopIfTrue="1" operator="lessThan">
      <formula>6</formula>
    </cfRule>
  </conditionalFormatting>
  <conditionalFormatting sqref="D4:D5">
    <cfRule type="cellIs" dxfId="4756" priority="4757" stopIfTrue="1" operator="notBetween">
      <formula>0</formula>
      <formula>3</formula>
    </cfRule>
  </conditionalFormatting>
  <conditionalFormatting sqref="D6">
    <cfRule type="cellIs" dxfId="4755" priority="4756" stopIfTrue="1" operator="notBetween">
      <formula>0</formula>
      <formula>3</formula>
    </cfRule>
  </conditionalFormatting>
  <conditionalFormatting sqref="D2">
    <cfRule type="cellIs" dxfId="4754" priority="4755" stopIfTrue="1" operator="lessThan">
      <formula>6</formula>
    </cfRule>
  </conditionalFormatting>
  <conditionalFormatting sqref="D4:D5">
    <cfRule type="cellIs" dxfId="4753" priority="4754" stopIfTrue="1" operator="notBetween">
      <formula>0</formula>
      <formula>3</formula>
    </cfRule>
  </conditionalFormatting>
  <conditionalFormatting sqref="D6">
    <cfRule type="cellIs" dxfId="4752" priority="4753" stopIfTrue="1" operator="notBetween">
      <formula>0</formula>
      <formula>3</formula>
    </cfRule>
  </conditionalFormatting>
  <conditionalFormatting sqref="D2">
    <cfRule type="cellIs" dxfId="4751" priority="4752" stopIfTrue="1" operator="lessThan">
      <formula>6</formula>
    </cfRule>
  </conditionalFormatting>
  <conditionalFormatting sqref="D4:D5">
    <cfRule type="cellIs" dxfId="4750" priority="4751" stopIfTrue="1" operator="notBetween">
      <formula>0</formula>
      <formula>3</formula>
    </cfRule>
  </conditionalFormatting>
  <conditionalFormatting sqref="D6">
    <cfRule type="cellIs" dxfId="4749" priority="4750" stopIfTrue="1" operator="notBetween">
      <formula>0</formula>
      <formula>3</formula>
    </cfRule>
  </conditionalFormatting>
  <conditionalFormatting sqref="D2">
    <cfRule type="cellIs" dxfId="4748" priority="4749" stopIfTrue="1" operator="lessThan">
      <formula>6</formula>
    </cfRule>
  </conditionalFormatting>
  <conditionalFormatting sqref="D4:D5">
    <cfRule type="cellIs" dxfId="4747" priority="4748" stopIfTrue="1" operator="notBetween">
      <formula>0</formula>
      <formula>3</formula>
    </cfRule>
  </conditionalFormatting>
  <conditionalFormatting sqref="D6">
    <cfRule type="cellIs" dxfId="4746" priority="4747" stopIfTrue="1" operator="notBetween">
      <formula>0</formula>
      <formula>3</formula>
    </cfRule>
  </conditionalFormatting>
  <conditionalFormatting sqref="D2">
    <cfRule type="cellIs" dxfId="4745" priority="4746" stopIfTrue="1" operator="lessThan">
      <formula>6</formula>
    </cfRule>
  </conditionalFormatting>
  <conditionalFormatting sqref="D4:D5">
    <cfRule type="cellIs" dxfId="4744" priority="4745" stopIfTrue="1" operator="notBetween">
      <formula>0</formula>
      <formula>3</formula>
    </cfRule>
  </conditionalFormatting>
  <conditionalFormatting sqref="D6">
    <cfRule type="cellIs" dxfId="4743" priority="4744" stopIfTrue="1" operator="notBetween">
      <formula>0</formula>
      <formula>3</formula>
    </cfRule>
  </conditionalFormatting>
  <conditionalFormatting sqref="D2">
    <cfRule type="cellIs" dxfId="4742" priority="4743" stopIfTrue="1" operator="lessThan">
      <formula>6</formula>
    </cfRule>
  </conditionalFormatting>
  <conditionalFormatting sqref="D4:D5">
    <cfRule type="cellIs" dxfId="4741" priority="4742" stopIfTrue="1" operator="notBetween">
      <formula>0</formula>
      <formula>3</formula>
    </cfRule>
  </conditionalFormatting>
  <conditionalFormatting sqref="D6">
    <cfRule type="cellIs" dxfId="4740" priority="4741" stopIfTrue="1" operator="notBetween">
      <formula>0</formula>
      <formula>3</formula>
    </cfRule>
  </conditionalFormatting>
  <conditionalFormatting sqref="D2">
    <cfRule type="cellIs" dxfId="4739" priority="4740" stopIfTrue="1" operator="lessThan">
      <formula>6</formula>
    </cfRule>
  </conditionalFormatting>
  <conditionalFormatting sqref="D4:D5">
    <cfRule type="cellIs" dxfId="4738" priority="4739" stopIfTrue="1" operator="notBetween">
      <formula>0</formula>
      <formula>3</formula>
    </cfRule>
  </conditionalFormatting>
  <conditionalFormatting sqref="D6">
    <cfRule type="cellIs" dxfId="4737" priority="4738" stopIfTrue="1" operator="notBetween">
      <formula>0</formula>
      <formula>3</formula>
    </cfRule>
  </conditionalFormatting>
  <conditionalFormatting sqref="D2">
    <cfRule type="cellIs" dxfId="4736" priority="4737" stopIfTrue="1" operator="lessThan">
      <formula>6</formula>
    </cfRule>
  </conditionalFormatting>
  <conditionalFormatting sqref="D4:D5">
    <cfRule type="cellIs" dxfId="4735" priority="4736" stopIfTrue="1" operator="notBetween">
      <formula>0</formula>
      <formula>3</formula>
    </cfRule>
  </conditionalFormatting>
  <conditionalFormatting sqref="D6">
    <cfRule type="cellIs" dxfId="4734" priority="4735" stopIfTrue="1" operator="notBetween">
      <formula>0</formula>
      <formula>3</formula>
    </cfRule>
  </conditionalFormatting>
  <conditionalFormatting sqref="D2">
    <cfRule type="cellIs" dxfId="4733" priority="4734" stopIfTrue="1" operator="lessThan">
      <formula>6</formula>
    </cfRule>
  </conditionalFormatting>
  <conditionalFormatting sqref="D4:D5">
    <cfRule type="cellIs" dxfId="4732" priority="4733" stopIfTrue="1" operator="notBetween">
      <formula>0</formula>
      <formula>3</formula>
    </cfRule>
  </conditionalFormatting>
  <conditionalFormatting sqref="D6">
    <cfRule type="cellIs" dxfId="4731" priority="4732" stopIfTrue="1" operator="notBetween">
      <formula>0</formula>
      <formula>3</formula>
    </cfRule>
  </conditionalFormatting>
  <conditionalFormatting sqref="D2">
    <cfRule type="cellIs" dxfId="4730" priority="4731" stopIfTrue="1" operator="lessThan">
      <formula>6</formula>
    </cfRule>
  </conditionalFormatting>
  <conditionalFormatting sqref="D4:D5">
    <cfRule type="cellIs" dxfId="4729" priority="4730" stopIfTrue="1" operator="notBetween">
      <formula>0</formula>
      <formula>3</formula>
    </cfRule>
  </conditionalFormatting>
  <conditionalFormatting sqref="D6">
    <cfRule type="cellIs" dxfId="4728" priority="4729" stopIfTrue="1" operator="notBetween">
      <formula>0</formula>
      <formula>3</formula>
    </cfRule>
  </conditionalFormatting>
  <conditionalFormatting sqref="D2">
    <cfRule type="cellIs" dxfId="4727" priority="4728" stopIfTrue="1" operator="lessThan">
      <formula>6</formula>
    </cfRule>
  </conditionalFormatting>
  <conditionalFormatting sqref="D4:D5">
    <cfRule type="cellIs" dxfId="4726" priority="4727" stopIfTrue="1" operator="notBetween">
      <formula>0</formula>
      <formula>3</formula>
    </cfRule>
  </conditionalFormatting>
  <conditionalFormatting sqref="D6">
    <cfRule type="cellIs" dxfId="4725" priority="4726" stopIfTrue="1" operator="notBetween">
      <formula>0</formula>
      <formula>3</formula>
    </cfRule>
  </conditionalFormatting>
  <conditionalFormatting sqref="D2">
    <cfRule type="cellIs" dxfId="4724" priority="4725" stopIfTrue="1" operator="lessThan">
      <formula>6</formula>
    </cfRule>
  </conditionalFormatting>
  <conditionalFormatting sqref="D4:D5">
    <cfRule type="cellIs" dxfId="4723" priority="4724" stopIfTrue="1" operator="notBetween">
      <formula>0</formula>
      <formula>3</formula>
    </cfRule>
  </conditionalFormatting>
  <conditionalFormatting sqref="D6">
    <cfRule type="cellIs" dxfId="4722" priority="4723" stopIfTrue="1" operator="notBetween">
      <formula>0</formula>
      <formula>3</formula>
    </cfRule>
  </conditionalFormatting>
  <conditionalFormatting sqref="D2">
    <cfRule type="cellIs" dxfId="4721" priority="4722" stopIfTrue="1" operator="lessThan">
      <formula>6</formula>
    </cfRule>
  </conditionalFormatting>
  <conditionalFormatting sqref="D4:D5">
    <cfRule type="cellIs" dxfId="4720" priority="4721" stopIfTrue="1" operator="notBetween">
      <formula>0</formula>
      <formula>3</formula>
    </cfRule>
  </conditionalFormatting>
  <conditionalFormatting sqref="D6">
    <cfRule type="cellIs" dxfId="4719" priority="4720" stopIfTrue="1" operator="notBetween">
      <formula>0</formula>
      <formula>3</formula>
    </cfRule>
  </conditionalFormatting>
  <conditionalFormatting sqref="D2">
    <cfRule type="cellIs" dxfId="4718" priority="4719" stopIfTrue="1" operator="lessThan">
      <formula>6</formula>
    </cfRule>
  </conditionalFormatting>
  <conditionalFormatting sqref="D4:D5">
    <cfRule type="cellIs" dxfId="4717" priority="4718" stopIfTrue="1" operator="notBetween">
      <formula>0</formula>
      <formula>3</formula>
    </cfRule>
  </conditionalFormatting>
  <conditionalFormatting sqref="D6">
    <cfRule type="cellIs" dxfId="4716" priority="4717" stopIfTrue="1" operator="notBetween">
      <formula>0</formula>
      <formula>3</formula>
    </cfRule>
  </conditionalFormatting>
  <conditionalFormatting sqref="D2">
    <cfRule type="cellIs" dxfId="4715" priority="4716" stopIfTrue="1" operator="lessThan">
      <formula>6</formula>
    </cfRule>
  </conditionalFormatting>
  <conditionalFormatting sqref="D4:D5">
    <cfRule type="cellIs" dxfId="4714" priority="4715" stopIfTrue="1" operator="notBetween">
      <formula>0</formula>
      <formula>3</formula>
    </cfRule>
  </conditionalFormatting>
  <conditionalFormatting sqref="D6">
    <cfRule type="cellIs" dxfId="4713" priority="4714" stopIfTrue="1" operator="notBetween">
      <formula>0</formula>
      <formula>3</formula>
    </cfRule>
  </conditionalFormatting>
  <conditionalFormatting sqref="D2">
    <cfRule type="cellIs" dxfId="4712" priority="4713" stopIfTrue="1" operator="lessThan">
      <formula>6</formula>
    </cfRule>
  </conditionalFormatting>
  <conditionalFormatting sqref="D4:D5">
    <cfRule type="cellIs" dxfId="4711" priority="4712" stopIfTrue="1" operator="notBetween">
      <formula>0</formula>
      <formula>3</formula>
    </cfRule>
  </conditionalFormatting>
  <conditionalFormatting sqref="D6">
    <cfRule type="cellIs" dxfId="4710" priority="4711" stopIfTrue="1" operator="notBetween">
      <formula>0</formula>
      <formula>3</formula>
    </cfRule>
  </conditionalFormatting>
  <conditionalFormatting sqref="D2">
    <cfRule type="cellIs" dxfId="4709" priority="4710" stopIfTrue="1" operator="lessThan">
      <formula>6</formula>
    </cfRule>
  </conditionalFormatting>
  <conditionalFormatting sqref="D4:D5">
    <cfRule type="cellIs" dxfId="4708" priority="4709" stopIfTrue="1" operator="notBetween">
      <formula>0</formula>
      <formula>3</formula>
    </cfRule>
  </conditionalFormatting>
  <conditionalFormatting sqref="D6">
    <cfRule type="cellIs" dxfId="4707" priority="4708" stopIfTrue="1" operator="notBetween">
      <formula>0</formula>
      <formula>3</formula>
    </cfRule>
  </conditionalFormatting>
  <conditionalFormatting sqref="D2">
    <cfRule type="cellIs" dxfId="4706" priority="4707" stopIfTrue="1" operator="lessThan">
      <formula>6</formula>
    </cfRule>
  </conditionalFormatting>
  <conditionalFormatting sqref="D4:D5">
    <cfRule type="cellIs" dxfId="4705" priority="4706" stopIfTrue="1" operator="notBetween">
      <formula>0</formula>
      <formula>3</formula>
    </cfRule>
  </conditionalFormatting>
  <conditionalFormatting sqref="D6">
    <cfRule type="cellIs" dxfId="4704" priority="4705" stopIfTrue="1" operator="notBetween">
      <formula>0</formula>
      <formula>3</formula>
    </cfRule>
  </conditionalFormatting>
  <conditionalFormatting sqref="D2">
    <cfRule type="cellIs" dxfId="4703" priority="4704" stopIfTrue="1" operator="lessThan">
      <formula>6</formula>
    </cfRule>
  </conditionalFormatting>
  <conditionalFormatting sqref="D4:D5">
    <cfRule type="cellIs" dxfId="4702" priority="4703" stopIfTrue="1" operator="notBetween">
      <formula>0</formula>
      <formula>3</formula>
    </cfRule>
  </conditionalFormatting>
  <conditionalFormatting sqref="D6">
    <cfRule type="cellIs" dxfId="4701" priority="4702" stopIfTrue="1" operator="notBetween">
      <formula>0</formula>
      <formula>3</formula>
    </cfRule>
  </conditionalFormatting>
  <conditionalFormatting sqref="D2">
    <cfRule type="cellIs" dxfId="4700" priority="4701" stopIfTrue="1" operator="lessThan">
      <formula>6</formula>
    </cfRule>
  </conditionalFormatting>
  <conditionalFormatting sqref="D4:D5">
    <cfRule type="cellIs" dxfId="4699" priority="4700" stopIfTrue="1" operator="notBetween">
      <formula>0</formula>
      <formula>3</formula>
    </cfRule>
  </conditionalFormatting>
  <conditionalFormatting sqref="D6">
    <cfRule type="cellIs" dxfId="4698" priority="4699" stopIfTrue="1" operator="notBetween">
      <formula>0</formula>
      <formula>3</formula>
    </cfRule>
  </conditionalFormatting>
  <conditionalFormatting sqref="D2">
    <cfRule type="cellIs" dxfId="4697" priority="4698" stopIfTrue="1" operator="lessThan">
      <formula>6</formula>
    </cfRule>
  </conditionalFormatting>
  <conditionalFormatting sqref="D4:D5">
    <cfRule type="cellIs" dxfId="4696" priority="4697" stopIfTrue="1" operator="notBetween">
      <formula>0</formula>
      <formula>3</formula>
    </cfRule>
  </conditionalFormatting>
  <conditionalFormatting sqref="D6">
    <cfRule type="cellIs" dxfId="4695" priority="4696" stopIfTrue="1" operator="notBetween">
      <formula>0</formula>
      <formula>3</formula>
    </cfRule>
  </conditionalFormatting>
  <conditionalFormatting sqref="D2">
    <cfRule type="cellIs" dxfId="4694" priority="4695" stopIfTrue="1" operator="lessThan">
      <formula>6</formula>
    </cfRule>
  </conditionalFormatting>
  <conditionalFormatting sqref="D4:D5">
    <cfRule type="cellIs" dxfId="4693" priority="4694" stopIfTrue="1" operator="notBetween">
      <formula>0</formula>
      <formula>3</formula>
    </cfRule>
  </conditionalFormatting>
  <conditionalFormatting sqref="D6">
    <cfRule type="cellIs" dxfId="4692" priority="4693" stopIfTrue="1" operator="notBetween">
      <formula>0</formula>
      <formula>3</formula>
    </cfRule>
  </conditionalFormatting>
  <conditionalFormatting sqref="D2">
    <cfRule type="cellIs" dxfId="4691" priority="4692" stopIfTrue="1" operator="lessThan">
      <formula>6</formula>
    </cfRule>
  </conditionalFormatting>
  <conditionalFormatting sqref="D4:D5">
    <cfRule type="cellIs" dxfId="4690" priority="4691" stopIfTrue="1" operator="notBetween">
      <formula>0</formula>
      <formula>3</formula>
    </cfRule>
  </conditionalFormatting>
  <conditionalFormatting sqref="D6">
    <cfRule type="cellIs" dxfId="4689" priority="4690" stopIfTrue="1" operator="notBetween">
      <formula>0</formula>
      <formula>3</formula>
    </cfRule>
  </conditionalFormatting>
  <conditionalFormatting sqref="D2">
    <cfRule type="cellIs" dxfId="4688" priority="4689" stopIfTrue="1" operator="lessThan">
      <formula>6</formula>
    </cfRule>
  </conditionalFormatting>
  <conditionalFormatting sqref="D4:D5">
    <cfRule type="cellIs" dxfId="4687" priority="4688" stopIfTrue="1" operator="notBetween">
      <formula>0</formula>
      <formula>3</formula>
    </cfRule>
  </conditionalFormatting>
  <conditionalFormatting sqref="D6">
    <cfRule type="cellIs" dxfId="4686" priority="4687" stopIfTrue="1" operator="notBetween">
      <formula>0</formula>
      <formula>3</formula>
    </cfRule>
  </conditionalFormatting>
  <conditionalFormatting sqref="D2">
    <cfRule type="cellIs" dxfId="4685" priority="4686" stopIfTrue="1" operator="lessThan">
      <formula>6</formula>
    </cfRule>
  </conditionalFormatting>
  <conditionalFormatting sqref="D4:D5">
    <cfRule type="cellIs" dxfId="4684" priority="4685" stopIfTrue="1" operator="notBetween">
      <formula>0</formula>
      <formula>3</formula>
    </cfRule>
  </conditionalFormatting>
  <conditionalFormatting sqref="D6">
    <cfRule type="cellIs" dxfId="4683" priority="4684" stopIfTrue="1" operator="notBetween">
      <formula>0</formula>
      <formula>3</formula>
    </cfRule>
  </conditionalFormatting>
  <conditionalFormatting sqref="D2">
    <cfRule type="cellIs" dxfId="4682" priority="4683" stopIfTrue="1" operator="lessThan">
      <formula>6</formula>
    </cfRule>
  </conditionalFormatting>
  <conditionalFormatting sqref="D4:D5">
    <cfRule type="cellIs" dxfId="4681" priority="4682" stopIfTrue="1" operator="notBetween">
      <formula>0</formula>
      <formula>3</formula>
    </cfRule>
  </conditionalFormatting>
  <conditionalFormatting sqref="D6">
    <cfRule type="cellIs" dxfId="4680" priority="4681" stopIfTrue="1" operator="notBetween">
      <formula>0</formula>
      <formula>3</formula>
    </cfRule>
  </conditionalFormatting>
  <conditionalFormatting sqref="D2">
    <cfRule type="cellIs" dxfId="4679" priority="4680" stopIfTrue="1" operator="lessThan">
      <formula>6</formula>
    </cfRule>
  </conditionalFormatting>
  <conditionalFormatting sqref="D4:D5">
    <cfRule type="cellIs" dxfId="4678" priority="4679" stopIfTrue="1" operator="notBetween">
      <formula>0</formula>
      <formula>3</formula>
    </cfRule>
  </conditionalFormatting>
  <conditionalFormatting sqref="D6">
    <cfRule type="cellIs" dxfId="4677" priority="4678" stopIfTrue="1" operator="notBetween">
      <formula>0</formula>
      <formula>3</formula>
    </cfRule>
  </conditionalFormatting>
  <conditionalFormatting sqref="D2">
    <cfRule type="cellIs" dxfId="4676" priority="4677" stopIfTrue="1" operator="lessThan">
      <formula>6</formula>
    </cfRule>
  </conditionalFormatting>
  <conditionalFormatting sqref="D4:D5">
    <cfRule type="cellIs" dxfId="4675" priority="4676" stopIfTrue="1" operator="notBetween">
      <formula>0</formula>
      <formula>3</formula>
    </cfRule>
  </conditionalFormatting>
  <conditionalFormatting sqref="D6">
    <cfRule type="cellIs" dxfId="4674" priority="4675" stopIfTrue="1" operator="notBetween">
      <formula>0</formula>
      <formula>3</formula>
    </cfRule>
  </conditionalFormatting>
  <conditionalFormatting sqref="D2">
    <cfRule type="cellIs" dxfId="4673" priority="4674" stopIfTrue="1" operator="lessThan">
      <formula>6</formula>
    </cfRule>
  </conditionalFormatting>
  <conditionalFormatting sqref="D4:D5">
    <cfRule type="cellIs" dxfId="4672" priority="4673" stopIfTrue="1" operator="notBetween">
      <formula>0</formula>
      <formula>3</formula>
    </cfRule>
  </conditionalFormatting>
  <conditionalFormatting sqref="D6">
    <cfRule type="cellIs" dxfId="4671" priority="4672" stopIfTrue="1" operator="notBetween">
      <formula>0</formula>
      <formula>3</formula>
    </cfRule>
  </conditionalFormatting>
  <conditionalFormatting sqref="D2">
    <cfRule type="cellIs" dxfId="4670" priority="4671" stopIfTrue="1" operator="lessThan">
      <formula>6</formula>
    </cfRule>
  </conditionalFormatting>
  <conditionalFormatting sqref="D4:D5">
    <cfRule type="cellIs" dxfId="4669" priority="4670" stopIfTrue="1" operator="notBetween">
      <formula>0</formula>
      <formula>3</formula>
    </cfRule>
  </conditionalFormatting>
  <conditionalFormatting sqref="D6">
    <cfRule type="cellIs" dxfId="4668" priority="4669" stopIfTrue="1" operator="notBetween">
      <formula>0</formula>
      <formula>3</formula>
    </cfRule>
  </conditionalFormatting>
  <conditionalFormatting sqref="D2">
    <cfRule type="cellIs" dxfId="4667" priority="4668" stopIfTrue="1" operator="lessThan">
      <formula>6</formula>
    </cfRule>
  </conditionalFormatting>
  <conditionalFormatting sqref="D4:D5">
    <cfRule type="cellIs" dxfId="4666" priority="4667" stopIfTrue="1" operator="notBetween">
      <formula>0</formula>
      <formula>3</formula>
    </cfRule>
  </conditionalFormatting>
  <conditionalFormatting sqref="D6">
    <cfRule type="cellIs" dxfId="4665" priority="4666" stopIfTrue="1" operator="notBetween">
      <formula>0</formula>
      <formula>3</formula>
    </cfRule>
  </conditionalFormatting>
  <conditionalFormatting sqref="D2">
    <cfRule type="cellIs" dxfId="4664" priority="4665" stopIfTrue="1" operator="lessThan">
      <formula>6</formula>
    </cfRule>
  </conditionalFormatting>
  <conditionalFormatting sqref="D4:D5">
    <cfRule type="cellIs" dxfId="4663" priority="4664" stopIfTrue="1" operator="notBetween">
      <formula>0</formula>
      <formula>3</formula>
    </cfRule>
  </conditionalFormatting>
  <conditionalFormatting sqref="D6">
    <cfRule type="cellIs" dxfId="4662" priority="4663" stopIfTrue="1" operator="notBetween">
      <formula>0</formula>
      <formula>3</formula>
    </cfRule>
  </conditionalFormatting>
  <conditionalFormatting sqref="D2">
    <cfRule type="cellIs" dxfId="4661" priority="4662" stopIfTrue="1" operator="lessThan">
      <formula>6</formula>
    </cfRule>
  </conditionalFormatting>
  <conditionalFormatting sqref="D4:D5">
    <cfRule type="cellIs" dxfId="4660" priority="4661" stopIfTrue="1" operator="notBetween">
      <formula>0</formula>
      <formula>3</formula>
    </cfRule>
  </conditionalFormatting>
  <conditionalFormatting sqref="D6">
    <cfRule type="cellIs" dxfId="4659" priority="4660" stopIfTrue="1" operator="notBetween">
      <formula>0</formula>
      <formula>3</formula>
    </cfRule>
  </conditionalFormatting>
  <conditionalFormatting sqref="D2">
    <cfRule type="cellIs" dxfId="4658" priority="4659" stopIfTrue="1" operator="lessThan">
      <formula>6</formula>
    </cfRule>
  </conditionalFormatting>
  <conditionalFormatting sqref="D4:D5">
    <cfRule type="cellIs" dxfId="4657" priority="4658" stopIfTrue="1" operator="notBetween">
      <formula>0</formula>
      <formula>3</formula>
    </cfRule>
  </conditionalFormatting>
  <conditionalFormatting sqref="D6">
    <cfRule type="cellIs" dxfId="4656" priority="4657" stopIfTrue="1" operator="notBetween">
      <formula>0</formula>
      <formula>3</formula>
    </cfRule>
  </conditionalFormatting>
  <conditionalFormatting sqref="D2">
    <cfRule type="cellIs" dxfId="4655" priority="4656" stopIfTrue="1" operator="lessThan">
      <formula>6</formula>
    </cfRule>
  </conditionalFormatting>
  <conditionalFormatting sqref="D4:D5">
    <cfRule type="cellIs" dxfId="4654" priority="4655" stopIfTrue="1" operator="notBetween">
      <formula>0</formula>
      <formula>3</formula>
    </cfRule>
  </conditionalFormatting>
  <conditionalFormatting sqref="D6">
    <cfRule type="cellIs" dxfId="4653" priority="4654" stopIfTrue="1" operator="notBetween">
      <formula>0</formula>
      <formula>3</formula>
    </cfRule>
  </conditionalFormatting>
  <conditionalFormatting sqref="D2">
    <cfRule type="cellIs" dxfId="4652" priority="4653" stopIfTrue="1" operator="lessThan">
      <formula>6</formula>
    </cfRule>
  </conditionalFormatting>
  <conditionalFormatting sqref="D4:D5">
    <cfRule type="cellIs" dxfId="4651" priority="4652" stopIfTrue="1" operator="notBetween">
      <formula>0</formula>
      <formula>3</formula>
    </cfRule>
  </conditionalFormatting>
  <conditionalFormatting sqref="D6">
    <cfRule type="cellIs" dxfId="4650" priority="4651" stopIfTrue="1" operator="notBetween">
      <formula>0</formula>
      <formula>3</formula>
    </cfRule>
  </conditionalFormatting>
  <conditionalFormatting sqref="D2">
    <cfRule type="cellIs" dxfId="4649" priority="4650" stopIfTrue="1" operator="lessThan">
      <formula>6</formula>
    </cfRule>
  </conditionalFormatting>
  <conditionalFormatting sqref="D4:D5">
    <cfRule type="cellIs" dxfId="4648" priority="4649" stopIfTrue="1" operator="notBetween">
      <formula>0</formula>
      <formula>3</formula>
    </cfRule>
  </conditionalFormatting>
  <conditionalFormatting sqref="D6">
    <cfRule type="cellIs" dxfId="4647" priority="4648" stopIfTrue="1" operator="notBetween">
      <formula>0</formula>
      <formula>3</formula>
    </cfRule>
  </conditionalFormatting>
  <conditionalFormatting sqref="D2">
    <cfRule type="cellIs" dxfId="4646" priority="4647" stopIfTrue="1" operator="lessThan">
      <formula>6</formula>
    </cfRule>
  </conditionalFormatting>
  <conditionalFormatting sqref="D4:D5">
    <cfRule type="cellIs" dxfId="4645" priority="4646" stopIfTrue="1" operator="notBetween">
      <formula>0</formula>
      <formula>3</formula>
    </cfRule>
  </conditionalFormatting>
  <conditionalFormatting sqref="D6">
    <cfRule type="cellIs" dxfId="4644" priority="4645" stopIfTrue="1" operator="notBetween">
      <formula>0</formula>
      <formula>3</formula>
    </cfRule>
  </conditionalFormatting>
  <conditionalFormatting sqref="D2">
    <cfRule type="cellIs" dxfId="4643" priority="4644" stopIfTrue="1" operator="lessThan">
      <formula>6</formula>
    </cfRule>
  </conditionalFormatting>
  <conditionalFormatting sqref="D4:D5">
    <cfRule type="cellIs" dxfId="4642" priority="4643" stopIfTrue="1" operator="notBetween">
      <formula>0</formula>
      <formula>3</formula>
    </cfRule>
  </conditionalFormatting>
  <conditionalFormatting sqref="D6">
    <cfRule type="cellIs" dxfId="4641" priority="4642" stopIfTrue="1" operator="notBetween">
      <formula>0</formula>
      <formula>3</formula>
    </cfRule>
  </conditionalFormatting>
  <conditionalFormatting sqref="D2">
    <cfRule type="cellIs" dxfId="4640" priority="4641" stopIfTrue="1" operator="lessThan">
      <formula>6</formula>
    </cfRule>
  </conditionalFormatting>
  <conditionalFormatting sqref="D4:D5">
    <cfRule type="cellIs" dxfId="4639" priority="4640" stopIfTrue="1" operator="notBetween">
      <formula>0</formula>
      <formula>3</formula>
    </cfRule>
  </conditionalFormatting>
  <conditionalFormatting sqref="D6">
    <cfRule type="cellIs" dxfId="4638" priority="4639" stopIfTrue="1" operator="notBetween">
      <formula>0</formula>
      <formula>3</formula>
    </cfRule>
  </conditionalFormatting>
  <conditionalFormatting sqref="D2">
    <cfRule type="cellIs" dxfId="4637" priority="4638" stopIfTrue="1" operator="lessThan">
      <formula>6</formula>
    </cfRule>
  </conditionalFormatting>
  <conditionalFormatting sqref="D4:D5">
    <cfRule type="cellIs" dxfId="4636" priority="4637" stopIfTrue="1" operator="notBetween">
      <formula>0</formula>
      <formula>3</formula>
    </cfRule>
  </conditionalFormatting>
  <conditionalFormatting sqref="D6">
    <cfRule type="cellIs" dxfId="4635" priority="4636" stopIfTrue="1" operator="notBetween">
      <formula>0</formula>
      <formula>3</formula>
    </cfRule>
  </conditionalFormatting>
  <conditionalFormatting sqref="D2">
    <cfRule type="cellIs" dxfId="4634" priority="4635" stopIfTrue="1" operator="lessThan">
      <formula>6</formula>
    </cfRule>
  </conditionalFormatting>
  <conditionalFormatting sqref="D4:D5">
    <cfRule type="cellIs" dxfId="4633" priority="4634" stopIfTrue="1" operator="notBetween">
      <formula>0</formula>
      <formula>3</formula>
    </cfRule>
  </conditionalFormatting>
  <conditionalFormatting sqref="D6">
    <cfRule type="cellIs" dxfId="4632" priority="4633" stopIfTrue="1" operator="notBetween">
      <formula>0</formula>
      <formula>3</formula>
    </cfRule>
  </conditionalFormatting>
  <conditionalFormatting sqref="D2">
    <cfRule type="cellIs" dxfId="4631" priority="4632" stopIfTrue="1" operator="lessThan">
      <formula>6</formula>
    </cfRule>
  </conditionalFormatting>
  <conditionalFormatting sqref="D4:D5">
    <cfRule type="cellIs" dxfId="4630" priority="4631" stopIfTrue="1" operator="notBetween">
      <formula>0</formula>
      <formula>3</formula>
    </cfRule>
  </conditionalFormatting>
  <conditionalFormatting sqref="D6">
    <cfRule type="cellIs" dxfId="4629" priority="4630" stopIfTrue="1" operator="notBetween">
      <formula>0</formula>
      <formula>3</formula>
    </cfRule>
  </conditionalFormatting>
  <conditionalFormatting sqref="D2">
    <cfRule type="cellIs" dxfId="4628" priority="4629" stopIfTrue="1" operator="lessThan">
      <formula>6</formula>
    </cfRule>
  </conditionalFormatting>
  <conditionalFormatting sqref="D4:D5">
    <cfRule type="cellIs" dxfId="4627" priority="4628" stopIfTrue="1" operator="notBetween">
      <formula>0</formula>
      <formula>3</formula>
    </cfRule>
  </conditionalFormatting>
  <conditionalFormatting sqref="D6">
    <cfRule type="cellIs" dxfId="4626" priority="4627" stopIfTrue="1" operator="notBetween">
      <formula>0</formula>
      <formula>3</formula>
    </cfRule>
  </conditionalFormatting>
  <conditionalFormatting sqref="D2">
    <cfRule type="cellIs" dxfId="4625" priority="4626" stopIfTrue="1" operator="lessThan">
      <formula>6</formula>
    </cfRule>
  </conditionalFormatting>
  <conditionalFormatting sqref="D4:D5">
    <cfRule type="cellIs" dxfId="4624" priority="4625" stopIfTrue="1" operator="notBetween">
      <formula>0</formula>
      <formula>3</formula>
    </cfRule>
  </conditionalFormatting>
  <conditionalFormatting sqref="D6">
    <cfRule type="cellIs" dxfId="4623" priority="4624" stopIfTrue="1" operator="notBetween">
      <formula>0</formula>
      <formula>3</formula>
    </cfRule>
  </conditionalFormatting>
  <conditionalFormatting sqref="D2">
    <cfRule type="cellIs" dxfId="4622" priority="4623" stopIfTrue="1" operator="lessThan">
      <formula>6</formula>
    </cfRule>
  </conditionalFormatting>
  <conditionalFormatting sqref="D4:D5">
    <cfRule type="cellIs" dxfId="4621" priority="4622" stopIfTrue="1" operator="notBetween">
      <formula>0</formula>
      <formula>3</formula>
    </cfRule>
  </conditionalFormatting>
  <conditionalFormatting sqref="D6">
    <cfRule type="cellIs" dxfId="4620" priority="4621" stopIfTrue="1" operator="notBetween">
      <formula>0</formula>
      <formula>3</formula>
    </cfRule>
  </conditionalFormatting>
  <conditionalFormatting sqref="D2">
    <cfRule type="cellIs" dxfId="4619" priority="4620" stopIfTrue="1" operator="lessThan">
      <formula>6</formula>
    </cfRule>
  </conditionalFormatting>
  <conditionalFormatting sqref="D4:D5">
    <cfRule type="cellIs" dxfId="4618" priority="4619" stopIfTrue="1" operator="notBetween">
      <formula>0</formula>
      <formula>3</formula>
    </cfRule>
  </conditionalFormatting>
  <conditionalFormatting sqref="D6">
    <cfRule type="cellIs" dxfId="4617" priority="4618" stopIfTrue="1" operator="notBetween">
      <formula>0</formula>
      <formula>3</formula>
    </cfRule>
  </conditionalFormatting>
  <conditionalFormatting sqref="D2">
    <cfRule type="cellIs" dxfId="4616" priority="4617" stopIfTrue="1" operator="lessThan">
      <formula>6</formula>
    </cfRule>
  </conditionalFormatting>
  <conditionalFormatting sqref="D4:D5">
    <cfRule type="cellIs" dxfId="4615" priority="4616" stopIfTrue="1" operator="notBetween">
      <formula>0</formula>
      <formula>3</formula>
    </cfRule>
  </conditionalFormatting>
  <conditionalFormatting sqref="D6">
    <cfRule type="cellIs" dxfId="4614" priority="4615" stopIfTrue="1" operator="notBetween">
      <formula>0</formula>
      <formula>3</formula>
    </cfRule>
  </conditionalFormatting>
  <conditionalFormatting sqref="D2">
    <cfRule type="cellIs" dxfId="4613" priority="4614" stopIfTrue="1" operator="lessThan">
      <formula>6</formula>
    </cfRule>
  </conditionalFormatting>
  <conditionalFormatting sqref="D4:D5">
    <cfRule type="cellIs" dxfId="4612" priority="4613" stopIfTrue="1" operator="notBetween">
      <formula>0</formula>
      <formula>3</formula>
    </cfRule>
  </conditionalFormatting>
  <conditionalFormatting sqref="D6">
    <cfRule type="cellIs" dxfId="4611" priority="4612" stopIfTrue="1" operator="notBetween">
      <formula>0</formula>
      <formula>3</formula>
    </cfRule>
  </conditionalFormatting>
  <conditionalFormatting sqref="D2">
    <cfRule type="cellIs" dxfId="4610" priority="4611" stopIfTrue="1" operator="lessThan">
      <formula>6</formula>
    </cfRule>
  </conditionalFormatting>
  <conditionalFormatting sqref="D4:D5">
    <cfRule type="cellIs" dxfId="4609" priority="4610" stopIfTrue="1" operator="notBetween">
      <formula>0</formula>
      <formula>3</formula>
    </cfRule>
  </conditionalFormatting>
  <conditionalFormatting sqref="D6">
    <cfRule type="cellIs" dxfId="4608" priority="4609" stopIfTrue="1" operator="notBetween">
      <formula>0</formula>
      <formula>3</formula>
    </cfRule>
  </conditionalFormatting>
  <conditionalFormatting sqref="D2">
    <cfRule type="cellIs" dxfId="4607" priority="4608" stopIfTrue="1" operator="lessThan">
      <formula>6</formula>
    </cfRule>
  </conditionalFormatting>
  <conditionalFormatting sqref="D4:D5">
    <cfRule type="cellIs" dxfId="4606" priority="4607" stopIfTrue="1" operator="notBetween">
      <formula>0</formula>
      <formula>3</formula>
    </cfRule>
  </conditionalFormatting>
  <conditionalFormatting sqref="D6">
    <cfRule type="cellIs" dxfId="4605" priority="4606" stopIfTrue="1" operator="notBetween">
      <formula>0</formula>
      <formula>3</formula>
    </cfRule>
  </conditionalFormatting>
  <conditionalFormatting sqref="D2">
    <cfRule type="cellIs" dxfId="4604" priority="4605" stopIfTrue="1" operator="lessThan">
      <formula>6</formula>
    </cfRule>
  </conditionalFormatting>
  <conditionalFormatting sqref="D4:D5">
    <cfRule type="cellIs" dxfId="4603" priority="4604" stopIfTrue="1" operator="notBetween">
      <formula>0</formula>
      <formula>3</formula>
    </cfRule>
  </conditionalFormatting>
  <conditionalFormatting sqref="D6">
    <cfRule type="cellIs" dxfId="4602" priority="4603" stopIfTrue="1" operator="notBetween">
      <formula>0</formula>
      <formula>3</formula>
    </cfRule>
  </conditionalFormatting>
  <conditionalFormatting sqref="D2">
    <cfRule type="cellIs" dxfId="4601" priority="4602" stopIfTrue="1" operator="lessThan">
      <formula>6</formula>
    </cfRule>
  </conditionalFormatting>
  <conditionalFormatting sqref="D4:D5">
    <cfRule type="cellIs" dxfId="4600" priority="4601" stopIfTrue="1" operator="notBetween">
      <formula>0</formula>
      <formula>3</formula>
    </cfRule>
  </conditionalFormatting>
  <conditionalFormatting sqref="D6">
    <cfRule type="cellIs" dxfId="4599" priority="4600" stopIfTrue="1" operator="notBetween">
      <formula>0</formula>
      <formula>3</formula>
    </cfRule>
  </conditionalFormatting>
  <conditionalFormatting sqref="D2">
    <cfRule type="cellIs" dxfId="4598" priority="4599" stopIfTrue="1" operator="lessThan">
      <formula>6</formula>
    </cfRule>
  </conditionalFormatting>
  <conditionalFormatting sqref="D4:D5">
    <cfRule type="cellIs" dxfId="4597" priority="4598" stopIfTrue="1" operator="notBetween">
      <formula>0</formula>
      <formula>3</formula>
    </cfRule>
  </conditionalFormatting>
  <conditionalFormatting sqref="D6">
    <cfRule type="cellIs" dxfId="4596" priority="4597" stopIfTrue="1" operator="notBetween">
      <formula>0</formula>
      <formula>3</formula>
    </cfRule>
  </conditionalFormatting>
  <conditionalFormatting sqref="D2">
    <cfRule type="cellIs" dxfId="4595" priority="4596" stopIfTrue="1" operator="lessThan">
      <formula>6</formula>
    </cfRule>
  </conditionalFormatting>
  <conditionalFormatting sqref="D4:D5">
    <cfRule type="cellIs" dxfId="4594" priority="4595" stopIfTrue="1" operator="notBetween">
      <formula>0</formula>
      <formula>3</formula>
    </cfRule>
  </conditionalFormatting>
  <conditionalFormatting sqref="D6">
    <cfRule type="cellIs" dxfId="4593" priority="4594" stopIfTrue="1" operator="notBetween">
      <formula>0</formula>
      <formula>3</formula>
    </cfRule>
  </conditionalFormatting>
  <conditionalFormatting sqref="D2">
    <cfRule type="cellIs" dxfId="4592" priority="4593" stopIfTrue="1" operator="lessThan">
      <formula>6</formula>
    </cfRule>
  </conditionalFormatting>
  <conditionalFormatting sqref="D4:D5">
    <cfRule type="cellIs" dxfId="4591" priority="4592" stopIfTrue="1" operator="notBetween">
      <formula>0</formula>
      <formula>3</formula>
    </cfRule>
  </conditionalFormatting>
  <conditionalFormatting sqref="D6">
    <cfRule type="cellIs" dxfId="4590" priority="4591" stopIfTrue="1" operator="notBetween">
      <formula>0</formula>
      <formula>3</formula>
    </cfRule>
  </conditionalFormatting>
  <conditionalFormatting sqref="D2">
    <cfRule type="cellIs" dxfId="4589" priority="4590" stopIfTrue="1" operator="lessThan">
      <formula>6</formula>
    </cfRule>
  </conditionalFormatting>
  <conditionalFormatting sqref="D4:D5">
    <cfRule type="cellIs" dxfId="4588" priority="4589" stopIfTrue="1" operator="notBetween">
      <formula>0</formula>
      <formula>3</formula>
    </cfRule>
  </conditionalFormatting>
  <conditionalFormatting sqref="D6">
    <cfRule type="cellIs" dxfId="4587" priority="4588" stopIfTrue="1" operator="notBetween">
      <formula>0</formula>
      <formula>3</formula>
    </cfRule>
  </conditionalFormatting>
  <conditionalFormatting sqref="D2">
    <cfRule type="cellIs" dxfId="4586" priority="4587" stopIfTrue="1" operator="lessThan">
      <formula>6</formula>
    </cfRule>
  </conditionalFormatting>
  <conditionalFormatting sqref="D4:D5">
    <cfRule type="cellIs" dxfId="4585" priority="4586" stopIfTrue="1" operator="notBetween">
      <formula>0</formula>
      <formula>3</formula>
    </cfRule>
  </conditionalFormatting>
  <conditionalFormatting sqref="D6">
    <cfRule type="cellIs" dxfId="4584" priority="4585" stopIfTrue="1" operator="notBetween">
      <formula>0</formula>
      <formula>3</formula>
    </cfRule>
  </conditionalFormatting>
  <conditionalFormatting sqref="D2">
    <cfRule type="cellIs" dxfId="4583" priority="4584" stopIfTrue="1" operator="lessThan">
      <formula>6</formula>
    </cfRule>
  </conditionalFormatting>
  <conditionalFormatting sqref="D4:D5">
    <cfRule type="cellIs" dxfId="4582" priority="4583" stopIfTrue="1" operator="notBetween">
      <formula>0</formula>
      <formula>3</formula>
    </cfRule>
  </conditionalFormatting>
  <conditionalFormatting sqref="D6">
    <cfRule type="cellIs" dxfId="4581" priority="4582" stopIfTrue="1" operator="notBetween">
      <formula>0</formula>
      <formula>3</formula>
    </cfRule>
  </conditionalFormatting>
  <conditionalFormatting sqref="D2">
    <cfRule type="cellIs" dxfId="4580" priority="4581" stopIfTrue="1" operator="lessThan">
      <formula>6</formula>
    </cfRule>
  </conditionalFormatting>
  <conditionalFormatting sqref="D4:D5">
    <cfRule type="cellIs" dxfId="4579" priority="4580" stopIfTrue="1" operator="notBetween">
      <formula>0</formula>
      <formula>3</formula>
    </cfRule>
  </conditionalFormatting>
  <conditionalFormatting sqref="D6">
    <cfRule type="cellIs" dxfId="4578" priority="4579" stopIfTrue="1" operator="notBetween">
      <formula>0</formula>
      <formula>3</formula>
    </cfRule>
  </conditionalFormatting>
  <conditionalFormatting sqref="D2">
    <cfRule type="cellIs" dxfId="4577" priority="4578" stopIfTrue="1" operator="lessThan">
      <formula>6</formula>
    </cfRule>
  </conditionalFormatting>
  <conditionalFormatting sqref="D4:D5">
    <cfRule type="cellIs" dxfId="4576" priority="4577" stopIfTrue="1" operator="notBetween">
      <formula>0</formula>
      <formula>3</formula>
    </cfRule>
  </conditionalFormatting>
  <conditionalFormatting sqref="D6">
    <cfRule type="cellIs" dxfId="4575" priority="4576" stopIfTrue="1" operator="notBetween">
      <formula>0</formula>
      <formula>3</formula>
    </cfRule>
  </conditionalFormatting>
  <conditionalFormatting sqref="D2">
    <cfRule type="cellIs" dxfId="4574" priority="4575" stopIfTrue="1" operator="lessThan">
      <formula>6</formula>
    </cfRule>
  </conditionalFormatting>
  <conditionalFormatting sqref="D4:D5">
    <cfRule type="cellIs" dxfId="4573" priority="4574" stopIfTrue="1" operator="notBetween">
      <formula>0</formula>
      <formula>3</formula>
    </cfRule>
  </conditionalFormatting>
  <conditionalFormatting sqref="D6">
    <cfRule type="cellIs" dxfId="4572" priority="4573" stopIfTrue="1" operator="notBetween">
      <formula>0</formula>
      <formula>3</formula>
    </cfRule>
  </conditionalFormatting>
  <conditionalFormatting sqref="D2">
    <cfRule type="cellIs" dxfId="4571" priority="4572" stopIfTrue="1" operator="lessThan">
      <formula>6</formula>
    </cfRule>
  </conditionalFormatting>
  <conditionalFormatting sqref="D4:D5">
    <cfRule type="cellIs" dxfId="4570" priority="4571" stopIfTrue="1" operator="notBetween">
      <formula>0</formula>
      <formula>3</formula>
    </cfRule>
  </conditionalFormatting>
  <conditionalFormatting sqref="D6">
    <cfRule type="cellIs" dxfId="4569" priority="4570" stopIfTrue="1" operator="notBetween">
      <formula>0</formula>
      <formula>3</formula>
    </cfRule>
  </conditionalFormatting>
  <conditionalFormatting sqref="D2">
    <cfRule type="cellIs" dxfId="4568" priority="4569" stopIfTrue="1" operator="lessThan">
      <formula>6</formula>
    </cfRule>
  </conditionalFormatting>
  <conditionalFormatting sqref="D4:D5">
    <cfRule type="cellIs" dxfId="4567" priority="4568" stopIfTrue="1" operator="notBetween">
      <formula>0</formula>
      <formula>3</formula>
    </cfRule>
  </conditionalFormatting>
  <conditionalFormatting sqref="D6">
    <cfRule type="cellIs" dxfId="4566" priority="4567" stopIfTrue="1" operator="notBetween">
      <formula>0</formula>
      <formula>3</formula>
    </cfRule>
  </conditionalFormatting>
  <conditionalFormatting sqref="D2">
    <cfRule type="cellIs" dxfId="4565" priority="4566" stopIfTrue="1" operator="lessThan">
      <formula>6</formula>
    </cfRule>
  </conditionalFormatting>
  <conditionalFormatting sqref="D4:D5">
    <cfRule type="cellIs" dxfId="4564" priority="4565" stopIfTrue="1" operator="notBetween">
      <formula>0</formula>
      <formula>3</formula>
    </cfRule>
  </conditionalFormatting>
  <conditionalFormatting sqref="D6">
    <cfRule type="cellIs" dxfId="4563" priority="4564" stopIfTrue="1" operator="notBetween">
      <formula>0</formula>
      <formula>3</formula>
    </cfRule>
  </conditionalFormatting>
  <conditionalFormatting sqref="D2">
    <cfRule type="cellIs" dxfId="4562" priority="4563" stopIfTrue="1" operator="lessThan">
      <formula>6</formula>
    </cfRule>
  </conditionalFormatting>
  <conditionalFormatting sqref="D4:D5">
    <cfRule type="cellIs" dxfId="4561" priority="4562" stopIfTrue="1" operator="notBetween">
      <formula>0</formula>
      <formula>3</formula>
    </cfRule>
  </conditionalFormatting>
  <conditionalFormatting sqref="D6">
    <cfRule type="cellIs" dxfId="4560" priority="4561" stopIfTrue="1" operator="notBetween">
      <formula>0</formula>
      <formula>3</formula>
    </cfRule>
  </conditionalFormatting>
  <conditionalFormatting sqref="D2">
    <cfRule type="cellIs" dxfId="4559" priority="4560" stopIfTrue="1" operator="lessThan">
      <formula>6</formula>
    </cfRule>
  </conditionalFormatting>
  <conditionalFormatting sqref="D4:D5">
    <cfRule type="cellIs" dxfId="4558" priority="4559" stopIfTrue="1" operator="notBetween">
      <formula>0</formula>
      <formula>3</formula>
    </cfRule>
  </conditionalFormatting>
  <conditionalFormatting sqref="D6">
    <cfRule type="cellIs" dxfId="4557" priority="4558" stopIfTrue="1" operator="notBetween">
      <formula>0</formula>
      <formula>3</formula>
    </cfRule>
  </conditionalFormatting>
  <conditionalFormatting sqref="D2">
    <cfRule type="cellIs" dxfId="4556" priority="4557" stopIfTrue="1" operator="lessThan">
      <formula>6</formula>
    </cfRule>
  </conditionalFormatting>
  <conditionalFormatting sqref="D4:D5">
    <cfRule type="cellIs" dxfId="4555" priority="4556" stopIfTrue="1" operator="notBetween">
      <formula>0</formula>
      <formula>3</formula>
    </cfRule>
  </conditionalFormatting>
  <conditionalFormatting sqref="D6">
    <cfRule type="cellIs" dxfId="4554" priority="4555" stopIfTrue="1" operator="notBetween">
      <formula>0</formula>
      <formula>3</formula>
    </cfRule>
  </conditionalFormatting>
  <conditionalFormatting sqref="D2">
    <cfRule type="cellIs" dxfId="4553" priority="4554" stopIfTrue="1" operator="lessThan">
      <formula>6</formula>
    </cfRule>
  </conditionalFormatting>
  <conditionalFormatting sqref="D4:D5">
    <cfRule type="cellIs" dxfId="4552" priority="4553" stopIfTrue="1" operator="notBetween">
      <formula>0</formula>
      <formula>3</formula>
    </cfRule>
  </conditionalFormatting>
  <conditionalFormatting sqref="D6">
    <cfRule type="cellIs" dxfId="4551" priority="4552" stopIfTrue="1" operator="notBetween">
      <formula>0</formula>
      <formula>3</formula>
    </cfRule>
  </conditionalFormatting>
  <conditionalFormatting sqref="D2">
    <cfRule type="cellIs" dxfId="4550" priority="4551" stopIfTrue="1" operator="lessThan">
      <formula>6</formula>
    </cfRule>
  </conditionalFormatting>
  <conditionalFormatting sqref="D4:D5">
    <cfRule type="cellIs" dxfId="4549" priority="4550" stopIfTrue="1" operator="notBetween">
      <formula>0</formula>
      <formula>3</formula>
    </cfRule>
  </conditionalFormatting>
  <conditionalFormatting sqref="D6">
    <cfRule type="cellIs" dxfId="4548" priority="4549" stopIfTrue="1" operator="notBetween">
      <formula>0</formula>
      <formula>3</formula>
    </cfRule>
  </conditionalFormatting>
  <conditionalFormatting sqref="D2">
    <cfRule type="cellIs" dxfId="4547" priority="4548" stopIfTrue="1" operator="lessThan">
      <formula>6</formula>
    </cfRule>
  </conditionalFormatting>
  <conditionalFormatting sqref="D4:D5">
    <cfRule type="cellIs" dxfId="4546" priority="4547" stopIfTrue="1" operator="notBetween">
      <formula>0</formula>
      <formula>3</formula>
    </cfRule>
  </conditionalFormatting>
  <conditionalFormatting sqref="D6">
    <cfRule type="cellIs" dxfId="4545" priority="4546" stopIfTrue="1" operator="notBetween">
      <formula>0</formula>
      <formula>3</formula>
    </cfRule>
  </conditionalFormatting>
  <conditionalFormatting sqref="D2">
    <cfRule type="cellIs" dxfId="4544" priority="4545" stopIfTrue="1" operator="lessThan">
      <formula>6</formula>
    </cfRule>
  </conditionalFormatting>
  <conditionalFormatting sqref="D4:D5">
    <cfRule type="cellIs" dxfId="4543" priority="4544" stopIfTrue="1" operator="notBetween">
      <formula>0</formula>
      <formula>3</formula>
    </cfRule>
  </conditionalFormatting>
  <conditionalFormatting sqref="D6">
    <cfRule type="cellIs" dxfId="4542" priority="4543" stopIfTrue="1" operator="notBetween">
      <formula>0</formula>
      <formula>3</formula>
    </cfRule>
  </conditionalFormatting>
  <conditionalFormatting sqref="D2">
    <cfRule type="cellIs" dxfId="4541" priority="4542" stopIfTrue="1" operator="lessThan">
      <formula>6</formula>
    </cfRule>
  </conditionalFormatting>
  <conditionalFormatting sqref="D4:D5">
    <cfRule type="cellIs" dxfId="4540" priority="4541" stopIfTrue="1" operator="notBetween">
      <formula>0</formula>
      <formula>3</formula>
    </cfRule>
  </conditionalFormatting>
  <conditionalFormatting sqref="D6">
    <cfRule type="cellIs" dxfId="4539" priority="4540" stopIfTrue="1" operator="notBetween">
      <formula>0</formula>
      <formula>3</formula>
    </cfRule>
  </conditionalFormatting>
  <conditionalFormatting sqref="D2">
    <cfRule type="cellIs" dxfId="4538" priority="4539" stopIfTrue="1" operator="lessThan">
      <formula>6</formula>
    </cfRule>
  </conditionalFormatting>
  <conditionalFormatting sqref="D4:D5">
    <cfRule type="cellIs" dxfId="4537" priority="4538" stopIfTrue="1" operator="notBetween">
      <formula>0</formula>
      <formula>3</formula>
    </cfRule>
  </conditionalFormatting>
  <conditionalFormatting sqref="D6">
    <cfRule type="cellIs" dxfId="4536" priority="4537" stopIfTrue="1" operator="notBetween">
      <formula>0</formula>
      <formula>3</formula>
    </cfRule>
  </conditionalFormatting>
  <conditionalFormatting sqref="D2">
    <cfRule type="cellIs" dxfId="4535" priority="4536" stopIfTrue="1" operator="lessThan">
      <formula>6</formula>
    </cfRule>
  </conditionalFormatting>
  <conditionalFormatting sqref="D4:D5">
    <cfRule type="cellIs" dxfId="4534" priority="4535" stopIfTrue="1" operator="notBetween">
      <formula>0</formula>
      <formula>3</formula>
    </cfRule>
  </conditionalFormatting>
  <conditionalFormatting sqref="D6">
    <cfRule type="cellIs" dxfId="4533" priority="4534" stopIfTrue="1" operator="notBetween">
      <formula>0</formula>
      <formula>3</formula>
    </cfRule>
  </conditionalFormatting>
  <conditionalFormatting sqref="D2">
    <cfRule type="cellIs" dxfId="4532" priority="4533" stopIfTrue="1" operator="lessThan">
      <formula>6</formula>
    </cfRule>
  </conditionalFormatting>
  <conditionalFormatting sqref="D4:D5">
    <cfRule type="cellIs" dxfId="4531" priority="4532" stopIfTrue="1" operator="notBetween">
      <formula>0</formula>
      <formula>3</formula>
    </cfRule>
  </conditionalFormatting>
  <conditionalFormatting sqref="D6">
    <cfRule type="cellIs" dxfId="4530" priority="4531" stopIfTrue="1" operator="notBetween">
      <formula>0</formula>
      <formula>3</formula>
    </cfRule>
  </conditionalFormatting>
  <conditionalFormatting sqref="D2">
    <cfRule type="cellIs" dxfId="4529" priority="4530" stopIfTrue="1" operator="lessThan">
      <formula>6</formula>
    </cfRule>
  </conditionalFormatting>
  <conditionalFormatting sqref="D4:D5">
    <cfRule type="cellIs" dxfId="4528" priority="4529" stopIfTrue="1" operator="notBetween">
      <formula>0</formula>
      <formula>3</formula>
    </cfRule>
  </conditionalFormatting>
  <conditionalFormatting sqref="D6">
    <cfRule type="cellIs" dxfId="4527" priority="4528" stopIfTrue="1" operator="notBetween">
      <formula>0</formula>
      <formula>3</formula>
    </cfRule>
  </conditionalFormatting>
  <conditionalFormatting sqref="D2">
    <cfRule type="cellIs" dxfId="4526" priority="4527" stopIfTrue="1" operator="lessThan">
      <formula>6</formula>
    </cfRule>
  </conditionalFormatting>
  <conditionalFormatting sqref="D4:D5">
    <cfRule type="cellIs" dxfId="4525" priority="4526" stopIfTrue="1" operator="notBetween">
      <formula>0</formula>
      <formula>3</formula>
    </cfRule>
  </conditionalFormatting>
  <conditionalFormatting sqref="D6">
    <cfRule type="cellIs" dxfId="4524" priority="4525" stopIfTrue="1" operator="notBetween">
      <formula>0</formula>
      <formula>3</formula>
    </cfRule>
  </conditionalFormatting>
  <conditionalFormatting sqref="D2">
    <cfRule type="cellIs" dxfId="4523" priority="4524" stopIfTrue="1" operator="lessThan">
      <formula>6</formula>
    </cfRule>
  </conditionalFormatting>
  <conditionalFormatting sqref="D4:D5">
    <cfRule type="cellIs" dxfId="4522" priority="4523" stopIfTrue="1" operator="notBetween">
      <formula>0</formula>
      <formula>3</formula>
    </cfRule>
  </conditionalFormatting>
  <conditionalFormatting sqref="D6">
    <cfRule type="cellIs" dxfId="4521" priority="4522" stopIfTrue="1" operator="notBetween">
      <formula>0</formula>
      <formula>3</formula>
    </cfRule>
  </conditionalFormatting>
  <conditionalFormatting sqref="D2">
    <cfRule type="cellIs" dxfId="4520" priority="4521" stopIfTrue="1" operator="lessThan">
      <formula>6</formula>
    </cfRule>
  </conditionalFormatting>
  <conditionalFormatting sqref="D4:D5">
    <cfRule type="cellIs" dxfId="4519" priority="4520" stopIfTrue="1" operator="notBetween">
      <formula>0</formula>
      <formula>3</formula>
    </cfRule>
  </conditionalFormatting>
  <conditionalFormatting sqref="D6">
    <cfRule type="cellIs" dxfId="4518" priority="4519" stopIfTrue="1" operator="notBetween">
      <formula>0</formula>
      <formula>3</formula>
    </cfRule>
  </conditionalFormatting>
  <conditionalFormatting sqref="D2">
    <cfRule type="cellIs" dxfId="4517" priority="4518" stopIfTrue="1" operator="lessThan">
      <formula>6</formula>
    </cfRule>
  </conditionalFormatting>
  <conditionalFormatting sqref="D4:D5">
    <cfRule type="cellIs" dxfId="4516" priority="4517" stopIfTrue="1" operator="notBetween">
      <formula>0</formula>
      <formula>3</formula>
    </cfRule>
  </conditionalFormatting>
  <conditionalFormatting sqref="D6">
    <cfRule type="cellIs" dxfId="4515" priority="4516" stopIfTrue="1" operator="notBetween">
      <formula>0</formula>
      <formula>3</formula>
    </cfRule>
  </conditionalFormatting>
  <conditionalFormatting sqref="D2">
    <cfRule type="cellIs" dxfId="4514" priority="4515" stopIfTrue="1" operator="lessThan">
      <formula>6</formula>
    </cfRule>
  </conditionalFormatting>
  <conditionalFormatting sqref="D4:D5">
    <cfRule type="cellIs" dxfId="4513" priority="4514" stopIfTrue="1" operator="notBetween">
      <formula>0</formula>
      <formula>3</formula>
    </cfRule>
  </conditionalFormatting>
  <conditionalFormatting sqref="D6">
    <cfRule type="cellIs" dxfId="4512" priority="4513" stopIfTrue="1" operator="notBetween">
      <formula>0</formula>
      <formula>3</formula>
    </cfRule>
  </conditionalFormatting>
  <conditionalFormatting sqref="D2">
    <cfRule type="cellIs" dxfId="4511" priority="4512" stopIfTrue="1" operator="lessThan">
      <formula>6</formula>
    </cfRule>
  </conditionalFormatting>
  <conditionalFormatting sqref="D4:D5">
    <cfRule type="cellIs" dxfId="4510" priority="4511" stopIfTrue="1" operator="notBetween">
      <formula>0</formula>
      <formula>3</formula>
    </cfRule>
  </conditionalFormatting>
  <conditionalFormatting sqref="D6">
    <cfRule type="cellIs" dxfId="4509" priority="4510" stopIfTrue="1" operator="notBetween">
      <formula>0</formula>
      <formula>3</formula>
    </cfRule>
  </conditionalFormatting>
  <conditionalFormatting sqref="D2">
    <cfRule type="cellIs" dxfId="4508" priority="4509" stopIfTrue="1" operator="lessThan">
      <formula>6</formula>
    </cfRule>
  </conditionalFormatting>
  <conditionalFormatting sqref="D4:D5">
    <cfRule type="cellIs" dxfId="4507" priority="4508" stopIfTrue="1" operator="notBetween">
      <formula>0</formula>
      <formula>3</formula>
    </cfRule>
  </conditionalFormatting>
  <conditionalFormatting sqref="D6">
    <cfRule type="cellIs" dxfId="4506" priority="4507" stopIfTrue="1" operator="notBetween">
      <formula>0</formula>
      <formula>3</formula>
    </cfRule>
  </conditionalFormatting>
  <conditionalFormatting sqref="D2">
    <cfRule type="cellIs" dxfId="4505" priority="4506" stopIfTrue="1" operator="lessThan">
      <formula>6</formula>
    </cfRule>
  </conditionalFormatting>
  <conditionalFormatting sqref="D4:D5">
    <cfRule type="cellIs" dxfId="4504" priority="4505" stopIfTrue="1" operator="notBetween">
      <formula>0</formula>
      <formula>3</formula>
    </cfRule>
  </conditionalFormatting>
  <conditionalFormatting sqref="D6">
    <cfRule type="cellIs" dxfId="4503" priority="4504" stopIfTrue="1" operator="notBetween">
      <formula>0</formula>
      <formula>3</formula>
    </cfRule>
  </conditionalFormatting>
  <conditionalFormatting sqref="D2">
    <cfRule type="cellIs" dxfId="4502" priority="4503" stopIfTrue="1" operator="lessThan">
      <formula>6</formula>
    </cfRule>
  </conditionalFormatting>
  <conditionalFormatting sqref="D4:D5">
    <cfRule type="cellIs" dxfId="4501" priority="4502" stopIfTrue="1" operator="notBetween">
      <formula>0</formula>
      <formula>3</formula>
    </cfRule>
  </conditionalFormatting>
  <conditionalFormatting sqref="D6">
    <cfRule type="cellIs" dxfId="4500" priority="4501" stopIfTrue="1" operator="notBetween">
      <formula>0</formula>
      <formula>3</formula>
    </cfRule>
  </conditionalFormatting>
  <conditionalFormatting sqref="D2">
    <cfRule type="cellIs" dxfId="4499" priority="4500" stopIfTrue="1" operator="lessThan">
      <formula>6</formula>
    </cfRule>
  </conditionalFormatting>
  <conditionalFormatting sqref="D4:D5">
    <cfRule type="cellIs" dxfId="4498" priority="4499" stopIfTrue="1" operator="notBetween">
      <formula>0</formula>
      <formula>3</formula>
    </cfRule>
  </conditionalFormatting>
  <conditionalFormatting sqref="D6">
    <cfRule type="cellIs" dxfId="4497" priority="4498" stopIfTrue="1" operator="notBetween">
      <formula>0</formula>
      <formula>3</formula>
    </cfRule>
  </conditionalFormatting>
  <conditionalFormatting sqref="D2">
    <cfRule type="cellIs" dxfId="4496" priority="4497" stopIfTrue="1" operator="lessThan">
      <formula>6</formula>
    </cfRule>
  </conditionalFormatting>
  <conditionalFormatting sqref="D4:D5">
    <cfRule type="cellIs" dxfId="4495" priority="4496" stopIfTrue="1" operator="notBetween">
      <formula>0</formula>
      <formula>3</formula>
    </cfRule>
  </conditionalFormatting>
  <conditionalFormatting sqref="D6">
    <cfRule type="cellIs" dxfId="4494" priority="4495" stopIfTrue="1" operator="notBetween">
      <formula>0</formula>
      <formula>3</formula>
    </cfRule>
  </conditionalFormatting>
  <conditionalFormatting sqref="D2">
    <cfRule type="cellIs" dxfId="4493" priority="4494" stopIfTrue="1" operator="lessThan">
      <formula>6</formula>
    </cfRule>
  </conditionalFormatting>
  <conditionalFormatting sqref="D4:D5">
    <cfRule type="cellIs" dxfId="4492" priority="4493" stopIfTrue="1" operator="notBetween">
      <formula>0</formula>
      <formula>3</formula>
    </cfRule>
  </conditionalFormatting>
  <conditionalFormatting sqref="D6">
    <cfRule type="cellIs" dxfId="4491" priority="4492" stopIfTrue="1" operator="notBetween">
      <formula>0</formula>
      <formula>3</formula>
    </cfRule>
  </conditionalFormatting>
  <conditionalFormatting sqref="D2">
    <cfRule type="cellIs" dxfId="4490" priority="4491" stopIfTrue="1" operator="lessThan">
      <formula>6</formula>
    </cfRule>
  </conditionalFormatting>
  <conditionalFormatting sqref="D4:D5">
    <cfRule type="cellIs" dxfId="4489" priority="4490" stopIfTrue="1" operator="notBetween">
      <formula>0</formula>
      <formula>3</formula>
    </cfRule>
  </conditionalFormatting>
  <conditionalFormatting sqref="D6">
    <cfRule type="cellIs" dxfId="4488" priority="4489" stopIfTrue="1" operator="notBetween">
      <formula>0</formula>
      <formula>3</formula>
    </cfRule>
  </conditionalFormatting>
  <conditionalFormatting sqref="D2">
    <cfRule type="cellIs" dxfId="4487" priority="4488" stopIfTrue="1" operator="lessThan">
      <formula>6</formula>
    </cfRule>
  </conditionalFormatting>
  <conditionalFormatting sqref="D4:D5">
    <cfRule type="cellIs" dxfId="4486" priority="4487" stopIfTrue="1" operator="notBetween">
      <formula>0</formula>
      <formula>3</formula>
    </cfRule>
  </conditionalFormatting>
  <conditionalFormatting sqref="D6">
    <cfRule type="cellIs" dxfId="4485" priority="4486" stopIfTrue="1" operator="notBetween">
      <formula>0</formula>
      <formula>3</formula>
    </cfRule>
  </conditionalFormatting>
  <conditionalFormatting sqref="D2">
    <cfRule type="cellIs" dxfId="4484" priority="4485" stopIfTrue="1" operator="lessThan">
      <formula>6</formula>
    </cfRule>
  </conditionalFormatting>
  <conditionalFormatting sqref="D4:D5">
    <cfRule type="cellIs" dxfId="4483" priority="4484" stopIfTrue="1" operator="notBetween">
      <formula>0</formula>
      <formula>3</formula>
    </cfRule>
  </conditionalFormatting>
  <conditionalFormatting sqref="D6">
    <cfRule type="cellIs" dxfId="4482" priority="4483" stopIfTrue="1" operator="notBetween">
      <formula>0</formula>
      <formula>3</formula>
    </cfRule>
  </conditionalFormatting>
  <conditionalFormatting sqref="D2">
    <cfRule type="cellIs" dxfId="4481" priority="4482" stopIfTrue="1" operator="lessThan">
      <formula>6</formula>
    </cfRule>
  </conditionalFormatting>
  <conditionalFormatting sqref="D4:D5">
    <cfRule type="cellIs" dxfId="4480" priority="4481" stopIfTrue="1" operator="notBetween">
      <formula>0</formula>
      <formula>3</formula>
    </cfRule>
  </conditionalFormatting>
  <conditionalFormatting sqref="D6">
    <cfRule type="cellIs" dxfId="4479" priority="4480" stopIfTrue="1" operator="notBetween">
      <formula>0</formula>
      <formula>3</formula>
    </cfRule>
  </conditionalFormatting>
  <conditionalFormatting sqref="D2">
    <cfRule type="cellIs" dxfId="4478" priority="4479" stopIfTrue="1" operator="lessThan">
      <formula>6</formula>
    </cfRule>
  </conditionalFormatting>
  <conditionalFormatting sqref="D4:D5">
    <cfRule type="cellIs" dxfId="4477" priority="4478" stopIfTrue="1" operator="notBetween">
      <formula>0</formula>
      <formula>3</formula>
    </cfRule>
  </conditionalFormatting>
  <conditionalFormatting sqref="D6">
    <cfRule type="cellIs" dxfId="4476" priority="4477" stopIfTrue="1" operator="notBetween">
      <formula>0</formula>
      <formula>3</formula>
    </cfRule>
  </conditionalFormatting>
  <conditionalFormatting sqref="D2">
    <cfRule type="cellIs" dxfId="4475" priority="4476" stopIfTrue="1" operator="lessThan">
      <formula>6</formula>
    </cfRule>
  </conditionalFormatting>
  <conditionalFormatting sqref="D4:D5">
    <cfRule type="cellIs" dxfId="4474" priority="4475" stopIfTrue="1" operator="notBetween">
      <formula>0</formula>
      <formula>3</formula>
    </cfRule>
  </conditionalFormatting>
  <conditionalFormatting sqref="D6">
    <cfRule type="cellIs" dxfId="4473" priority="4474" stopIfTrue="1" operator="notBetween">
      <formula>0</formula>
      <formula>3</formula>
    </cfRule>
  </conditionalFormatting>
  <conditionalFormatting sqref="D2">
    <cfRule type="cellIs" dxfId="4472" priority="4473" stopIfTrue="1" operator="lessThan">
      <formula>6</formula>
    </cfRule>
  </conditionalFormatting>
  <conditionalFormatting sqref="D4:D5">
    <cfRule type="cellIs" dxfId="4471" priority="4472" stopIfTrue="1" operator="notBetween">
      <formula>0</formula>
      <formula>3</formula>
    </cfRule>
  </conditionalFormatting>
  <conditionalFormatting sqref="D6">
    <cfRule type="cellIs" dxfId="4470" priority="4471" stopIfTrue="1" operator="notBetween">
      <formula>0</formula>
      <formula>3</formula>
    </cfRule>
  </conditionalFormatting>
  <conditionalFormatting sqref="D2">
    <cfRule type="cellIs" dxfId="4469" priority="4470" stopIfTrue="1" operator="lessThan">
      <formula>6</formula>
    </cfRule>
  </conditionalFormatting>
  <conditionalFormatting sqref="D4:D5">
    <cfRule type="cellIs" dxfId="4468" priority="4469" stopIfTrue="1" operator="notBetween">
      <formula>0</formula>
      <formula>3</formula>
    </cfRule>
  </conditionalFormatting>
  <conditionalFormatting sqref="D6">
    <cfRule type="cellIs" dxfId="4467" priority="4468" stopIfTrue="1" operator="notBetween">
      <formula>0</formula>
      <formula>3</formula>
    </cfRule>
  </conditionalFormatting>
  <conditionalFormatting sqref="D2">
    <cfRule type="cellIs" dxfId="4466" priority="4467" stopIfTrue="1" operator="lessThan">
      <formula>6</formula>
    </cfRule>
  </conditionalFormatting>
  <conditionalFormatting sqref="D4:D5">
    <cfRule type="cellIs" dxfId="4465" priority="4466" stopIfTrue="1" operator="notBetween">
      <formula>0</formula>
      <formula>3</formula>
    </cfRule>
  </conditionalFormatting>
  <conditionalFormatting sqref="D6">
    <cfRule type="cellIs" dxfId="4464" priority="4465" stopIfTrue="1" operator="notBetween">
      <formula>0</formula>
      <formula>3</formula>
    </cfRule>
  </conditionalFormatting>
  <conditionalFormatting sqref="F3">
    <cfRule type="cellIs" dxfId="4463" priority="4464" stopIfTrue="1" operator="lessThanOrEqual">
      <formula>0</formula>
    </cfRule>
  </conditionalFormatting>
  <conditionalFormatting sqref="F4">
    <cfRule type="cellIs" dxfId="4462" priority="4463" stopIfTrue="1" operator="notBetween">
      <formula>0</formula>
      <formula>3</formula>
    </cfRule>
  </conditionalFormatting>
  <conditionalFormatting sqref="F26">
    <cfRule type="expression" dxfId="4461" priority="4462">
      <formula>IF($F$26&gt;$I$26,TRUE,FALSE)</formula>
    </cfRule>
  </conditionalFormatting>
  <conditionalFormatting sqref="F3">
    <cfRule type="cellIs" dxfId="4460" priority="4461" stopIfTrue="1" operator="lessThanOrEqual">
      <formula>0</formula>
    </cfRule>
  </conditionalFormatting>
  <conditionalFormatting sqref="F4">
    <cfRule type="cellIs" dxfId="4459" priority="4460" stopIfTrue="1" operator="notBetween">
      <formula>0</formula>
      <formula>3</formula>
    </cfRule>
  </conditionalFormatting>
  <conditionalFormatting sqref="F26">
    <cfRule type="expression" dxfId="4458" priority="4459">
      <formula>IF($F$26&gt;$I$26,TRUE,FALSE)</formula>
    </cfRule>
  </conditionalFormatting>
  <conditionalFormatting sqref="F34">
    <cfRule type="expression" dxfId="4457" priority="4458" stopIfTrue="1">
      <formula>(I34&lt;0)</formula>
    </cfRule>
  </conditionalFormatting>
  <conditionalFormatting sqref="F35">
    <cfRule type="expression" dxfId="4456" priority="4457" stopIfTrue="1">
      <formula>(I35&lt;0)</formula>
    </cfRule>
  </conditionalFormatting>
  <conditionalFormatting sqref="F36">
    <cfRule type="expression" dxfId="4455" priority="4456" stopIfTrue="1">
      <formula>(I36&lt;0)</formula>
    </cfRule>
  </conditionalFormatting>
  <conditionalFormatting sqref="F37">
    <cfRule type="expression" dxfId="4454" priority="4455" stopIfTrue="1">
      <formula>(I37&lt;0)</formula>
    </cfRule>
  </conditionalFormatting>
  <conditionalFormatting sqref="F38">
    <cfRule type="expression" dxfId="4453" priority="4454" stopIfTrue="1">
      <formula>(I38&lt;0)</formula>
    </cfRule>
  </conditionalFormatting>
  <conditionalFormatting sqref="F3">
    <cfRule type="cellIs" dxfId="4452" priority="4453" stopIfTrue="1" operator="lessThanOrEqual">
      <formula>0</formula>
    </cfRule>
  </conditionalFormatting>
  <conditionalFormatting sqref="F4">
    <cfRule type="cellIs" dxfId="4451" priority="4452" stopIfTrue="1" operator="notBetween">
      <formula>0</formula>
      <formula>3</formula>
    </cfRule>
  </conditionalFormatting>
  <conditionalFormatting sqref="F26">
    <cfRule type="expression" dxfId="4450" priority="4451">
      <formula>IF($F$26&gt;$I$26,TRUE,FALSE)</formula>
    </cfRule>
  </conditionalFormatting>
  <conditionalFormatting sqref="F3">
    <cfRule type="cellIs" dxfId="4449" priority="4450" stopIfTrue="1" operator="lessThanOrEqual">
      <formula>0</formula>
    </cfRule>
  </conditionalFormatting>
  <conditionalFormatting sqref="F4">
    <cfRule type="cellIs" dxfId="4448" priority="4449" stopIfTrue="1" operator="notBetween">
      <formula>0</formula>
      <formula>3</formula>
    </cfRule>
  </conditionalFormatting>
  <conditionalFormatting sqref="F26">
    <cfRule type="expression" dxfId="4447" priority="4448">
      <formula>IF($F$26&gt;$I$26,TRUE,FALSE)</formula>
    </cfRule>
  </conditionalFormatting>
  <conditionalFormatting sqref="F3">
    <cfRule type="cellIs" dxfId="4446" priority="4447" stopIfTrue="1" operator="lessThanOrEqual">
      <formula>0</formula>
    </cfRule>
  </conditionalFormatting>
  <conditionalFormatting sqref="F4">
    <cfRule type="cellIs" dxfId="4445" priority="4446" stopIfTrue="1" operator="notBetween">
      <formula>0</formula>
      <formula>3</formula>
    </cfRule>
  </conditionalFormatting>
  <conditionalFormatting sqref="F26">
    <cfRule type="expression" dxfId="4444" priority="4445">
      <formula>IF($F$26&gt;$I$26,TRUE,FALSE)</formula>
    </cfRule>
  </conditionalFormatting>
  <conditionalFormatting sqref="F3">
    <cfRule type="cellIs" dxfId="4443" priority="4444" stopIfTrue="1" operator="lessThanOrEqual">
      <formula>0</formula>
    </cfRule>
  </conditionalFormatting>
  <conditionalFormatting sqref="F4">
    <cfRule type="cellIs" dxfId="4442" priority="4443" stopIfTrue="1" operator="notBetween">
      <formula>0</formula>
      <formula>3</formula>
    </cfRule>
  </conditionalFormatting>
  <conditionalFormatting sqref="F26">
    <cfRule type="expression" dxfId="4441" priority="4442">
      <formula>IF($F$26&gt;$I$26,TRUE,FALSE)</formula>
    </cfRule>
  </conditionalFormatting>
  <conditionalFormatting sqref="F3">
    <cfRule type="cellIs" dxfId="4440" priority="4441" stopIfTrue="1" operator="lessThanOrEqual">
      <formula>0</formula>
    </cfRule>
  </conditionalFormatting>
  <conditionalFormatting sqref="F4">
    <cfRule type="cellIs" dxfId="4439" priority="4440" stopIfTrue="1" operator="notBetween">
      <formula>0</formula>
      <formula>3</formula>
    </cfRule>
  </conditionalFormatting>
  <conditionalFormatting sqref="F26">
    <cfRule type="expression" dxfId="4438" priority="4439">
      <formula>IF($F$26&gt;$I$26,TRUE,FALSE)</formula>
    </cfRule>
  </conditionalFormatting>
  <conditionalFormatting sqref="F3">
    <cfRule type="cellIs" dxfId="4437" priority="4438" stopIfTrue="1" operator="lessThanOrEqual">
      <formula>0</formula>
    </cfRule>
  </conditionalFormatting>
  <conditionalFormatting sqref="F4">
    <cfRule type="cellIs" dxfId="4436" priority="4437" stopIfTrue="1" operator="notBetween">
      <formula>0</formula>
      <formula>3</formula>
    </cfRule>
  </conditionalFormatting>
  <conditionalFormatting sqref="F26">
    <cfRule type="expression" dxfId="4435" priority="4436">
      <formula>IF($F$26&gt;$I$26,TRUE,FALSE)</formula>
    </cfRule>
  </conditionalFormatting>
  <conditionalFormatting sqref="F3">
    <cfRule type="cellIs" dxfId="4434" priority="4435" stopIfTrue="1" operator="lessThanOrEqual">
      <formula>0</formula>
    </cfRule>
  </conditionalFormatting>
  <conditionalFormatting sqref="F4">
    <cfRule type="cellIs" dxfId="4433" priority="4434" stopIfTrue="1" operator="notBetween">
      <formula>0</formula>
      <formula>3</formula>
    </cfRule>
  </conditionalFormatting>
  <conditionalFormatting sqref="F26">
    <cfRule type="expression" dxfId="4432" priority="4433">
      <formula>IF($F$26&gt;$I$26,TRUE,FALSE)</formula>
    </cfRule>
  </conditionalFormatting>
  <conditionalFormatting sqref="F3">
    <cfRule type="cellIs" dxfId="4431" priority="4432" stopIfTrue="1" operator="lessThanOrEqual">
      <formula>0</formula>
    </cfRule>
  </conditionalFormatting>
  <conditionalFormatting sqref="F4">
    <cfRule type="cellIs" dxfId="4430" priority="4431" stopIfTrue="1" operator="notBetween">
      <formula>0</formula>
      <formula>3</formula>
    </cfRule>
  </conditionalFormatting>
  <conditionalFormatting sqref="F26">
    <cfRule type="expression" dxfId="4429" priority="4430">
      <formula>IF($F$26&gt;$I$26,TRUE,FALSE)</formula>
    </cfRule>
  </conditionalFormatting>
  <conditionalFormatting sqref="F3">
    <cfRule type="cellIs" dxfId="4428" priority="4429" stopIfTrue="1" operator="lessThanOrEqual">
      <formula>0</formula>
    </cfRule>
  </conditionalFormatting>
  <conditionalFormatting sqref="F4">
    <cfRule type="cellIs" dxfId="4427" priority="4428" stopIfTrue="1" operator="notBetween">
      <formula>0</formula>
      <formula>3</formula>
    </cfRule>
  </conditionalFormatting>
  <conditionalFormatting sqref="F26">
    <cfRule type="expression" dxfId="4426" priority="4427">
      <formula>IF($F$26&gt;$I$26,TRUE,FALSE)</formula>
    </cfRule>
  </conditionalFormatting>
  <conditionalFormatting sqref="F3">
    <cfRule type="cellIs" dxfId="4425" priority="4426" stopIfTrue="1" operator="lessThanOrEqual">
      <formula>0</formula>
    </cfRule>
  </conditionalFormatting>
  <conditionalFormatting sqref="F4">
    <cfRule type="cellIs" dxfId="4424" priority="4425" stopIfTrue="1" operator="notBetween">
      <formula>0</formula>
      <formula>3</formula>
    </cfRule>
  </conditionalFormatting>
  <conditionalFormatting sqref="F26">
    <cfRule type="expression" dxfId="4423" priority="4424">
      <formula>IF($F$26&gt;$I$26,TRUE,FALSE)</formula>
    </cfRule>
  </conditionalFormatting>
  <conditionalFormatting sqref="F3">
    <cfRule type="cellIs" dxfId="4422" priority="4423" stopIfTrue="1" operator="lessThanOrEqual">
      <formula>0</formula>
    </cfRule>
  </conditionalFormatting>
  <conditionalFormatting sqref="F4">
    <cfRule type="cellIs" dxfId="4421" priority="4422" stopIfTrue="1" operator="notBetween">
      <formula>0</formula>
      <formula>3</formula>
    </cfRule>
  </conditionalFormatting>
  <conditionalFormatting sqref="F26">
    <cfRule type="expression" dxfId="4420" priority="4421">
      <formula>IF($F$26&gt;$I$26,TRUE,FALSE)</formula>
    </cfRule>
  </conditionalFormatting>
  <conditionalFormatting sqref="F3">
    <cfRule type="cellIs" dxfId="4419" priority="4420" stopIfTrue="1" operator="lessThanOrEqual">
      <formula>0</formula>
    </cfRule>
  </conditionalFormatting>
  <conditionalFormatting sqref="F4">
    <cfRule type="cellIs" dxfId="4418" priority="4419" stopIfTrue="1" operator="notBetween">
      <formula>0</formula>
      <formula>3</formula>
    </cfRule>
  </conditionalFormatting>
  <conditionalFormatting sqref="F26">
    <cfRule type="expression" dxfId="4417" priority="4418">
      <formula>IF($F$26&gt;$I$26,TRUE,FALSE)</formula>
    </cfRule>
  </conditionalFormatting>
  <conditionalFormatting sqref="F3">
    <cfRule type="cellIs" dxfId="4416" priority="4417" stopIfTrue="1" operator="lessThanOrEqual">
      <formula>0</formula>
    </cfRule>
  </conditionalFormatting>
  <conditionalFormatting sqref="F4">
    <cfRule type="cellIs" dxfId="4415" priority="4416" stopIfTrue="1" operator="notBetween">
      <formula>0</formula>
      <formula>3</formula>
    </cfRule>
  </conditionalFormatting>
  <conditionalFormatting sqref="F26">
    <cfRule type="expression" dxfId="4414" priority="4415">
      <formula>IF($F$26&gt;$I$26,TRUE,FALSE)</formula>
    </cfRule>
  </conditionalFormatting>
  <conditionalFormatting sqref="F34">
    <cfRule type="expression" dxfId="4413" priority="4414" stopIfTrue="1">
      <formula>(I34&lt;0)</formula>
    </cfRule>
  </conditionalFormatting>
  <conditionalFormatting sqref="F35">
    <cfRule type="expression" dxfId="4412" priority="4413" stopIfTrue="1">
      <formula>(I35&lt;0)</formula>
    </cfRule>
  </conditionalFormatting>
  <conditionalFormatting sqref="F36">
    <cfRule type="expression" dxfId="4411" priority="4412" stopIfTrue="1">
      <formula>(I36&lt;0)</formula>
    </cfRule>
  </conditionalFormatting>
  <conditionalFormatting sqref="F37">
    <cfRule type="expression" dxfId="4410" priority="4411" stopIfTrue="1">
      <formula>(I37&lt;0)</formula>
    </cfRule>
  </conditionalFormatting>
  <conditionalFormatting sqref="F38">
    <cfRule type="expression" dxfId="4409" priority="4410" stopIfTrue="1">
      <formula>(I38&lt;0)</formula>
    </cfRule>
  </conditionalFormatting>
  <conditionalFormatting sqref="F3">
    <cfRule type="cellIs" dxfId="4408" priority="4409" stopIfTrue="1" operator="lessThanOrEqual">
      <formula>0</formula>
    </cfRule>
  </conditionalFormatting>
  <conditionalFormatting sqref="F4">
    <cfRule type="cellIs" dxfId="4407" priority="4408" stopIfTrue="1" operator="notBetween">
      <formula>0</formula>
      <formula>3</formula>
    </cfRule>
  </conditionalFormatting>
  <conditionalFormatting sqref="F26">
    <cfRule type="expression" dxfId="4406" priority="4407">
      <formula>IF($F$26&gt;$I$26,TRUE,FALSE)</formula>
    </cfRule>
  </conditionalFormatting>
  <conditionalFormatting sqref="F3">
    <cfRule type="cellIs" dxfId="4405" priority="4406" stopIfTrue="1" operator="lessThanOrEqual">
      <formula>0</formula>
    </cfRule>
  </conditionalFormatting>
  <conditionalFormatting sqref="F4">
    <cfRule type="cellIs" dxfId="4404" priority="4405" stopIfTrue="1" operator="notBetween">
      <formula>0</formula>
      <formula>3</formula>
    </cfRule>
  </conditionalFormatting>
  <conditionalFormatting sqref="F26">
    <cfRule type="expression" dxfId="4403" priority="4404">
      <formula>IF($F$26&gt;$I$26,TRUE,FALSE)</formula>
    </cfRule>
  </conditionalFormatting>
  <conditionalFormatting sqref="F3">
    <cfRule type="cellIs" dxfId="4402" priority="4403" stopIfTrue="1" operator="lessThanOrEqual">
      <formula>0</formula>
    </cfRule>
  </conditionalFormatting>
  <conditionalFormatting sqref="F4">
    <cfRule type="cellIs" dxfId="4401" priority="4402" stopIfTrue="1" operator="notBetween">
      <formula>0</formula>
      <formula>3</formula>
    </cfRule>
  </conditionalFormatting>
  <conditionalFormatting sqref="F26">
    <cfRule type="expression" dxfId="4400" priority="4401">
      <formula>IF($F$26&gt;$I$26,TRUE,FALSE)</formula>
    </cfRule>
  </conditionalFormatting>
  <conditionalFormatting sqref="F3">
    <cfRule type="cellIs" dxfId="4399" priority="4400" stopIfTrue="1" operator="lessThanOrEqual">
      <formula>0</formula>
    </cfRule>
  </conditionalFormatting>
  <conditionalFormatting sqref="F4">
    <cfRule type="cellIs" dxfId="4398" priority="4399" stopIfTrue="1" operator="notBetween">
      <formula>0</formula>
      <formula>3</formula>
    </cfRule>
  </conditionalFormatting>
  <conditionalFormatting sqref="F26">
    <cfRule type="expression" dxfId="4397" priority="4398">
      <formula>IF($F$26&gt;$I$26,TRUE,FALSE)</formula>
    </cfRule>
  </conditionalFormatting>
  <conditionalFormatting sqref="F3">
    <cfRule type="cellIs" dxfId="4396" priority="4397" stopIfTrue="1" operator="lessThanOrEqual">
      <formula>0</formula>
    </cfRule>
  </conditionalFormatting>
  <conditionalFormatting sqref="F4">
    <cfRule type="cellIs" dxfId="4395" priority="4396" stopIfTrue="1" operator="notBetween">
      <formula>0</formula>
      <formula>3</formula>
    </cfRule>
  </conditionalFormatting>
  <conditionalFormatting sqref="F26">
    <cfRule type="expression" dxfId="4394" priority="4395">
      <formula>IF($F$26&gt;$I$26,TRUE,FALSE)</formula>
    </cfRule>
  </conditionalFormatting>
  <conditionalFormatting sqref="F3">
    <cfRule type="cellIs" dxfId="4393" priority="4394" stopIfTrue="1" operator="lessThanOrEqual">
      <formula>0</formula>
    </cfRule>
  </conditionalFormatting>
  <conditionalFormatting sqref="F4">
    <cfRule type="cellIs" dxfId="4392" priority="4393" stopIfTrue="1" operator="notBetween">
      <formula>0</formula>
      <formula>3</formula>
    </cfRule>
  </conditionalFormatting>
  <conditionalFormatting sqref="F26">
    <cfRule type="expression" dxfId="4391" priority="4392">
      <formula>IF($F$26&gt;$I$26,TRUE,FALSE)</formula>
    </cfRule>
  </conditionalFormatting>
  <conditionalFormatting sqref="F3">
    <cfRule type="cellIs" dxfId="4390" priority="4391" stopIfTrue="1" operator="lessThanOrEqual">
      <formula>0</formula>
    </cfRule>
  </conditionalFormatting>
  <conditionalFormatting sqref="F4">
    <cfRule type="cellIs" dxfId="4389" priority="4390" stopIfTrue="1" operator="notBetween">
      <formula>0</formula>
      <formula>3</formula>
    </cfRule>
  </conditionalFormatting>
  <conditionalFormatting sqref="F26">
    <cfRule type="expression" dxfId="4388" priority="4389">
      <formula>IF($F$26&gt;$I$26,TRUE,FALSE)</formula>
    </cfRule>
  </conditionalFormatting>
  <conditionalFormatting sqref="F3">
    <cfRule type="cellIs" dxfId="4387" priority="4388" stopIfTrue="1" operator="lessThanOrEqual">
      <formula>0</formula>
    </cfRule>
  </conditionalFormatting>
  <conditionalFormatting sqref="F4">
    <cfRule type="cellIs" dxfId="4386" priority="4387" stopIfTrue="1" operator="notBetween">
      <formula>0</formula>
      <formula>3</formula>
    </cfRule>
  </conditionalFormatting>
  <conditionalFormatting sqref="F26">
    <cfRule type="expression" dxfId="4385" priority="4386">
      <formula>IF($F$26&gt;$I$26,TRUE,FALSE)</formula>
    </cfRule>
  </conditionalFormatting>
  <conditionalFormatting sqref="F3">
    <cfRule type="cellIs" dxfId="4384" priority="4385" stopIfTrue="1" operator="lessThanOrEqual">
      <formula>0</formula>
    </cfRule>
  </conditionalFormatting>
  <conditionalFormatting sqref="F4">
    <cfRule type="cellIs" dxfId="4383" priority="4384" stopIfTrue="1" operator="notBetween">
      <formula>0</formula>
      <formula>3</formula>
    </cfRule>
  </conditionalFormatting>
  <conditionalFormatting sqref="F26">
    <cfRule type="expression" dxfId="4382" priority="4383">
      <formula>IF($F$26&gt;$I$26,TRUE,FALSE)</formula>
    </cfRule>
  </conditionalFormatting>
  <conditionalFormatting sqref="F3">
    <cfRule type="cellIs" dxfId="4381" priority="4382" stopIfTrue="1" operator="lessThanOrEqual">
      <formula>0</formula>
    </cfRule>
  </conditionalFormatting>
  <conditionalFormatting sqref="F4">
    <cfRule type="cellIs" dxfId="4380" priority="4381" stopIfTrue="1" operator="notBetween">
      <formula>0</formula>
      <formula>3</formula>
    </cfRule>
  </conditionalFormatting>
  <conditionalFormatting sqref="F26">
    <cfRule type="expression" dxfId="4379" priority="4380">
      <formula>IF($F$26&gt;$I$26,TRUE,FALSE)</formula>
    </cfRule>
  </conditionalFormatting>
  <conditionalFormatting sqref="F3">
    <cfRule type="cellIs" dxfId="4378" priority="4379" stopIfTrue="1" operator="lessThanOrEqual">
      <formula>0</formula>
    </cfRule>
  </conditionalFormatting>
  <conditionalFormatting sqref="F4">
    <cfRule type="cellIs" dxfId="4377" priority="4378" stopIfTrue="1" operator="notBetween">
      <formula>0</formula>
      <formula>3</formula>
    </cfRule>
  </conditionalFormatting>
  <conditionalFormatting sqref="F26">
    <cfRule type="expression" dxfId="4376" priority="4377">
      <formula>IF($F$26&gt;$I$26,TRUE,FALSE)</formula>
    </cfRule>
  </conditionalFormatting>
  <conditionalFormatting sqref="F3">
    <cfRule type="cellIs" dxfId="4375" priority="4376" stopIfTrue="1" operator="lessThanOrEqual">
      <formula>0</formula>
    </cfRule>
  </conditionalFormatting>
  <conditionalFormatting sqref="F4">
    <cfRule type="cellIs" dxfId="4374" priority="4375" stopIfTrue="1" operator="notBetween">
      <formula>0</formula>
      <formula>3</formula>
    </cfRule>
  </conditionalFormatting>
  <conditionalFormatting sqref="F26">
    <cfRule type="expression" dxfId="4373" priority="4374">
      <formula>IF($F$26&gt;$I$26,TRUE,FALSE)</formula>
    </cfRule>
  </conditionalFormatting>
  <conditionalFormatting sqref="F3">
    <cfRule type="cellIs" dxfId="4372" priority="4373" stopIfTrue="1" operator="lessThanOrEqual">
      <formula>0</formula>
    </cfRule>
  </conditionalFormatting>
  <conditionalFormatting sqref="F4">
    <cfRule type="cellIs" dxfId="4371" priority="4372" stopIfTrue="1" operator="notBetween">
      <formula>0</formula>
      <formula>3</formula>
    </cfRule>
  </conditionalFormatting>
  <conditionalFormatting sqref="F26">
    <cfRule type="expression" dxfId="4370" priority="4371">
      <formula>IF($F$26&gt;$I$26,TRUE,FALSE)</formula>
    </cfRule>
  </conditionalFormatting>
  <conditionalFormatting sqref="F34">
    <cfRule type="expression" dxfId="4369" priority="4370" stopIfTrue="1">
      <formula>(I34&lt;0)</formula>
    </cfRule>
  </conditionalFormatting>
  <conditionalFormatting sqref="F35">
    <cfRule type="expression" dxfId="4368" priority="4369" stopIfTrue="1">
      <formula>(I35&lt;0)</formula>
    </cfRule>
  </conditionalFormatting>
  <conditionalFormatting sqref="F36">
    <cfRule type="expression" dxfId="4367" priority="4368" stopIfTrue="1">
      <formula>(I36&lt;0)</formula>
    </cfRule>
  </conditionalFormatting>
  <conditionalFormatting sqref="F37">
    <cfRule type="expression" dxfId="4366" priority="4367" stopIfTrue="1">
      <formula>(I37&lt;0)</formula>
    </cfRule>
  </conditionalFormatting>
  <conditionalFormatting sqref="F38">
    <cfRule type="expression" dxfId="4365" priority="4366" stopIfTrue="1">
      <formula>(I38&lt;0)</formula>
    </cfRule>
  </conditionalFormatting>
  <conditionalFormatting sqref="F3">
    <cfRule type="cellIs" dxfId="4364" priority="4365" stopIfTrue="1" operator="lessThanOrEqual">
      <formula>0</formula>
    </cfRule>
  </conditionalFormatting>
  <conditionalFormatting sqref="F4">
    <cfRule type="cellIs" dxfId="4363" priority="4364" stopIfTrue="1" operator="notBetween">
      <formula>0</formula>
      <formula>3</formula>
    </cfRule>
  </conditionalFormatting>
  <conditionalFormatting sqref="F26">
    <cfRule type="expression" dxfId="4362" priority="4363">
      <formula>IF($F$26&gt;$I$26,TRUE,FALSE)</formula>
    </cfRule>
  </conditionalFormatting>
  <conditionalFormatting sqref="F3">
    <cfRule type="cellIs" dxfId="4361" priority="4362" stopIfTrue="1" operator="lessThanOrEqual">
      <formula>0</formula>
    </cfRule>
  </conditionalFormatting>
  <conditionalFormatting sqref="F4">
    <cfRule type="cellIs" dxfId="4360" priority="4361" stopIfTrue="1" operator="notBetween">
      <formula>0</formula>
      <formula>3</formula>
    </cfRule>
  </conditionalFormatting>
  <conditionalFormatting sqref="F26">
    <cfRule type="expression" dxfId="4359" priority="4360">
      <formula>IF($F$26&gt;$I$26,TRUE,FALSE)</formula>
    </cfRule>
  </conditionalFormatting>
  <conditionalFormatting sqref="F3">
    <cfRule type="cellIs" dxfId="4358" priority="4359" stopIfTrue="1" operator="lessThanOrEqual">
      <formula>0</formula>
    </cfRule>
  </conditionalFormatting>
  <conditionalFormatting sqref="F4">
    <cfRule type="cellIs" dxfId="4357" priority="4358" stopIfTrue="1" operator="notBetween">
      <formula>0</formula>
      <formula>3</formula>
    </cfRule>
  </conditionalFormatting>
  <conditionalFormatting sqref="F26">
    <cfRule type="expression" dxfId="4356" priority="4357">
      <formula>IF($F$26&gt;$I$26,TRUE,FALSE)</formula>
    </cfRule>
  </conditionalFormatting>
  <conditionalFormatting sqref="F3">
    <cfRule type="cellIs" dxfId="4355" priority="4356" stopIfTrue="1" operator="lessThanOrEqual">
      <formula>0</formula>
    </cfRule>
  </conditionalFormatting>
  <conditionalFormatting sqref="F4">
    <cfRule type="cellIs" dxfId="4354" priority="4355" stopIfTrue="1" operator="notBetween">
      <formula>0</formula>
      <formula>3</formula>
    </cfRule>
  </conditionalFormatting>
  <conditionalFormatting sqref="F26">
    <cfRule type="expression" dxfId="4353" priority="4354">
      <formula>IF($F$26&gt;$I$26,TRUE,FALSE)</formula>
    </cfRule>
  </conditionalFormatting>
  <conditionalFormatting sqref="F3">
    <cfRule type="cellIs" dxfId="4352" priority="4353" stopIfTrue="1" operator="lessThanOrEqual">
      <formula>0</formula>
    </cfRule>
  </conditionalFormatting>
  <conditionalFormatting sqref="F4">
    <cfRule type="cellIs" dxfId="4351" priority="4352" stopIfTrue="1" operator="notBetween">
      <formula>0</formula>
      <formula>3</formula>
    </cfRule>
  </conditionalFormatting>
  <conditionalFormatting sqref="F26">
    <cfRule type="expression" dxfId="4350" priority="4351">
      <formula>IF($F$26&gt;$I$26,TRUE,FALSE)</formula>
    </cfRule>
  </conditionalFormatting>
  <conditionalFormatting sqref="F3">
    <cfRule type="cellIs" dxfId="4349" priority="4350" stopIfTrue="1" operator="lessThanOrEqual">
      <formula>0</formula>
    </cfRule>
  </conditionalFormatting>
  <conditionalFormatting sqref="F4">
    <cfRule type="cellIs" dxfId="4348" priority="4349" stopIfTrue="1" operator="notBetween">
      <formula>0</formula>
      <formula>3</formula>
    </cfRule>
  </conditionalFormatting>
  <conditionalFormatting sqref="F26">
    <cfRule type="expression" dxfId="4347" priority="4348">
      <formula>IF($F$26&gt;$I$26,TRUE,FALSE)</formula>
    </cfRule>
  </conditionalFormatting>
  <conditionalFormatting sqref="F3">
    <cfRule type="cellIs" dxfId="4346" priority="4347" stopIfTrue="1" operator="lessThanOrEqual">
      <formula>0</formula>
    </cfRule>
  </conditionalFormatting>
  <conditionalFormatting sqref="F4">
    <cfRule type="cellIs" dxfId="4345" priority="4346" stopIfTrue="1" operator="notBetween">
      <formula>0</formula>
      <formula>3</formula>
    </cfRule>
  </conditionalFormatting>
  <conditionalFormatting sqref="F26">
    <cfRule type="expression" dxfId="4344" priority="4345">
      <formula>IF($F$26&gt;$I$26,TRUE,FALSE)</formula>
    </cfRule>
  </conditionalFormatting>
  <conditionalFormatting sqref="F3">
    <cfRule type="cellIs" dxfId="4343" priority="4344" stopIfTrue="1" operator="lessThanOrEqual">
      <formula>0</formula>
    </cfRule>
  </conditionalFormatting>
  <conditionalFormatting sqref="F4">
    <cfRule type="cellIs" dxfId="4342" priority="4343" stopIfTrue="1" operator="notBetween">
      <formula>0</formula>
      <formula>3</formula>
    </cfRule>
  </conditionalFormatting>
  <conditionalFormatting sqref="F26">
    <cfRule type="expression" dxfId="4341" priority="4342">
      <formula>IF($F$26&gt;$I$26,TRUE,FALSE)</formula>
    </cfRule>
  </conditionalFormatting>
  <conditionalFormatting sqref="F3">
    <cfRule type="cellIs" dxfId="4340" priority="4341" stopIfTrue="1" operator="lessThanOrEqual">
      <formula>0</formula>
    </cfRule>
  </conditionalFormatting>
  <conditionalFormatting sqref="F4">
    <cfRule type="cellIs" dxfId="4339" priority="4340" stopIfTrue="1" operator="notBetween">
      <formula>0</formula>
      <formula>3</formula>
    </cfRule>
  </conditionalFormatting>
  <conditionalFormatting sqref="F26">
    <cfRule type="expression" dxfId="4338" priority="4339">
      <formula>IF($F$26&gt;$I$26,TRUE,FALSE)</formula>
    </cfRule>
  </conditionalFormatting>
  <conditionalFormatting sqref="F3">
    <cfRule type="cellIs" dxfId="4337" priority="4338" stopIfTrue="1" operator="lessThanOrEqual">
      <formula>0</formula>
    </cfRule>
  </conditionalFormatting>
  <conditionalFormatting sqref="F4">
    <cfRule type="cellIs" dxfId="4336" priority="4337" stopIfTrue="1" operator="notBetween">
      <formula>0</formula>
      <formula>3</formula>
    </cfRule>
  </conditionalFormatting>
  <conditionalFormatting sqref="F26">
    <cfRule type="expression" dxfId="4335" priority="4336">
      <formula>IF($F$26&gt;$I$26,TRUE,FALSE)</formula>
    </cfRule>
  </conditionalFormatting>
  <conditionalFormatting sqref="F3">
    <cfRule type="cellIs" dxfId="4334" priority="4335" stopIfTrue="1" operator="lessThanOrEqual">
      <formula>0</formula>
    </cfRule>
  </conditionalFormatting>
  <conditionalFormatting sqref="F4">
    <cfRule type="cellIs" dxfId="4333" priority="4334" stopIfTrue="1" operator="notBetween">
      <formula>0</formula>
      <formula>3</formula>
    </cfRule>
  </conditionalFormatting>
  <conditionalFormatting sqref="F26">
    <cfRule type="expression" dxfId="4332" priority="4333">
      <formula>IF($F$26&gt;$I$26,TRUE,FALSE)</formula>
    </cfRule>
  </conditionalFormatting>
  <conditionalFormatting sqref="F3">
    <cfRule type="cellIs" dxfId="4331" priority="4332" stopIfTrue="1" operator="lessThanOrEqual">
      <formula>0</formula>
    </cfRule>
  </conditionalFormatting>
  <conditionalFormatting sqref="F4">
    <cfRule type="cellIs" dxfId="4330" priority="4331" stopIfTrue="1" operator="notBetween">
      <formula>0</formula>
      <formula>3</formula>
    </cfRule>
  </conditionalFormatting>
  <conditionalFormatting sqref="F26">
    <cfRule type="expression" dxfId="4329" priority="4330">
      <formula>IF($F$26&gt;$I$26,TRUE,FALSE)</formula>
    </cfRule>
  </conditionalFormatting>
  <conditionalFormatting sqref="F3">
    <cfRule type="cellIs" dxfId="4328" priority="4329" stopIfTrue="1" operator="lessThanOrEqual">
      <formula>0</formula>
    </cfRule>
  </conditionalFormatting>
  <conditionalFormatting sqref="F4">
    <cfRule type="cellIs" dxfId="4327" priority="4328" stopIfTrue="1" operator="notBetween">
      <formula>0</formula>
      <formula>3</formula>
    </cfRule>
  </conditionalFormatting>
  <conditionalFormatting sqref="F26">
    <cfRule type="expression" dxfId="4326" priority="4327">
      <formula>IF($F$26&gt;$I$26,TRUE,FALSE)</formula>
    </cfRule>
  </conditionalFormatting>
  <conditionalFormatting sqref="F34">
    <cfRule type="expression" dxfId="4325" priority="4326" stopIfTrue="1">
      <formula>(I34&lt;0)</formula>
    </cfRule>
  </conditionalFormatting>
  <conditionalFormatting sqref="F35">
    <cfRule type="expression" dxfId="4324" priority="4325" stopIfTrue="1">
      <formula>(I35&lt;0)</formula>
    </cfRule>
  </conditionalFormatting>
  <conditionalFormatting sqref="F36">
    <cfRule type="expression" dxfId="4323" priority="4324" stopIfTrue="1">
      <formula>(I36&lt;0)</formula>
    </cfRule>
  </conditionalFormatting>
  <conditionalFormatting sqref="F37">
    <cfRule type="expression" dxfId="4322" priority="4323" stopIfTrue="1">
      <formula>(I37&lt;0)</formula>
    </cfRule>
  </conditionalFormatting>
  <conditionalFormatting sqref="F38">
    <cfRule type="expression" dxfId="4321" priority="4322" stopIfTrue="1">
      <formula>(I38&lt;0)</formula>
    </cfRule>
  </conditionalFormatting>
  <conditionalFormatting sqref="F3">
    <cfRule type="cellIs" dxfId="4320" priority="4321" stopIfTrue="1" operator="lessThanOrEqual">
      <formula>0</formula>
    </cfRule>
  </conditionalFormatting>
  <conditionalFormatting sqref="F4">
    <cfRule type="cellIs" dxfId="4319" priority="4320" stopIfTrue="1" operator="notBetween">
      <formula>0</formula>
      <formula>3</formula>
    </cfRule>
  </conditionalFormatting>
  <conditionalFormatting sqref="F26">
    <cfRule type="expression" dxfId="4318" priority="4319">
      <formula>IF($F$26&gt;$I$26,TRUE,FALSE)</formula>
    </cfRule>
  </conditionalFormatting>
  <conditionalFormatting sqref="F3">
    <cfRule type="cellIs" dxfId="4317" priority="4318" stopIfTrue="1" operator="lessThanOrEqual">
      <formula>0</formula>
    </cfRule>
  </conditionalFormatting>
  <conditionalFormatting sqref="F4">
    <cfRule type="cellIs" dxfId="4316" priority="4317" stopIfTrue="1" operator="notBetween">
      <formula>0</formula>
      <formula>3</formula>
    </cfRule>
  </conditionalFormatting>
  <conditionalFormatting sqref="F26">
    <cfRule type="expression" dxfId="4315" priority="4316">
      <formula>IF($F$26&gt;$I$26,TRUE,FALSE)</formula>
    </cfRule>
  </conditionalFormatting>
  <conditionalFormatting sqref="F3">
    <cfRule type="cellIs" dxfId="4314" priority="4315" stopIfTrue="1" operator="lessThanOrEqual">
      <formula>0</formula>
    </cfRule>
  </conditionalFormatting>
  <conditionalFormatting sqref="F4">
    <cfRule type="cellIs" dxfId="4313" priority="4314" stopIfTrue="1" operator="notBetween">
      <formula>0</formula>
      <formula>3</formula>
    </cfRule>
  </conditionalFormatting>
  <conditionalFormatting sqref="F26">
    <cfRule type="expression" dxfId="4312" priority="4313">
      <formula>IF($F$26&gt;$I$26,TRUE,FALSE)</formula>
    </cfRule>
  </conditionalFormatting>
  <conditionalFormatting sqref="F3">
    <cfRule type="cellIs" dxfId="4311" priority="4312" stopIfTrue="1" operator="lessThanOrEqual">
      <formula>0</formula>
    </cfRule>
  </conditionalFormatting>
  <conditionalFormatting sqref="F4">
    <cfRule type="cellIs" dxfId="4310" priority="4311" stopIfTrue="1" operator="notBetween">
      <formula>0</formula>
      <formula>3</formula>
    </cfRule>
  </conditionalFormatting>
  <conditionalFormatting sqref="F26">
    <cfRule type="expression" dxfId="4309" priority="4310">
      <formula>IF($F$26&gt;$I$26,TRUE,FALSE)</formula>
    </cfRule>
  </conditionalFormatting>
  <conditionalFormatting sqref="F3">
    <cfRule type="cellIs" dxfId="4308" priority="4309" stopIfTrue="1" operator="lessThanOrEqual">
      <formula>0</formula>
    </cfRule>
  </conditionalFormatting>
  <conditionalFormatting sqref="F4">
    <cfRule type="cellIs" dxfId="4307" priority="4308" stopIfTrue="1" operator="notBetween">
      <formula>0</formula>
      <formula>3</formula>
    </cfRule>
  </conditionalFormatting>
  <conditionalFormatting sqref="F26">
    <cfRule type="expression" dxfId="4306" priority="4307">
      <formula>IF($F$26&gt;$I$26,TRUE,FALSE)</formula>
    </cfRule>
  </conditionalFormatting>
  <conditionalFormatting sqref="F3">
    <cfRule type="cellIs" dxfId="4305" priority="4306" stopIfTrue="1" operator="lessThanOrEqual">
      <formula>0</formula>
    </cfRule>
  </conditionalFormatting>
  <conditionalFormatting sqref="F4">
    <cfRule type="cellIs" dxfId="4304" priority="4305" stopIfTrue="1" operator="notBetween">
      <formula>0</formula>
      <formula>3</formula>
    </cfRule>
  </conditionalFormatting>
  <conditionalFormatting sqref="F26">
    <cfRule type="expression" dxfId="4303" priority="4304">
      <formula>IF($F$26&gt;$I$26,TRUE,FALSE)</formula>
    </cfRule>
  </conditionalFormatting>
  <conditionalFormatting sqref="F3">
    <cfRule type="cellIs" dxfId="4302" priority="4303" stopIfTrue="1" operator="lessThanOrEqual">
      <formula>0</formula>
    </cfRule>
  </conditionalFormatting>
  <conditionalFormatting sqref="F4">
    <cfRule type="cellIs" dxfId="4301" priority="4302" stopIfTrue="1" operator="notBetween">
      <formula>0</formula>
      <formula>3</formula>
    </cfRule>
  </conditionalFormatting>
  <conditionalFormatting sqref="F26">
    <cfRule type="expression" dxfId="4300" priority="4301">
      <formula>IF($F$26&gt;$I$26,TRUE,FALSE)</formula>
    </cfRule>
  </conditionalFormatting>
  <conditionalFormatting sqref="F3">
    <cfRule type="cellIs" dxfId="4299" priority="4300" stopIfTrue="1" operator="lessThanOrEqual">
      <formula>0</formula>
    </cfRule>
  </conditionalFormatting>
  <conditionalFormatting sqref="F4">
    <cfRule type="cellIs" dxfId="4298" priority="4299" stopIfTrue="1" operator="notBetween">
      <formula>0</formula>
      <formula>3</formula>
    </cfRule>
  </conditionalFormatting>
  <conditionalFormatting sqref="F26">
    <cfRule type="expression" dxfId="4297" priority="4298">
      <formula>IF($F$26&gt;$I$26,TRUE,FALSE)</formula>
    </cfRule>
  </conditionalFormatting>
  <conditionalFormatting sqref="F3">
    <cfRule type="cellIs" dxfId="4296" priority="4297" stopIfTrue="1" operator="lessThanOrEqual">
      <formula>0</formula>
    </cfRule>
  </conditionalFormatting>
  <conditionalFormatting sqref="F4">
    <cfRule type="cellIs" dxfId="4295" priority="4296" stopIfTrue="1" operator="notBetween">
      <formula>0</formula>
      <formula>3</formula>
    </cfRule>
  </conditionalFormatting>
  <conditionalFormatting sqref="F26">
    <cfRule type="expression" dxfId="4294" priority="4295">
      <formula>IF($F$26&gt;$I$26,TRUE,FALSE)</formula>
    </cfRule>
  </conditionalFormatting>
  <conditionalFormatting sqref="F3">
    <cfRule type="cellIs" dxfId="4293" priority="4294" stopIfTrue="1" operator="lessThanOrEqual">
      <formula>0</formula>
    </cfRule>
  </conditionalFormatting>
  <conditionalFormatting sqref="F4">
    <cfRule type="cellIs" dxfId="4292" priority="4293" stopIfTrue="1" operator="notBetween">
      <formula>0</formula>
      <formula>3</formula>
    </cfRule>
  </conditionalFormatting>
  <conditionalFormatting sqref="F26">
    <cfRule type="expression" dxfId="4291" priority="4292">
      <formula>IF($F$26&gt;$I$26,TRUE,FALSE)</formula>
    </cfRule>
  </conditionalFormatting>
  <conditionalFormatting sqref="F3">
    <cfRule type="cellIs" dxfId="4290" priority="4291" stopIfTrue="1" operator="lessThanOrEqual">
      <formula>0</formula>
    </cfRule>
  </conditionalFormatting>
  <conditionalFormatting sqref="F4">
    <cfRule type="cellIs" dxfId="4289" priority="4290" stopIfTrue="1" operator="notBetween">
      <formula>0</formula>
      <formula>3</formula>
    </cfRule>
  </conditionalFormatting>
  <conditionalFormatting sqref="F26">
    <cfRule type="expression" dxfId="4288" priority="4289">
      <formula>IF($F$26&gt;$I$26,TRUE,FALSE)</formula>
    </cfRule>
  </conditionalFormatting>
  <conditionalFormatting sqref="F3">
    <cfRule type="cellIs" dxfId="4287" priority="4288" stopIfTrue="1" operator="lessThanOrEqual">
      <formula>0</formula>
    </cfRule>
  </conditionalFormatting>
  <conditionalFormatting sqref="F4">
    <cfRule type="cellIs" dxfId="4286" priority="4287" stopIfTrue="1" operator="notBetween">
      <formula>0</formula>
      <formula>3</formula>
    </cfRule>
  </conditionalFormatting>
  <conditionalFormatting sqref="F26">
    <cfRule type="expression" dxfId="4285" priority="4286">
      <formula>IF($F$26&gt;$I$26,TRUE,FALSE)</formula>
    </cfRule>
  </conditionalFormatting>
  <conditionalFormatting sqref="F3">
    <cfRule type="cellIs" dxfId="4284" priority="4285" stopIfTrue="1" operator="lessThanOrEqual">
      <formula>0</formula>
    </cfRule>
  </conditionalFormatting>
  <conditionalFormatting sqref="F4">
    <cfRule type="cellIs" dxfId="4283" priority="4284" stopIfTrue="1" operator="notBetween">
      <formula>0</formula>
      <formula>3</formula>
    </cfRule>
  </conditionalFormatting>
  <conditionalFormatting sqref="F26">
    <cfRule type="expression" dxfId="4282" priority="4283">
      <formula>IF($F$26&gt;$I$26,TRUE,FALSE)</formula>
    </cfRule>
  </conditionalFormatting>
  <conditionalFormatting sqref="F34">
    <cfRule type="expression" dxfId="4281" priority="4282" stopIfTrue="1">
      <formula>(I34&lt;0)</formula>
    </cfRule>
  </conditionalFormatting>
  <conditionalFormatting sqref="F35">
    <cfRule type="expression" dxfId="4280" priority="4281" stopIfTrue="1">
      <formula>(I35&lt;0)</formula>
    </cfRule>
  </conditionalFormatting>
  <conditionalFormatting sqref="F36">
    <cfRule type="expression" dxfId="4279" priority="4280" stopIfTrue="1">
      <formula>(I36&lt;0)</formula>
    </cfRule>
  </conditionalFormatting>
  <conditionalFormatting sqref="F37">
    <cfRule type="expression" dxfId="4278" priority="4279" stopIfTrue="1">
      <formula>(I37&lt;0)</formula>
    </cfRule>
  </conditionalFormatting>
  <conditionalFormatting sqref="F38">
    <cfRule type="expression" dxfId="4277" priority="4278" stopIfTrue="1">
      <formula>(I38&lt;0)</formula>
    </cfRule>
  </conditionalFormatting>
  <conditionalFormatting sqref="F3">
    <cfRule type="cellIs" dxfId="4276" priority="4277" stopIfTrue="1" operator="lessThanOrEqual">
      <formula>0</formula>
    </cfRule>
  </conditionalFormatting>
  <conditionalFormatting sqref="F4">
    <cfRule type="cellIs" dxfId="4275" priority="4276" stopIfTrue="1" operator="notBetween">
      <formula>0</formula>
      <formula>3</formula>
    </cfRule>
  </conditionalFormatting>
  <conditionalFormatting sqref="F26">
    <cfRule type="expression" dxfId="4274" priority="4275">
      <formula>IF($F$26&gt;$I$26,TRUE,FALSE)</formula>
    </cfRule>
  </conditionalFormatting>
  <conditionalFormatting sqref="F3">
    <cfRule type="cellIs" dxfId="4273" priority="4274" stopIfTrue="1" operator="lessThanOrEqual">
      <formula>0</formula>
    </cfRule>
  </conditionalFormatting>
  <conditionalFormatting sqref="F4">
    <cfRule type="cellIs" dxfId="4272" priority="4273" stopIfTrue="1" operator="notBetween">
      <formula>0</formula>
      <formula>3</formula>
    </cfRule>
  </conditionalFormatting>
  <conditionalFormatting sqref="F26">
    <cfRule type="expression" dxfId="4271" priority="4272">
      <formula>IF($F$26&gt;$I$26,TRUE,FALSE)</formula>
    </cfRule>
  </conditionalFormatting>
  <conditionalFormatting sqref="F3">
    <cfRule type="cellIs" dxfId="4270" priority="4271" stopIfTrue="1" operator="lessThanOrEqual">
      <formula>0</formula>
    </cfRule>
  </conditionalFormatting>
  <conditionalFormatting sqref="F4">
    <cfRule type="cellIs" dxfId="4269" priority="4270" stopIfTrue="1" operator="notBetween">
      <formula>0</formula>
      <formula>3</formula>
    </cfRule>
  </conditionalFormatting>
  <conditionalFormatting sqref="F26">
    <cfRule type="expression" dxfId="4268" priority="4269">
      <formula>IF($F$26&gt;$I$26,TRUE,FALSE)</formula>
    </cfRule>
  </conditionalFormatting>
  <conditionalFormatting sqref="F3">
    <cfRule type="cellIs" dxfId="4267" priority="4268" stopIfTrue="1" operator="lessThanOrEqual">
      <formula>0</formula>
    </cfRule>
  </conditionalFormatting>
  <conditionalFormatting sqref="F4">
    <cfRule type="cellIs" dxfId="4266" priority="4267" stopIfTrue="1" operator="notBetween">
      <formula>0</formula>
      <formula>3</formula>
    </cfRule>
  </conditionalFormatting>
  <conditionalFormatting sqref="F26">
    <cfRule type="expression" dxfId="4265" priority="4266">
      <formula>IF($F$26&gt;$I$26,TRUE,FALSE)</formula>
    </cfRule>
  </conditionalFormatting>
  <conditionalFormatting sqref="F3">
    <cfRule type="cellIs" dxfId="4264" priority="4265" stopIfTrue="1" operator="lessThanOrEqual">
      <formula>0</formula>
    </cfRule>
  </conditionalFormatting>
  <conditionalFormatting sqref="F4">
    <cfRule type="cellIs" dxfId="4263" priority="4264" stopIfTrue="1" operator="notBetween">
      <formula>0</formula>
      <formula>3</formula>
    </cfRule>
  </conditionalFormatting>
  <conditionalFormatting sqref="F26">
    <cfRule type="expression" dxfId="4262" priority="4263">
      <formula>IF($F$26&gt;$I$26,TRUE,FALSE)</formula>
    </cfRule>
  </conditionalFormatting>
  <conditionalFormatting sqref="F3">
    <cfRule type="cellIs" dxfId="4261" priority="4262" stopIfTrue="1" operator="lessThanOrEqual">
      <formula>0</formula>
    </cfRule>
  </conditionalFormatting>
  <conditionalFormatting sqref="F4">
    <cfRule type="cellIs" dxfId="4260" priority="4261" stopIfTrue="1" operator="notBetween">
      <formula>0</formula>
      <formula>3</formula>
    </cfRule>
  </conditionalFormatting>
  <conditionalFormatting sqref="F26">
    <cfRule type="expression" dxfId="4259" priority="4260">
      <formula>IF($F$26&gt;$I$26,TRUE,FALSE)</formula>
    </cfRule>
  </conditionalFormatting>
  <conditionalFormatting sqref="F3">
    <cfRule type="cellIs" dxfId="4258" priority="4259" stopIfTrue="1" operator="lessThanOrEqual">
      <formula>0</formula>
    </cfRule>
  </conditionalFormatting>
  <conditionalFormatting sqref="F4">
    <cfRule type="cellIs" dxfId="4257" priority="4258" stopIfTrue="1" operator="notBetween">
      <formula>0</formula>
      <formula>3</formula>
    </cfRule>
  </conditionalFormatting>
  <conditionalFormatting sqref="F26">
    <cfRule type="expression" dxfId="4256" priority="4257">
      <formula>IF($F$26&gt;$I$26,TRUE,FALSE)</formula>
    </cfRule>
  </conditionalFormatting>
  <conditionalFormatting sqref="F3">
    <cfRule type="cellIs" dxfId="4255" priority="4256" stopIfTrue="1" operator="lessThanOrEqual">
      <formula>0</formula>
    </cfRule>
  </conditionalFormatting>
  <conditionalFormatting sqref="F4">
    <cfRule type="cellIs" dxfId="4254" priority="4255" stopIfTrue="1" operator="notBetween">
      <formula>0</formula>
      <formula>3</formula>
    </cfRule>
  </conditionalFormatting>
  <conditionalFormatting sqref="F26">
    <cfRule type="expression" dxfId="4253" priority="4254">
      <formula>IF($F$26&gt;$I$26,TRUE,FALSE)</formula>
    </cfRule>
  </conditionalFormatting>
  <conditionalFormatting sqref="F3">
    <cfRule type="cellIs" dxfId="4252" priority="4253" stopIfTrue="1" operator="lessThanOrEqual">
      <formula>0</formula>
    </cfRule>
  </conditionalFormatting>
  <conditionalFormatting sqref="F4">
    <cfRule type="cellIs" dxfId="4251" priority="4252" stopIfTrue="1" operator="notBetween">
      <formula>0</formula>
      <formula>3</formula>
    </cfRule>
  </conditionalFormatting>
  <conditionalFormatting sqref="F26">
    <cfRule type="expression" dxfId="4250" priority="4251">
      <formula>IF($F$26&gt;$I$26,TRUE,FALSE)</formula>
    </cfRule>
  </conditionalFormatting>
  <conditionalFormatting sqref="F3">
    <cfRule type="cellIs" dxfId="4249" priority="4250" stopIfTrue="1" operator="lessThanOrEqual">
      <formula>0</formula>
    </cfRule>
  </conditionalFormatting>
  <conditionalFormatting sqref="F4">
    <cfRule type="cellIs" dxfId="4248" priority="4249" stopIfTrue="1" operator="notBetween">
      <formula>0</formula>
      <formula>3</formula>
    </cfRule>
  </conditionalFormatting>
  <conditionalFormatting sqref="F26">
    <cfRule type="expression" dxfId="4247" priority="4248">
      <formula>IF($F$26&gt;$I$26,TRUE,FALSE)</formula>
    </cfRule>
  </conditionalFormatting>
  <conditionalFormatting sqref="F3">
    <cfRule type="cellIs" dxfId="4246" priority="4247" stopIfTrue="1" operator="lessThanOrEqual">
      <formula>0</formula>
    </cfRule>
  </conditionalFormatting>
  <conditionalFormatting sqref="F4">
    <cfRule type="cellIs" dxfId="4245" priority="4246" stopIfTrue="1" operator="notBetween">
      <formula>0</formula>
      <formula>3</formula>
    </cfRule>
  </conditionalFormatting>
  <conditionalFormatting sqref="F26">
    <cfRule type="expression" dxfId="4244" priority="4245">
      <formula>IF($F$26&gt;$I$26,TRUE,FALSE)</formula>
    </cfRule>
  </conditionalFormatting>
  <conditionalFormatting sqref="F3">
    <cfRule type="cellIs" dxfId="4243" priority="4244" stopIfTrue="1" operator="lessThanOrEqual">
      <formula>0</formula>
    </cfRule>
  </conditionalFormatting>
  <conditionalFormatting sqref="F4">
    <cfRule type="cellIs" dxfId="4242" priority="4243" stopIfTrue="1" operator="notBetween">
      <formula>0</formula>
      <formula>3</formula>
    </cfRule>
  </conditionalFormatting>
  <conditionalFormatting sqref="F26">
    <cfRule type="expression" dxfId="4241" priority="4242">
      <formula>IF($F$26&gt;$I$26,TRUE,FALSE)</formula>
    </cfRule>
  </conditionalFormatting>
  <conditionalFormatting sqref="F3">
    <cfRule type="cellIs" dxfId="4240" priority="4241" stopIfTrue="1" operator="lessThanOrEqual">
      <formula>0</formula>
    </cfRule>
  </conditionalFormatting>
  <conditionalFormatting sqref="F4">
    <cfRule type="cellIs" dxfId="4239" priority="4240" stopIfTrue="1" operator="notBetween">
      <formula>0</formula>
      <formula>3</formula>
    </cfRule>
  </conditionalFormatting>
  <conditionalFormatting sqref="F26">
    <cfRule type="expression" dxfId="4238" priority="4239">
      <formula>IF($F$26&gt;$I$26,TRUE,FALSE)</formula>
    </cfRule>
  </conditionalFormatting>
  <conditionalFormatting sqref="F34">
    <cfRule type="expression" dxfId="4237" priority="4238" stopIfTrue="1">
      <formula>(I34&lt;0)</formula>
    </cfRule>
  </conditionalFormatting>
  <conditionalFormatting sqref="F35">
    <cfRule type="expression" dxfId="4236" priority="4237" stopIfTrue="1">
      <formula>(I35&lt;0)</formula>
    </cfRule>
  </conditionalFormatting>
  <conditionalFormatting sqref="F36">
    <cfRule type="expression" dxfId="4235" priority="4236" stopIfTrue="1">
      <formula>(I36&lt;0)</formula>
    </cfRule>
  </conditionalFormatting>
  <conditionalFormatting sqref="F37">
    <cfRule type="expression" dxfId="4234" priority="4235" stopIfTrue="1">
      <formula>(I37&lt;0)</formula>
    </cfRule>
  </conditionalFormatting>
  <conditionalFormatting sqref="F38">
    <cfRule type="expression" dxfId="4233" priority="4234" stopIfTrue="1">
      <formula>(I38&lt;0)</formula>
    </cfRule>
  </conditionalFormatting>
  <conditionalFormatting sqref="F3">
    <cfRule type="cellIs" dxfId="4232" priority="4233" stopIfTrue="1" operator="lessThanOrEqual">
      <formula>0</formula>
    </cfRule>
  </conditionalFormatting>
  <conditionalFormatting sqref="F4">
    <cfRule type="cellIs" dxfId="4231" priority="4232" stopIfTrue="1" operator="notBetween">
      <formula>0</formula>
      <formula>3</formula>
    </cfRule>
  </conditionalFormatting>
  <conditionalFormatting sqref="F26">
    <cfRule type="expression" dxfId="4230" priority="4231">
      <formula>IF($F$26&gt;$I$26,TRUE,FALSE)</formula>
    </cfRule>
  </conditionalFormatting>
  <conditionalFormatting sqref="F3">
    <cfRule type="cellIs" dxfId="4229" priority="4230" stopIfTrue="1" operator="lessThanOrEqual">
      <formula>0</formula>
    </cfRule>
  </conditionalFormatting>
  <conditionalFormatting sqref="F4">
    <cfRule type="cellIs" dxfId="4228" priority="4229" stopIfTrue="1" operator="notBetween">
      <formula>0</formula>
      <formula>3</formula>
    </cfRule>
  </conditionalFormatting>
  <conditionalFormatting sqref="F26">
    <cfRule type="expression" dxfId="4227" priority="4228">
      <formula>IF($F$26&gt;$I$26,TRUE,FALSE)</formula>
    </cfRule>
  </conditionalFormatting>
  <conditionalFormatting sqref="F3">
    <cfRule type="cellIs" dxfId="4226" priority="4227" stopIfTrue="1" operator="lessThanOrEqual">
      <formula>0</formula>
    </cfRule>
  </conditionalFormatting>
  <conditionalFormatting sqref="F4">
    <cfRule type="cellIs" dxfId="4225" priority="4226" stopIfTrue="1" operator="notBetween">
      <formula>0</formula>
      <formula>3</formula>
    </cfRule>
  </conditionalFormatting>
  <conditionalFormatting sqref="F26">
    <cfRule type="expression" dxfId="4224" priority="4225">
      <formula>IF($F$26&gt;$I$26,TRUE,FALSE)</formula>
    </cfRule>
  </conditionalFormatting>
  <conditionalFormatting sqref="F3">
    <cfRule type="cellIs" dxfId="4223" priority="4224" stopIfTrue="1" operator="lessThanOrEqual">
      <formula>0</formula>
    </cfRule>
  </conditionalFormatting>
  <conditionalFormatting sqref="F4">
    <cfRule type="cellIs" dxfId="4222" priority="4223" stopIfTrue="1" operator="notBetween">
      <formula>0</formula>
      <formula>3</formula>
    </cfRule>
  </conditionalFormatting>
  <conditionalFormatting sqref="F26">
    <cfRule type="expression" dxfId="4221" priority="4222">
      <formula>IF($F$26&gt;$I$26,TRUE,FALSE)</formula>
    </cfRule>
  </conditionalFormatting>
  <conditionalFormatting sqref="F3">
    <cfRule type="cellIs" dxfId="4220" priority="4221" stopIfTrue="1" operator="lessThanOrEqual">
      <formula>0</formula>
    </cfRule>
  </conditionalFormatting>
  <conditionalFormatting sqref="F4">
    <cfRule type="cellIs" dxfId="4219" priority="4220" stopIfTrue="1" operator="notBetween">
      <formula>0</formula>
      <formula>3</formula>
    </cfRule>
  </conditionalFormatting>
  <conditionalFormatting sqref="F26">
    <cfRule type="expression" dxfId="4218" priority="4219">
      <formula>IF($F$26&gt;$I$26,TRUE,FALSE)</formula>
    </cfRule>
  </conditionalFormatting>
  <conditionalFormatting sqref="F3">
    <cfRule type="cellIs" dxfId="4217" priority="4218" stopIfTrue="1" operator="lessThanOrEqual">
      <formula>0</formula>
    </cfRule>
  </conditionalFormatting>
  <conditionalFormatting sqref="F4">
    <cfRule type="cellIs" dxfId="4216" priority="4217" stopIfTrue="1" operator="notBetween">
      <formula>0</formula>
      <formula>3</formula>
    </cfRule>
  </conditionalFormatting>
  <conditionalFormatting sqref="F26">
    <cfRule type="expression" dxfId="4215" priority="4216">
      <formula>IF($F$26&gt;$I$26,TRUE,FALSE)</formula>
    </cfRule>
  </conditionalFormatting>
  <conditionalFormatting sqref="F3">
    <cfRule type="cellIs" dxfId="4214" priority="4215" stopIfTrue="1" operator="lessThanOrEqual">
      <formula>0</formula>
    </cfRule>
  </conditionalFormatting>
  <conditionalFormatting sqref="F4">
    <cfRule type="cellIs" dxfId="4213" priority="4214" stopIfTrue="1" operator="notBetween">
      <formula>0</formula>
      <formula>3</formula>
    </cfRule>
  </conditionalFormatting>
  <conditionalFormatting sqref="F26">
    <cfRule type="expression" dxfId="4212" priority="4213">
      <formula>IF($F$26&gt;$I$26,TRUE,FALSE)</formula>
    </cfRule>
  </conditionalFormatting>
  <conditionalFormatting sqref="F3">
    <cfRule type="cellIs" dxfId="4211" priority="4212" stopIfTrue="1" operator="lessThanOrEqual">
      <formula>0</formula>
    </cfRule>
  </conditionalFormatting>
  <conditionalFormatting sqref="F4">
    <cfRule type="cellIs" dxfId="4210" priority="4211" stopIfTrue="1" operator="notBetween">
      <formula>0</formula>
      <formula>3</formula>
    </cfRule>
  </conditionalFormatting>
  <conditionalFormatting sqref="F26">
    <cfRule type="expression" dxfId="4209" priority="4210">
      <formula>IF($F$26&gt;$I$26,TRUE,FALSE)</formula>
    </cfRule>
  </conditionalFormatting>
  <conditionalFormatting sqref="F3">
    <cfRule type="cellIs" dxfId="4208" priority="4209" stopIfTrue="1" operator="lessThanOrEqual">
      <formula>0</formula>
    </cfRule>
  </conditionalFormatting>
  <conditionalFormatting sqref="F4">
    <cfRule type="cellIs" dxfId="4207" priority="4208" stopIfTrue="1" operator="notBetween">
      <formula>0</formula>
      <formula>3</formula>
    </cfRule>
  </conditionalFormatting>
  <conditionalFormatting sqref="F26">
    <cfRule type="expression" dxfId="4206" priority="4207">
      <formula>IF($F$26&gt;$I$26,TRUE,FALSE)</formula>
    </cfRule>
  </conditionalFormatting>
  <conditionalFormatting sqref="F3">
    <cfRule type="cellIs" dxfId="4205" priority="4206" stopIfTrue="1" operator="lessThanOrEqual">
      <formula>0</formula>
    </cfRule>
  </conditionalFormatting>
  <conditionalFormatting sqref="F4">
    <cfRule type="cellIs" dxfId="4204" priority="4205" stopIfTrue="1" operator="notBetween">
      <formula>0</formula>
      <formula>3</formula>
    </cfRule>
  </conditionalFormatting>
  <conditionalFormatting sqref="F26">
    <cfRule type="expression" dxfId="4203" priority="4204">
      <formula>IF($F$26&gt;$I$26,TRUE,FALSE)</formula>
    </cfRule>
  </conditionalFormatting>
  <conditionalFormatting sqref="F3">
    <cfRule type="cellIs" dxfId="4202" priority="4203" stopIfTrue="1" operator="lessThanOrEqual">
      <formula>0</formula>
    </cfRule>
  </conditionalFormatting>
  <conditionalFormatting sqref="F4">
    <cfRule type="cellIs" dxfId="4201" priority="4202" stopIfTrue="1" operator="notBetween">
      <formula>0</formula>
      <formula>3</formula>
    </cfRule>
  </conditionalFormatting>
  <conditionalFormatting sqref="F26">
    <cfRule type="expression" dxfId="4200" priority="4201">
      <formula>IF($F$26&gt;$I$26,TRUE,FALSE)</formula>
    </cfRule>
  </conditionalFormatting>
  <conditionalFormatting sqref="F3">
    <cfRule type="cellIs" dxfId="4199" priority="4200" stopIfTrue="1" operator="lessThanOrEqual">
      <formula>0</formula>
    </cfRule>
  </conditionalFormatting>
  <conditionalFormatting sqref="F4">
    <cfRule type="cellIs" dxfId="4198" priority="4199" stopIfTrue="1" operator="notBetween">
      <formula>0</formula>
      <formula>3</formula>
    </cfRule>
  </conditionalFormatting>
  <conditionalFormatting sqref="F26">
    <cfRule type="expression" dxfId="4197" priority="4198">
      <formula>IF($F$26&gt;$I$26,TRUE,FALSE)</formula>
    </cfRule>
  </conditionalFormatting>
  <conditionalFormatting sqref="F3">
    <cfRule type="cellIs" dxfId="4196" priority="4197" stopIfTrue="1" operator="lessThanOrEqual">
      <formula>0</formula>
    </cfRule>
  </conditionalFormatting>
  <conditionalFormatting sqref="F4">
    <cfRule type="cellIs" dxfId="4195" priority="4196" stopIfTrue="1" operator="notBetween">
      <formula>0</formula>
      <formula>3</formula>
    </cfRule>
  </conditionalFormatting>
  <conditionalFormatting sqref="F26">
    <cfRule type="expression" dxfId="4194" priority="4195">
      <formula>IF($F$26&gt;$I$26,TRUE,FALSE)</formula>
    </cfRule>
  </conditionalFormatting>
  <conditionalFormatting sqref="F34">
    <cfRule type="expression" dxfId="4193" priority="4194" stopIfTrue="1">
      <formula>(I34&lt;0)</formula>
    </cfRule>
  </conditionalFormatting>
  <conditionalFormatting sqref="F35">
    <cfRule type="expression" dxfId="4192" priority="4193" stopIfTrue="1">
      <formula>(I35&lt;0)</formula>
    </cfRule>
  </conditionalFormatting>
  <conditionalFormatting sqref="F36">
    <cfRule type="expression" dxfId="4191" priority="4192" stopIfTrue="1">
      <formula>(I36&lt;0)</formula>
    </cfRule>
  </conditionalFormatting>
  <conditionalFormatting sqref="F37">
    <cfRule type="expression" dxfId="4190" priority="4191" stopIfTrue="1">
      <formula>(I37&lt;0)</formula>
    </cfRule>
  </conditionalFormatting>
  <conditionalFormatting sqref="F38">
    <cfRule type="expression" dxfId="4189" priority="4190" stopIfTrue="1">
      <formula>(I38&lt;0)</formula>
    </cfRule>
  </conditionalFormatting>
  <conditionalFormatting sqref="F3">
    <cfRule type="cellIs" dxfId="4188" priority="4189" stopIfTrue="1" operator="lessThanOrEqual">
      <formula>0</formula>
    </cfRule>
  </conditionalFormatting>
  <conditionalFormatting sqref="F4">
    <cfRule type="cellIs" dxfId="4187" priority="4188" stopIfTrue="1" operator="notBetween">
      <formula>0</formula>
      <formula>3</formula>
    </cfRule>
  </conditionalFormatting>
  <conditionalFormatting sqref="F26">
    <cfRule type="expression" dxfId="4186" priority="4187">
      <formula>IF($F$26&gt;$I$26,TRUE,FALSE)</formula>
    </cfRule>
  </conditionalFormatting>
  <conditionalFormatting sqref="F3">
    <cfRule type="cellIs" dxfId="4185" priority="4186" stopIfTrue="1" operator="lessThanOrEqual">
      <formula>0</formula>
    </cfRule>
  </conditionalFormatting>
  <conditionalFormatting sqref="F4">
    <cfRule type="cellIs" dxfId="4184" priority="4185" stopIfTrue="1" operator="notBetween">
      <formula>0</formula>
      <formula>3</formula>
    </cfRule>
  </conditionalFormatting>
  <conditionalFormatting sqref="F26">
    <cfRule type="expression" dxfId="4183" priority="4184">
      <formula>IF($F$26&gt;$I$26,TRUE,FALSE)</formula>
    </cfRule>
  </conditionalFormatting>
  <conditionalFormatting sqref="F3">
    <cfRule type="cellIs" dxfId="4182" priority="4183" stopIfTrue="1" operator="lessThanOrEqual">
      <formula>0</formula>
    </cfRule>
  </conditionalFormatting>
  <conditionalFormatting sqref="F4">
    <cfRule type="cellIs" dxfId="4181" priority="4182" stopIfTrue="1" operator="notBetween">
      <formula>0</formula>
      <formula>3</formula>
    </cfRule>
  </conditionalFormatting>
  <conditionalFormatting sqref="F26">
    <cfRule type="expression" dxfId="4180" priority="4181">
      <formula>IF($F$26&gt;$I$26,TRUE,FALSE)</formula>
    </cfRule>
  </conditionalFormatting>
  <conditionalFormatting sqref="F3">
    <cfRule type="cellIs" dxfId="4179" priority="4180" stopIfTrue="1" operator="lessThanOrEqual">
      <formula>0</formula>
    </cfRule>
  </conditionalFormatting>
  <conditionalFormatting sqref="F4">
    <cfRule type="cellIs" dxfId="4178" priority="4179" stopIfTrue="1" operator="notBetween">
      <formula>0</formula>
      <formula>3</formula>
    </cfRule>
  </conditionalFormatting>
  <conditionalFormatting sqref="F26">
    <cfRule type="expression" dxfId="4177" priority="4178">
      <formula>IF($F$26&gt;$I$26,TRUE,FALSE)</formula>
    </cfRule>
  </conditionalFormatting>
  <conditionalFormatting sqref="F3">
    <cfRule type="cellIs" dxfId="4176" priority="4177" stopIfTrue="1" operator="lessThanOrEqual">
      <formula>0</formula>
    </cfRule>
  </conditionalFormatting>
  <conditionalFormatting sqref="F4">
    <cfRule type="cellIs" dxfId="4175" priority="4176" stopIfTrue="1" operator="notBetween">
      <formula>0</formula>
      <formula>3</formula>
    </cfRule>
  </conditionalFormatting>
  <conditionalFormatting sqref="F26">
    <cfRule type="expression" dxfId="4174" priority="4175">
      <formula>IF($F$26&gt;$I$26,TRUE,FALSE)</formula>
    </cfRule>
  </conditionalFormatting>
  <conditionalFormatting sqref="F3">
    <cfRule type="cellIs" dxfId="4173" priority="4174" stopIfTrue="1" operator="lessThanOrEqual">
      <formula>0</formula>
    </cfRule>
  </conditionalFormatting>
  <conditionalFormatting sqref="F4">
    <cfRule type="cellIs" dxfId="4172" priority="4173" stopIfTrue="1" operator="notBetween">
      <formula>0</formula>
      <formula>3</formula>
    </cfRule>
  </conditionalFormatting>
  <conditionalFormatting sqref="F26">
    <cfRule type="expression" dxfId="4171" priority="4172">
      <formula>IF($F$26&gt;$I$26,TRUE,FALSE)</formula>
    </cfRule>
  </conditionalFormatting>
  <conditionalFormatting sqref="F3">
    <cfRule type="cellIs" dxfId="4170" priority="4171" stopIfTrue="1" operator="lessThanOrEqual">
      <formula>0</formula>
    </cfRule>
  </conditionalFormatting>
  <conditionalFormatting sqref="F4">
    <cfRule type="cellIs" dxfId="4169" priority="4170" stopIfTrue="1" operator="notBetween">
      <formula>0</formula>
      <formula>3</formula>
    </cfRule>
  </conditionalFormatting>
  <conditionalFormatting sqref="F26">
    <cfRule type="expression" dxfId="4168" priority="4169">
      <formula>IF($F$26&gt;$I$26,TRUE,FALSE)</formula>
    </cfRule>
  </conditionalFormatting>
  <conditionalFormatting sqref="F3">
    <cfRule type="cellIs" dxfId="4167" priority="4168" stopIfTrue="1" operator="lessThanOrEqual">
      <formula>0</formula>
    </cfRule>
  </conditionalFormatting>
  <conditionalFormatting sqref="F4">
    <cfRule type="cellIs" dxfId="4166" priority="4167" stopIfTrue="1" operator="notBetween">
      <formula>0</formula>
      <formula>3</formula>
    </cfRule>
  </conditionalFormatting>
  <conditionalFormatting sqref="F26">
    <cfRule type="expression" dxfId="4165" priority="4166">
      <formula>IF($F$26&gt;$I$26,TRUE,FALSE)</formula>
    </cfRule>
  </conditionalFormatting>
  <conditionalFormatting sqref="F3">
    <cfRule type="cellIs" dxfId="4164" priority="4165" stopIfTrue="1" operator="lessThanOrEqual">
      <formula>0</formula>
    </cfRule>
  </conditionalFormatting>
  <conditionalFormatting sqref="F4">
    <cfRule type="cellIs" dxfId="4163" priority="4164" stopIfTrue="1" operator="notBetween">
      <formula>0</formula>
      <formula>3</formula>
    </cfRule>
  </conditionalFormatting>
  <conditionalFormatting sqref="F26">
    <cfRule type="expression" dxfId="4162" priority="4163">
      <formula>IF($F$26&gt;$I$26,TRUE,FALSE)</formula>
    </cfRule>
  </conditionalFormatting>
  <conditionalFormatting sqref="F3">
    <cfRule type="cellIs" dxfId="4161" priority="4162" stopIfTrue="1" operator="lessThanOrEqual">
      <formula>0</formula>
    </cfRule>
  </conditionalFormatting>
  <conditionalFormatting sqref="F4">
    <cfRule type="cellIs" dxfId="4160" priority="4161" stopIfTrue="1" operator="notBetween">
      <formula>0</formula>
      <formula>3</formula>
    </cfRule>
  </conditionalFormatting>
  <conditionalFormatting sqref="F26">
    <cfRule type="expression" dxfId="4159" priority="4160">
      <formula>IF($F$26&gt;$I$26,TRUE,FALSE)</formula>
    </cfRule>
  </conditionalFormatting>
  <conditionalFormatting sqref="F3">
    <cfRule type="cellIs" dxfId="4158" priority="4159" stopIfTrue="1" operator="lessThanOrEqual">
      <formula>0</formula>
    </cfRule>
  </conditionalFormatting>
  <conditionalFormatting sqref="F4">
    <cfRule type="cellIs" dxfId="4157" priority="4158" stopIfTrue="1" operator="notBetween">
      <formula>0</formula>
      <formula>3</formula>
    </cfRule>
  </conditionalFormatting>
  <conditionalFormatting sqref="F26">
    <cfRule type="expression" dxfId="4156" priority="4157">
      <formula>IF($F$26&gt;$I$26,TRUE,FALSE)</formula>
    </cfRule>
  </conditionalFormatting>
  <conditionalFormatting sqref="F3">
    <cfRule type="cellIs" dxfId="4155" priority="4156" stopIfTrue="1" operator="lessThanOrEqual">
      <formula>0</formula>
    </cfRule>
  </conditionalFormatting>
  <conditionalFormatting sqref="F4">
    <cfRule type="cellIs" dxfId="4154" priority="4155" stopIfTrue="1" operator="notBetween">
      <formula>0</formula>
      <formula>3</formula>
    </cfRule>
  </conditionalFormatting>
  <conditionalFormatting sqref="F26">
    <cfRule type="expression" dxfId="4153" priority="4154">
      <formula>IF($F$26&gt;$I$26,TRUE,FALSE)</formula>
    </cfRule>
  </conditionalFormatting>
  <conditionalFormatting sqref="F3">
    <cfRule type="cellIs" dxfId="4152" priority="4153" stopIfTrue="1" operator="lessThanOrEqual">
      <formula>0</formula>
    </cfRule>
  </conditionalFormatting>
  <conditionalFormatting sqref="F4">
    <cfRule type="cellIs" dxfId="4151" priority="4152" stopIfTrue="1" operator="notBetween">
      <formula>0</formula>
      <formula>3</formula>
    </cfRule>
  </conditionalFormatting>
  <conditionalFormatting sqref="F26">
    <cfRule type="expression" dxfId="4150" priority="4151">
      <formula>IF($F$26&gt;$I$26,TRUE,FALSE)</formula>
    </cfRule>
  </conditionalFormatting>
  <conditionalFormatting sqref="F34">
    <cfRule type="expression" dxfId="4149" priority="4150" stopIfTrue="1">
      <formula>(I34&lt;0)</formula>
    </cfRule>
  </conditionalFormatting>
  <conditionalFormatting sqref="F35">
    <cfRule type="expression" dxfId="4148" priority="4149" stopIfTrue="1">
      <formula>(I35&lt;0)</formula>
    </cfRule>
  </conditionalFormatting>
  <conditionalFormatting sqref="F36">
    <cfRule type="expression" dxfId="4147" priority="4148" stopIfTrue="1">
      <formula>(I36&lt;0)</formula>
    </cfRule>
  </conditionalFormatting>
  <conditionalFormatting sqref="F37">
    <cfRule type="expression" dxfId="4146" priority="4147" stopIfTrue="1">
      <formula>(I37&lt;0)</formula>
    </cfRule>
  </conditionalFormatting>
  <conditionalFormatting sqref="F38">
    <cfRule type="expression" dxfId="4145" priority="4146" stopIfTrue="1">
      <formula>(I38&lt;0)</formula>
    </cfRule>
  </conditionalFormatting>
  <conditionalFormatting sqref="F3">
    <cfRule type="cellIs" dxfId="4144" priority="4145" stopIfTrue="1" operator="lessThanOrEqual">
      <formula>0</formula>
    </cfRule>
  </conditionalFormatting>
  <conditionalFormatting sqref="F4">
    <cfRule type="cellIs" dxfId="4143" priority="4144" stopIfTrue="1" operator="notBetween">
      <formula>0</formula>
      <formula>3</formula>
    </cfRule>
  </conditionalFormatting>
  <conditionalFormatting sqref="F26">
    <cfRule type="expression" dxfId="4142" priority="4143">
      <formula>IF($F$26&gt;$I$26,TRUE,FALSE)</formula>
    </cfRule>
  </conditionalFormatting>
  <conditionalFormatting sqref="F3">
    <cfRule type="cellIs" dxfId="4141" priority="4142" stopIfTrue="1" operator="lessThanOrEqual">
      <formula>0</formula>
    </cfRule>
  </conditionalFormatting>
  <conditionalFormatting sqref="F4">
    <cfRule type="cellIs" dxfId="4140" priority="4141" stopIfTrue="1" operator="notBetween">
      <formula>0</formula>
      <formula>3</formula>
    </cfRule>
  </conditionalFormatting>
  <conditionalFormatting sqref="F26">
    <cfRule type="expression" dxfId="4139" priority="4140">
      <formula>IF($F$26&gt;$I$26,TRUE,FALSE)</formula>
    </cfRule>
  </conditionalFormatting>
  <conditionalFormatting sqref="F3">
    <cfRule type="cellIs" dxfId="4138" priority="4139" stopIfTrue="1" operator="lessThanOrEqual">
      <formula>0</formula>
    </cfRule>
  </conditionalFormatting>
  <conditionalFormatting sqref="F4">
    <cfRule type="cellIs" dxfId="4137" priority="4138" stopIfTrue="1" operator="notBetween">
      <formula>0</formula>
      <formula>3</formula>
    </cfRule>
  </conditionalFormatting>
  <conditionalFormatting sqref="F26">
    <cfRule type="expression" dxfId="4136" priority="4137">
      <formula>IF($F$26&gt;$I$26,TRUE,FALSE)</formula>
    </cfRule>
  </conditionalFormatting>
  <conditionalFormatting sqref="F3">
    <cfRule type="cellIs" dxfId="4135" priority="4136" stopIfTrue="1" operator="lessThanOrEqual">
      <formula>0</formula>
    </cfRule>
  </conditionalFormatting>
  <conditionalFormatting sqref="F4">
    <cfRule type="cellIs" dxfId="4134" priority="4135" stopIfTrue="1" operator="notBetween">
      <formula>0</formula>
      <formula>3</formula>
    </cfRule>
  </conditionalFormatting>
  <conditionalFormatting sqref="F26">
    <cfRule type="expression" dxfId="4133" priority="4134">
      <formula>IF($F$26&gt;$I$26,TRUE,FALSE)</formula>
    </cfRule>
  </conditionalFormatting>
  <conditionalFormatting sqref="F3">
    <cfRule type="cellIs" dxfId="4132" priority="4133" stopIfTrue="1" operator="lessThanOrEqual">
      <formula>0</formula>
    </cfRule>
  </conditionalFormatting>
  <conditionalFormatting sqref="F4">
    <cfRule type="cellIs" dxfId="4131" priority="4132" stopIfTrue="1" operator="notBetween">
      <formula>0</formula>
      <formula>3</formula>
    </cfRule>
  </conditionalFormatting>
  <conditionalFormatting sqref="F26">
    <cfRule type="expression" dxfId="4130" priority="4131">
      <formula>IF($F$26&gt;$I$26,TRUE,FALSE)</formula>
    </cfRule>
  </conditionalFormatting>
  <conditionalFormatting sqref="F3">
    <cfRule type="cellIs" dxfId="4129" priority="4130" stopIfTrue="1" operator="lessThanOrEqual">
      <formula>0</formula>
    </cfRule>
  </conditionalFormatting>
  <conditionalFormatting sqref="F4">
    <cfRule type="cellIs" dxfId="4128" priority="4129" stopIfTrue="1" operator="notBetween">
      <formula>0</formula>
      <formula>3</formula>
    </cfRule>
  </conditionalFormatting>
  <conditionalFormatting sqref="F26">
    <cfRule type="expression" dxfId="4127" priority="4128">
      <formula>IF($F$26&gt;$I$26,TRUE,FALSE)</formula>
    </cfRule>
  </conditionalFormatting>
  <conditionalFormatting sqref="F3">
    <cfRule type="cellIs" dxfId="4126" priority="4127" stopIfTrue="1" operator="lessThanOrEqual">
      <formula>0</formula>
    </cfRule>
  </conditionalFormatting>
  <conditionalFormatting sqref="F4">
    <cfRule type="cellIs" dxfId="4125" priority="4126" stopIfTrue="1" operator="notBetween">
      <formula>0</formula>
      <formula>3</formula>
    </cfRule>
  </conditionalFormatting>
  <conditionalFormatting sqref="F26">
    <cfRule type="expression" dxfId="4124" priority="4125">
      <formula>IF($F$26&gt;$I$26,TRUE,FALSE)</formula>
    </cfRule>
  </conditionalFormatting>
  <conditionalFormatting sqref="F3">
    <cfRule type="cellIs" dxfId="4123" priority="4124" stopIfTrue="1" operator="lessThanOrEqual">
      <formula>0</formula>
    </cfRule>
  </conditionalFormatting>
  <conditionalFormatting sqref="F4">
    <cfRule type="cellIs" dxfId="4122" priority="4123" stopIfTrue="1" operator="notBetween">
      <formula>0</formula>
      <formula>3</formula>
    </cfRule>
  </conditionalFormatting>
  <conditionalFormatting sqref="F26">
    <cfRule type="expression" dxfId="4121" priority="4122">
      <formula>IF($F$26&gt;$I$26,TRUE,FALSE)</formula>
    </cfRule>
  </conditionalFormatting>
  <conditionalFormatting sqref="F3">
    <cfRule type="cellIs" dxfId="4120" priority="4121" stopIfTrue="1" operator="lessThanOrEqual">
      <formula>0</formula>
    </cfRule>
  </conditionalFormatting>
  <conditionalFormatting sqref="F4">
    <cfRule type="cellIs" dxfId="4119" priority="4120" stopIfTrue="1" operator="notBetween">
      <formula>0</formula>
      <formula>3</formula>
    </cfRule>
  </conditionalFormatting>
  <conditionalFormatting sqref="F26">
    <cfRule type="expression" dxfId="4118" priority="4119">
      <formula>IF($F$26&gt;$I$26,TRUE,FALSE)</formula>
    </cfRule>
  </conditionalFormatting>
  <conditionalFormatting sqref="F3">
    <cfRule type="cellIs" dxfId="4117" priority="4118" stopIfTrue="1" operator="lessThanOrEqual">
      <formula>0</formula>
    </cfRule>
  </conditionalFormatting>
  <conditionalFormatting sqref="F4">
    <cfRule type="cellIs" dxfId="4116" priority="4117" stopIfTrue="1" operator="notBetween">
      <formula>0</formula>
      <formula>3</formula>
    </cfRule>
  </conditionalFormatting>
  <conditionalFormatting sqref="F26">
    <cfRule type="expression" dxfId="4115" priority="4116">
      <formula>IF($F$26&gt;$I$26,TRUE,FALSE)</formula>
    </cfRule>
  </conditionalFormatting>
  <conditionalFormatting sqref="F3">
    <cfRule type="cellIs" dxfId="4114" priority="4115" stopIfTrue="1" operator="lessThanOrEqual">
      <formula>0</formula>
    </cfRule>
  </conditionalFormatting>
  <conditionalFormatting sqref="F4">
    <cfRule type="cellIs" dxfId="4113" priority="4114" stopIfTrue="1" operator="notBetween">
      <formula>0</formula>
      <formula>3</formula>
    </cfRule>
  </conditionalFormatting>
  <conditionalFormatting sqref="F26">
    <cfRule type="expression" dxfId="4112" priority="4113">
      <formula>IF($F$26&gt;$I$26,TRUE,FALSE)</formula>
    </cfRule>
  </conditionalFormatting>
  <conditionalFormatting sqref="F3">
    <cfRule type="cellIs" dxfId="4111" priority="4112" stopIfTrue="1" operator="lessThanOrEqual">
      <formula>0</formula>
    </cfRule>
  </conditionalFormatting>
  <conditionalFormatting sqref="F4">
    <cfRule type="cellIs" dxfId="4110" priority="4111" stopIfTrue="1" operator="notBetween">
      <formula>0</formula>
      <formula>3</formula>
    </cfRule>
  </conditionalFormatting>
  <conditionalFormatting sqref="F26">
    <cfRule type="expression" dxfId="4109" priority="4110">
      <formula>IF($F$26&gt;$I$26,TRUE,FALSE)</formula>
    </cfRule>
  </conditionalFormatting>
  <conditionalFormatting sqref="F3">
    <cfRule type="cellIs" dxfId="4108" priority="4109" stopIfTrue="1" operator="lessThanOrEqual">
      <formula>0</formula>
    </cfRule>
  </conditionalFormatting>
  <conditionalFormatting sqref="F4">
    <cfRule type="cellIs" dxfId="4107" priority="4108" stopIfTrue="1" operator="notBetween">
      <formula>0</formula>
      <formula>3</formula>
    </cfRule>
  </conditionalFormatting>
  <conditionalFormatting sqref="F26">
    <cfRule type="expression" dxfId="4106" priority="4107">
      <formula>IF($F$26&gt;$I$26,TRUE,FALSE)</formula>
    </cfRule>
  </conditionalFormatting>
  <conditionalFormatting sqref="F34">
    <cfRule type="expression" dxfId="4105" priority="4106" stopIfTrue="1">
      <formula>(I34&lt;0)</formula>
    </cfRule>
  </conditionalFormatting>
  <conditionalFormatting sqref="F35">
    <cfRule type="expression" dxfId="4104" priority="4105" stopIfTrue="1">
      <formula>(I35&lt;0)</formula>
    </cfRule>
  </conditionalFormatting>
  <conditionalFormatting sqref="F36">
    <cfRule type="expression" dxfId="4103" priority="4104" stopIfTrue="1">
      <formula>(I36&lt;0)</formula>
    </cfRule>
  </conditionalFormatting>
  <conditionalFormatting sqref="F37">
    <cfRule type="expression" dxfId="4102" priority="4103" stopIfTrue="1">
      <formula>(I37&lt;0)</formula>
    </cfRule>
  </conditionalFormatting>
  <conditionalFormatting sqref="F38">
    <cfRule type="expression" dxfId="4101" priority="4102" stopIfTrue="1">
      <formula>(I38&lt;0)</formula>
    </cfRule>
  </conditionalFormatting>
  <conditionalFormatting sqref="F3">
    <cfRule type="cellIs" dxfId="4100" priority="4101" stopIfTrue="1" operator="lessThanOrEqual">
      <formula>0</formula>
    </cfRule>
  </conditionalFormatting>
  <conditionalFormatting sqref="F4">
    <cfRule type="cellIs" dxfId="4099" priority="4100" stopIfTrue="1" operator="notBetween">
      <formula>0</formula>
      <formula>3</formula>
    </cfRule>
  </conditionalFormatting>
  <conditionalFormatting sqref="F26">
    <cfRule type="expression" dxfId="4098" priority="4099">
      <formula>IF($F$26&gt;$I$26,TRUE,FALSE)</formula>
    </cfRule>
  </conditionalFormatting>
  <conditionalFormatting sqref="F3">
    <cfRule type="cellIs" dxfId="4097" priority="4098" stopIfTrue="1" operator="lessThanOrEqual">
      <formula>0</formula>
    </cfRule>
  </conditionalFormatting>
  <conditionalFormatting sqref="F4">
    <cfRule type="cellIs" dxfId="4096" priority="4097" stopIfTrue="1" operator="notBetween">
      <formula>0</formula>
      <formula>3</formula>
    </cfRule>
  </conditionalFormatting>
  <conditionalFormatting sqref="F26">
    <cfRule type="expression" dxfId="4095" priority="4096">
      <formula>IF($F$26&gt;$I$26,TRUE,FALSE)</formula>
    </cfRule>
  </conditionalFormatting>
  <conditionalFormatting sqref="F3">
    <cfRule type="cellIs" dxfId="4094" priority="4095" stopIfTrue="1" operator="lessThanOrEqual">
      <formula>0</formula>
    </cfRule>
  </conditionalFormatting>
  <conditionalFormatting sqref="F4">
    <cfRule type="cellIs" dxfId="4093" priority="4094" stopIfTrue="1" operator="notBetween">
      <formula>0</formula>
      <formula>3</formula>
    </cfRule>
  </conditionalFormatting>
  <conditionalFormatting sqref="F26">
    <cfRule type="expression" dxfId="4092" priority="4093">
      <formula>IF($F$26&gt;$I$26,TRUE,FALSE)</formula>
    </cfRule>
  </conditionalFormatting>
  <conditionalFormatting sqref="F3">
    <cfRule type="cellIs" dxfId="4091" priority="4092" stopIfTrue="1" operator="lessThanOrEqual">
      <formula>0</formula>
    </cfRule>
  </conditionalFormatting>
  <conditionalFormatting sqref="F4">
    <cfRule type="cellIs" dxfId="4090" priority="4091" stopIfTrue="1" operator="notBetween">
      <formula>0</formula>
      <formula>3</formula>
    </cfRule>
  </conditionalFormatting>
  <conditionalFormatting sqref="F26">
    <cfRule type="expression" dxfId="4089" priority="4090">
      <formula>IF($F$26&gt;$I$26,TRUE,FALSE)</formula>
    </cfRule>
  </conditionalFormatting>
  <conditionalFormatting sqref="F3">
    <cfRule type="cellIs" dxfId="4088" priority="4089" stopIfTrue="1" operator="lessThanOrEqual">
      <formula>0</formula>
    </cfRule>
  </conditionalFormatting>
  <conditionalFormatting sqref="F4">
    <cfRule type="cellIs" dxfId="4087" priority="4088" stopIfTrue="1" operator="notBetween">
      <formula>0</formula>
      <formula>3</formula>
    </cfRule>
  </conditionalFormatting>
  <conditionalFormatting sqref="F26">
    <cfRule type="expression" dxfId="4086" priority="4087">
      <formula>IF($F$26&gt;$I$26,TRUE,FALSE)</formula>
    </cfRule>
  </conditionalFormatting>
  <conditionalFormatting sqref="F3">
    <cfRule type="cellIs" dxfId="4085" priority="4086" stopIfTrue="1" operator="lessThanOrEqual">
      <formula>0</formula>
    </cfRule>
  </conditionalFormatting>
  <conditionalFormatting sqref="F4">
    <cfRule type="cellIs" dxfId="4084" priority="4085" stopIfTrue="1" operator="notBetween">
      <formula>0</formula>
      <formula>3</formula>
    </cfRule>
  </conditionalFormatting>
  <conditionalFormatting sqref="F26">
    <cfRule type="expression" dxfId="4083" priority="4084">
      <formula>IF($F$26&gt;$I$26,TRUE,FALSE)</formula>
    </cfRule>
  </conditionalFormatting>
  <conditionalFormatting sqref="F3">
    <cfRule type="cellIs" dxfId="4082" priority="4083" stopIfTrue="1" operator="lessThanOrEqual">
      <formula>0</formula>
    </cfRule>
  </conditionalFormatting>
  <conditionalFormatting sqref="F4">
    <cfRule type="cellIs" dxfId="4081" priority="4082" stopIfTrue="1" operator="notBetween">
      <formula>0</formula>
      <formula>3</formula>
    </cfRule>
  </conditionalFormatting>
  <conditionalFormatting sqref="F26">
    <cfRule type="expression" dxfId="4080" priority="4081">
      <formula>IF($F$26&gt;$I$26,TRUE,FALSE)</formula>
    </cfRule>
  </conditionalFormatting>
  <conditionalFormatting sqref="F3">
    <cfRule type="cellIs" dxfId="4079" priority="4080" stopIfTrue="1" operator="lessThanOrEqual">
      <formula>0</formula>
    </cfRule>
  </conditionalFormatting>
  <conditionalFormatting sqref="F4">
    <cfRule type="cellIs" dxfId="4078" priority="4079" stopIfTrue="1" operator="notBetween">
      <formula>0</formula>
      <formula>3</formula>
    </cfRule>
  </conditionalFormatting>
  <conditionalFormatting sqref="F26">
    <cfRule type="expression" dxfId="4077" priority="4078">
      <formula>IF($F$26&gt;$I$26,TRUE,FALSE)</formula>
    </cfRule>
  </conditionalFormatting>
  <conditionalFormatting sqref="F3">
    <cfRule type="cellIs" dxfId="4076" priority="4077" stopIfTrue="1" operator="lessThanOrEqual">
      <formula>0</formula>
    </cfRule>
  </conditionalFormatting>
  <conditionalFormatting sqref="F4">
    <cfRule type="cellIs" dxfId="4075" priority="4076" stopIfTrue="1" operator="notBetween">
      <formula>0</formula>
      <formula>3</formula>
    </cfRule>
  </conditionalFormatting>
  <conditionalFormatting sqref="F26">
    <cfRule type="expression" dxfId="4074" priority="4075">
      <formula>IF($F$26&gt;$I$26,TRUE,FALSE)</formula>
    </cfRule>
  </conditionalFormatting>
  <conditionalFormatting sqref="F3">
    <cfRule type="cellIs" dxfId="4073" priority="4074" stopIfTrue="1" operator="lessThanOrEqual">
      <formula>0</formula>
    </cfRule>
  </conditionalFormatting>
  <conditionalFormatting sqref="F4">
    <cfRule type="cellIs" dxfId="4072" priority="4073" stopIfTrue="1" operator="notBetween">
      <formula>0</formula>
      <formula>3</formula>
    </cfRule>
  </conditionalFormatting>
  <conditionalFormatting sqref="F26">
    <cfRule type="expression" dxfId="4071" priority="4072">
      <formula>IF($F$26&gt;$I$26,TRUE,FALSE)</formula>
    </cfRule>
  </conditionalFormatting>
  <conditionalFormatting sqref="F3">
    <cfRule type="cellIs" dxfId="4070" priority="4071" stopIfTrue="1" operator="lessThanOrEqual">
      <formula>0</formula>
    </cfRule>
  </conditionalFormatting>
  <conditionalFormatting sqref="F4">
    <cfRule type="cellIs" dxfId="4069" priority="4070" stopIfTrue="1" operator="notBetween">
      <formula>0</formula>
      <formula>3</formula>
    </cfRule>
  </conditionalFormatting>
  <conditionalFormatting sqref="F26">
    <cfRule type="expression" dxfId="4068" priority="4069">
      <formula>IF($F$26&gt;$I$26,TRUE,FALSE)</formula>
    </cfRule>
  </conditionalFormatting>
  <conditionalFormatting sqref="F3">
    <cfRule type="cellIs" dxfId="4067" priority="4068" stopIfTrue="1" operator="lessThanOrEqual">
      <formula>0</formula>
    </cfRule>
  </conditionalFormatting>
  <conditionalFormatting sqref="F4">
    <cfRule type="cellIs" dxfId="4066" priority="4067" stopIfTrue="1" operator="notBetween">
      <formula>0</formula>
      <formula>3</formula>
    </cfRule>
  </conditionalFormatting>
  <conditionalFormatting sqref="F26">
    <cfRule type="expression" dxfId="4065" priority="4066">
      <formula>IF($F$26&gt;$I$26,TRUE,FALSE)</formula>
    </cfRule>
  </conditionalFormatting>
  <conditionalFormatting sqref="F3">
    <cfRule type="cellIs" dxfId="4064" priority="4065" stopIfTrue="1" operator="lessThanOrEqual">
      <formula>0</formula>
    </cfRule>
  </conditionalFormatting>
  <conditionalFormatting sqref="F4">
    <cfRule type="cellIs" dxfId="4063" priority="4064" stopIfTrue="1" operator="notBetween">
      <formula>0</formula>
      <formula>3</formula>
    </cfRule>
  </conditionalFormatting>
  <conditionalFormatting sqref="F26">
    <cfRule type="expression" dxfId="4062" priority="4063">
      <formula>IF($F$26&gt;$I$26,TRUE,FALSE)</formula>
    </cfRule>
  </conditionalFormatting>
  <conditionalFormatting sqref="F34">
    <cfRule type="expression" dxfId="4061" priority="4062" stopIfTrue="1">
      <formula>(I34&lt;0)</formula>
    </cfRule>
  </conditionalFormatting>
  <conditionalFormatting sqref="F35">
    <cfRule type="expression" dxfId="4060" priority="4061" stopIfTrue="1">
      <formula>(I35&lt;0)</formula>
    </cfRule>
  </conditionalFormatting>
  <conditionalFormatting sqref="F36">
    <cfRule type="expression" dxfId="4059" priority="4060" stopIfTrue="1">
      <formula>(I36&lt;0)</formula>
    </cfRule>
  </conditionalFormatting>
  <conditionalFormatting sqref="F37">
    <cfRule type="expression" dxfId="4058" priority="4059" stopIfTrue="1">
      <formula>(I37&lt;0)</formula>
    </cfRule>
  </conditionalFormatting>
  <conditionalFormatting sqref="F38">
    <cfRule type="expression" dxfId="4057" priority="4058" stopIfTrue="1">
      <formula>(I38&lt;0)</formula>
    </cfRule>
  </conditionalFormatting>
  <conditionalFormatting sqref="F3">
    <cfRule type="cellIs" dxfId="4056" priority="4057" stopIfTrue="1" operator="lessThanOrEqual">
      <formula>0</formula>
    </cfRule>
  </conditionalFormatting>
  <conditionalFormatting sqref="F4">
    <cfRule type="cellIs" dxfId="4055" priority="4056" stopIfTrue="1" operator="notBetween">
      <formula>0</formula>
      <formula>3</formula>
    </cfRule>
  </conditionalFormatting>
  <conditionalFormatting sqref="F26">
    <cfRule type="expression" dxfId="4054" priority="4055">
      <formula>IF($F$26&gt;$I$26,TRUE,FALSE)</formula>
    </cfRule>
  </conditionalFormatting>
  <conditionalFormatting sqref="F3">
    <cfRule type="cellIs" dxfId="4053" priority="4054" stopIfTrue="1" operator="lessThanOrEqual">
      <formula>0</formula>
    </cfRule>
  </conditionalFormatting>
  <conditionalFormatting sqref="F4">
    <cfRule type="cellIs" dxfId="4052" priority="4053" stopIfTrue="1" operator="notBetween">
      <formula>0</formula>
      <formula>3</formula>
    </cfRule>
  </conditionalFormatting>
  <conditionalFormatting sqref="F26">
    <cfRule type="expression" dxfId="4051" priority="4052">
      <formula>IF($F$26&gt;$I$26,TRUE,FALSE)</formula>
    </cfRule>
  </conditionalFormatting>
  <conditionalFormatting sqref="F3">
    <cfRule type="cellIs" dxfId="4050" priority="4051" stopIfTrue="1" operator="lessThanOrEqual">
      <formula>0</formula>
    </cfRule>
  </conditionalFormatting>
  <conditionalFormatting sqref="F4">
    <cfRule type="cellIs" dxfId="4049" priority="4050" stopIfTrue="1" operator="notBetween">
      <formula>0</formula>
      <formula>3</formula>
    </cfRule>
  </conditionalFormatting>
  <conditionalFormatting sqref="F26">
    <cfRule type="expression" dxfId="4048" priority="4049">
      <formula>IF($F$26&gt;$I$26,TRUE,FALSE)</formula>
    </cfRule>
  </conditionalFormatting>
  <conditionalFormatting sqref="F3">
    <cfRule type="cellIs" dxfId="4047" priority="4048" stopIfTrue="1" operator="lessThanOrEqual">
      <formula>0</formula>
    </cfRule>
  </conditionalFormatting>
  <conditionalFormatting sqref="F4">
    <cfRule type="cellIs" dxfId="4046" priority="4047" stopIfTrue="1" operator="notBetween">
      <formula>0</formula>
      <formula>3</formula>
    </cfRule>
  </conditionalFormatting>
  <conditionalFormatting sqref="F26">
    <cfRule type="expression" dxfId="4045" priority="4046">
      <formula>IF($F$26&gt;$I$26,TRUE,FALSE)</formula>
    </cfRule>
  </conditionalFormatting>
  <conditionalFormatting sqref="F3">
    <cfRule type="cellIs" dxfId="4044" priority="4045" stopIfTrue="1" operator="lessThanOrEqual">
      <formula>0</formula>
    </cfRule>
  </conditionalFormatting>
  <conditionalFormatting sqref="F4">
    <cfRule type="cellIs" dxfId="4043" priority="4044" stopIfTrue="1" operator="notBetween">
      <formula>0</formula>
      <formula>3</formula>
    </cfRule>
  </conditionalFormatting>
  <conditionalFormatting sqref="F26">
    <cfRule type="expression" dxfId="4042" priority="4043">
      <formula>IF($F$26&gt;$I$26,TRUE,FALSE)</formula>
    </cfRule>
  </conditionalFormatting>
  <conditionalFormatting sqref="F3">
    <cfRule type="cellIs" dxfId="4041" priority="4042" stopIfTrue="1" operator="lessThanOrEqual">
      <formula>0</formula>
    </cfRule>
  </conditionalFormatting>
  <conditionalFormatting sqref="F4">
    <cfRule type="cellIs" dxfId="4040" priority="4041" stopIfTrue="1" operator="notBetween">
      <formula>0</formula>
      <formula>3</formula>
    </cfRule>
  </conditionalFormatting>
  <conditionalFormatting sqref="F26">
    <cfRule type="expression" dxfId="4039" priority="4040">
      <formula>IF($F$26&gt;$I$26,TRUE,FALSE)</formula>
    </cfRule>
  </conditionalFormatting>
  <conditionalFormatting sqref="F3">
    <cfRule type="cellIs" dxfId="4038" priority="4039" stopIfTrue="1" operator="lessThanOrEqual">
      <formula>0</formula>
    </cfRule>
  </conditionalFormatting>
  <conditionalFormatting sqref="F4">
    <cfRule type="cellIs" dxfId="4037" priority="4038" stopIfTrue="1" operator="notBetween">
      <formula>0</formula>
      <formula>3</formula>
    </cfRule>
  </conditionalFormatting>
  <conditionalFormatting sqref="F26">
    <cfRule type="expression" dxfId="4036" priority="4037">
      <formula>IF($F$26&gt;$I$26,TRUE,FALSE)</formula>
    </cfRule>
  </conditionalFormatting>
  <conditionalFormatting sqref="F3">
    <cfRule type="cellIs" dxfId="4035" priority="4036" stopIfTrue="1" operator="lessThanOrEqual">
      <formula>0</formula>
    </cfRule>
  </conditionalFormatting>
  <conditionalFormatting sqref="F4">
    <cfRule type="cellIs" dxfId="4034" priority="4035" stopIfTrue="1" operator="notBetween">
      <formula>0</formula>
      <formula>3</formula>
    </cfRule>
  </conditionalFormatting>
  <conditionalFormatting sqref="F26">
    <cfRule type="expression" dxfId="4033" priority="4034">
      <formula>IF($F$26&gt;$I$26,TRUE,FALSE)</formula>
    </cfRule>
  </conditionalFormatting>
  <conditionalFormatting sqref="F3">
    <cfRule type="cellIs" dxfId="4032" priority="4033" stopIfTrue="1" operator="lessThanOrEqual">
      <formula>0</formula>
    </cfRule>
  </conditionalFormatting>
  <conditionalFormatting sqref="F4">
    <cfRule type="cellIs" dxfId="4031" priority="4032" stopIfTrue="1" operator="notBetween">
      <formula>0</formula>
      <formula>3</formula>
    </cfRule>
  </conditionalFormatting>
  <conditionalFormatting sqref="F26">
    <cfRule type="expression" dxfId="4030" priority="4031">
      <formula>IF($F$26&gt;$I$26,TRUE,FALSE)</formula>
    </cfRule>
  </conditionalFormatting>
  <conditionalFormatting sqref="F3">
    <cfRule type="cellIs" dxfId="4029" priority="4030" stopIfTrue="1" operator="lessThanOrEqual">
      <formula>0</formula>
    </cfRule>
  </conditionalFormatting>
  <conditionalFormatting sqref="F4">
    <cfRule type="cellIs" dxfId="4028" priority="4029" stopIfTrue="1" operator="notBetween">
      <formula>0</formula>
      <formula>3</formula>
    </cfRule>
  </conditionalFormatting>
  <conditionalFormatting sqref="F26">
    <cfRule type="expression" dxfId="4027" priority="4028">
      <formula>IF($F$26&gt;$I$26,TRUE,FALSE)</formula>
    </cfRule>
  </conditionalFormatting>
  <conditionalFormatting sqref="F3">
    <cfRule type="cellIs" dxfId="4026" priority="4027" stopIfTrue="1" operator="lessThanOrEqual">
      <formula>0</formula>
    </cfRule>
  </conditionalFormatting>
  <conditionalFormatting sqref="F4">
    <cfRule type="cellIs" dxfId="4025" priority="4026" stopIfTrue="1" operator="notBetween">
      <formula>0</formula>
      <formula>3</formula>
    </cfRule>
  </conditionalFormatting>
  <conditionalFormatting sqref="F26">
    <cfRule type="expression" dxfId="4024" priority="4025">
      <formula>IF($F$26&gt;$I$26,TRUE,FALSE)</formula>
    </cfRule>
  </conditionalFormatting>
  <conditionalFormatting sqref="F3">
    <cfRule type="cellIs" dxfId="4023" priority="4024" stopIfTrue="1" operator="lessThanOrEqual">
      <formula>0</formula>
    </cfRule>
  </conditionalFormatting>
  <conditionalFormatting sqref="F4">
    <cfRule type="cellIs" dxfId="4022" priority="4023" stopIfTrue="1" operator="notBetween">
      <formula>0</formula>
      <formula>3</formula>
    </cfRule>
  </conditionalFormatting>
  <conditionalFormatting sqref="F26">
    <cfRule type="expression" dxfId="4021" priority="4022">
      <formula>IF($F$26&gt;$I$26,TRUE,FALSE)</formula>
    </cfRule>
  </conditionalFormatting>
  <conditionalFormatting sqref="F3">
    <cfRule type="cellIs" dxfId="4020" priority="4021" stopIfTrue="1" operator="lessThanOrEqual">
      <formula>0</formula>
    </cfRule>
  </conditionalFormatting>
  <conditionalFormatting sqref="F4">
    <cfRule type="cellIs" dxfId="4019" priority="4020" stopIfTrue="1" operator="notBetween">
      <formula>0</formula>
      <formula>3</formula>
    </cfRule>
  </conditionalFormatting>
  <conditionalFormatting sqref="F26">
    <cfRule type="expression" dxfId="4018" priority="4019">
      <formula>IF($F$26&gt;$I$26,TRUE,FALSE)</formula>
    </cfRule>
  </conditionalFormatting>
  <conditionalFormatting sqref="F3">
    <cfRule type="cellIs" dxfId="4017" priority="4018" stopIfTrue="1" operator="lessThanOrEqual">
      <formula>0</formula>
    </cfRule>
  </conditionalFormatting>
  <conditionalFormatting sqref="F4">
    <cfRule type="cellIs" dxfId="4016" priority="4017" stopIfTrue="1" operator="notBetween">
      <formula>0</formula>
      <formula>3</formula>
    </cfRule>
  </conditionalFormatting>
  <conditionalFormatting sqref="F26">
    <cfRule type="expression" dxfId="4015" priority="4016">
      <formula>IF($F$26&gt;$I$26,TRUE,FALSE)</formula>
    </cfRule>
  </conditionalFormatting>
  <conditionalFormatting sqref="F3">
    <cfRule type="cellIs" dxfId="4014" priority="4015" stopIfTrue="1" operator="lessThanOrEqual">
      <formula>0</formula>
    </cfRule>
  </conditionalFormatting>
  <conditionalFormatting sqref="F4">
    <cfRule type="cellIs" dxfId="4013" priority="4014" stopIfTrue="1" operator="notBetween">
      <formula>0</formula>
      <formula>3</formula>
    </cfRule>
  </conditionalFormatting>
  <conditionalFormatting sqref="F26">
    <cfRule type="expression" dxfId="4012" priority="4013">
      <formula>IF($F$26&gt;$I$26,TRUE,FALSE)</formula>
    </cfRule>
  </conditionalFormatting>
  <conditionalFormatting sqref="F3">
    <cfRule type="cellIs" dxfId="4011" priority="4012" stopIfTrue="1" operator="lessThanOrEqual">
      <formula>0</formula>
    </cfRule>
  </conditionalFormatting>
  <conditionalFormatting sqref="F4">
    <cfRule type="cellIs" dxfId="4010" priority="4011" stopIfTrue="1" operator="notBetween">
      <formula>0</formula>
      <formula>3</formula>
    </cfRule>
  </conditionalFormatting>
  <conditionalFormatting sqref="F26">
    <cfRule type="expression" dxfId="4009" priority="4010">
      <formula>IF($F$26&gt;$I$26,TRUE,FALSE)</formula>
    </cfRule>
  </conditionalFormatting>
  <conditionalFormatting sqref="F3">
    <cfRule type="cellIs" dxfId="4008" priority="4009" stopIfTrue="1" operator="lessThanOrEqual">
      <formula>0</formula>
    </cfRule>
  </conditionalFormatting>
  <conditionalFormatting sqref="F4">
    <cfRule type="cellIs" dxfId="4007" priority="4008" stopIfTrue="1" operator="notBetween">
      <formula>0</formula>
      <formula>3</formula>
    </cfRule>
  </conditionalFormatting>
  <conditionalFormatting sqref="F26">
    <cfRule type="expression" dxfId="4006" priority="4007">
      <formula>IF($F$26&gt;$I$26,TRUE,FALSE)</formula>
    </cfRule>
  </conditionalFormatting>
  <conditionalFormatting sqref="F3">
    <cfRule type="cellIs" dxfId="4005" priority="4006" stopIfTrue="1" operator="lessThanOrEqual">
      <formula>0</formula>
    </cfRule>
  </conditionalFormatting>
  <conditionalFormatting sqref="F4">
    <cfRule type="cellIs" dxfId="4004" priority="4005" stopIfTrue="1" operator="notBetween">
      <formula>0</formula>
      <formula>3</formula>
    </cfRule>
  </conditionalFormatting>
  <conditionalFormatting sqref="F26">
    <cfRule type="expression" dxfId="4003" priority="4004">
      <formula>IF($F$26&gt;$I$26,TRUE,FALSE)</formula>
    </cfRule>
  </conditionalFormatting>
  <conditionalFormatting sqref="F3">
    <cfRule type="cellIs" dxfId="4002" priority="4003" stopIfTrue="1" operator="lessThanOrEqual">
      <formula>0</formula>
    </cfRule>
  </conditionalFormatting>
  <conditionalFormatting sqref="F4">
    <cfRule type="cellIs" dxfId="4001" priority="4002" stopIfTrue="1" operator="notBetween">
      <formula>0</formula>
      <formula>3</formula>
    </cfRule>
  </conditionalFormatting>
  <conditionalFormatting sqref="F26">
    <cfRule type="expression" dxfId="4000" priority="4001">
      <formula>IF($F$26&gt;$I$26,TRUE,FALSE)</formula>
    </cfRule>
  </conditionalFormatting>
  <conditionalFormatting sqref="F3">
    <cfRule type="cellIs" dxfId="3999" priority="4000" stopIfTrue="1" operator="lessThanOrEqual">
      <formula>0</formula>
    </cfRule>
  </conditionalFormatting>
  <conditionalFormatting sqref="F4">
    <cfRule type="cellIs" dxfId="3998" priority="3999" stopIfTrue="1" operator="notBetween">
      <formula>0</formula>
      <formula>3</formula>
    </cfRule>
  </conditionalFormatting>
  <conditionalFormatting sqref="F26">
    <cfRule type="expression" dxfId="3997" priority="3998">
      <formula>IF($F$26&gt;$I$26,TRUE,FALSE)</formula>
    </cfRule>
  </conditionalFormatting>
  <conditionalFormatting sqref="F3">
    <cfRule type="cellIs" dxfId="3996" priority="3997" stopIfTrue="1" operator="lessThanOrEqual">
      <formula>0</formula>
    </cfRule>
  </conditionalFormatting>
  <conditionalFormatting sqref="F4">
    <cfRule type="cellIs" dxfId="3995" priority="3996" stopIfTrue="1" operator="notBetween">
      <formula>0</formula>
      <formula>3</formula>
    </cfRule>
  </conditionalFormatting>
  <conditionalFormatting sqref="F26">
    <cfRule type="expression" dxfId="3994" priority="3995">
      <formula>IF($F$26&gt;$I$26,TRUE,FALSE)</formula>
    </cfRule>
  </conditionalFormatting>
  <conditionalFormatting sqref="F3">
    <cfRule type="cellIs" dxfId="3993" priority="3994" stopIfTrue="1" operator="lessThanOrEqual">
      <formula>0</formula>
    </cfRule>
  </conditionalFormatting>
  <conditionalFormatting sqref="F4">
    <cfRule type="cellIs" dxfId="3992" priority="3993" stopIfTrue="1" operator="notBetween">
      <formula>0</formula>
      <formula>3</formula>
    </cfRule>
  </conditionalFormatting>
  <conditionalFormatting sqref="F26">
    <cfRule type="expression" dxfId="3991" priority="3992">
      <formula>IF($F$26&gt;$I$26,TRUE,FALSE)</formula>
    </cfRule>
  </conditionalFormatting>
  <conditionalFormatting sqref="F3">
    <cfRule type="cellIs" dxfId="3990" priority="3991" stopIfTrue="1" operator="lessThanOrEqual">
      <formula>0</formula>
    </cfRule>
  </conditionalFormatting>
  <conditionalFormatting sqref="F4">
    <cfRule type="cellIs" dxfId="3989" priority="3990" stopIfTrue="1" operator="notBetween">
      <formula>0</formula>
      <formula>3</formula>
    </cfRule>
  </conditionalFormatting>
  <conditionalFormatting sqref="F26">
    <cfRule type="expression" dxfId="3988" priority="3989">
      <formula>IF($F$26&gt;$I$26,TRUE,FALSE)</formula>
    </cfRule>
  </conditionalFormatting>
  <conditionalFormatting sqref="F3">
    <cfRule type="cellIs" dxfId="3987" priority="3988" stopIfTrue="1" operator="lessThanOrEqual">
      <formula>0</formula>
    </cfRule>
  </conditionalFormatting>
  <conditionalFormatting sqref="F4">
    <cfRule type="cellIs" dxfId="3986" priority="3987" stopIfTrue="1" operator="notBetween">
      <formula>0</formula>
      <formula>3</formula>
    </cfRule>
  </conditionalFormatting>
  <conditionalFormatting sqref="F26">
    <cfRule type="expression" dxfId="3985" priority="3986">
      <formula>IF($F$26&gt;$I$26,TRUE,FALSE)</formula>
    </cfRule>
  </conditionalFormatting>
  <conditionalFormatting sqref="F3">
    <cfRule type="cellIs" dxfId="3984" priority="3985" stopIfTrue="1" operator="lessThanOrEqual">
      <formula>0</formula>
    </cfRule>
  </conditionalFormatting>
  <conditionalFormatting sqref="F4">
    <cfRule type="cellIs" dxfId="3983" priority="3984" stopIfTrue="1" operator="notBetween">
      <formula>0</formula>
      <formula>3</formula>
    </cfRule>
  </conditionalFormatting>
  <conditionalFormatting sqref="F26">
    <cfRule type="expression" dxfId="3982" priority="3983">
      <formula>IF($F$26&gt;$I$26,TRUE,FALSE)</formula>
    </cfRule>
  </conditionalFormatting>
  <conditionalFormatting sqref="B2">
    <cfRule type="cellIs" dxfId="3981" priority="3982" stopIfTrue="1" operator="lessThan">
      <formula>15</formula>
    </cfRule>
  </conditionalFormatting>
  <conditionalFormatting sqref="B27 B29 B4:B7">
    <cfRule type="cellIs" dxfId="3980" priority="3981" stopIfTrue="1" operator="notBetween">
      <formula>0</formula>
      <formula>3</formula>
    </cfRule>
  </conditionalFormatting>
  <conditionalFormatting sqref="B31 B10 B8 B18">
    <cfRule type="cellIs" dxfId="3979" priority="3980" stopIfTrue="1" operator="notBetween">
      <formula>0</formula>
      <formula>2</formula>
    </cfRule>
  </conditionalFormatting>
  <conditionalFormatting sqref="B19">
    <cfRule type="cellIs" dxfId="3978" priority="3979" stopIfTrue="1" operator="notBetween">
      <formula>0</formula>
      <formula>1</formula>
    </cfRule>
  </conditionalFormatting>
  <conditionalFormatting sqref="B2">
    <cfRule type="cellIs" dxfId="3977" priority="3978" stopIfTrue="1" operator="lessThan">
      <formula>15</formula>
    </cfRule>
  </conditionalFormatting>
  <conditionalFormatting sqref="B27 B29 B4:B7">
    <cfRule type="cellIs" dxfId="3976" priority="3977" stopIfTrue="1" operator="notBetween">
      <formula>0</formula>
      <formula>3</formula>
    </cfRule>
  </conditionalFormatting>
  <conditionalFormatting sqref="B31 B10 B8 B18">
    <cfRule type="cellIs" dxfId="3975" priority="3976" stopIfTrue="1" operator="notBetween">
      <formula>0</formula>
      <formula>2</formula>
    </cfRule>
  </conditionalFormatting>
  <conditionalFormatting sqref="B19">
    <cfRule type="cellIs" dxfId="3974" priority="3975" stopIfTrue="1" operator="notBetween">
      <formula>0</formula>
      <formula>1</formula>
    </cfRule>
  </conditionalFormatting>
  <conditionalFormatting sqref="B2">
    <cfRule type="cellIs" dxfId="3973" priority="3974" stopIfTrue="1" operator="lessThan">
      <formula>15</formula>
    </cfRule>
  </conditionalFormatting>
  <conditionalFormatting sqref="B27 B29 B4:B7">
    <cfRule type="cellIs" dxfId="3972" priority="3973" stopIfTrue="1" operator="notBetween">
      <formula>0</formula>
      <formula>3</formula>
    </cfRule>
  </conditionalFormatting>
  <conditionalFormatting sqref="B31 B10 B8 B18">
    <cfRule type="cellIs" dxfId="3971" priority="3972" stopIfTrue="1" operator="notBetween">
      <formula>0</formula>
      <formula>2</formula>
    </cfRule>
  </conditionalFormatting>
  <conditionalFormatting sqref="B19">
    <cfRule type="cellIs" dxfId="3970" priority="3971" stopIfTrue="1" operator="notBetween">
      <formula>0</formula>
      <formula>1</formula>
    </cfRule>
  </conditionalFormatting>
  <conditionalFormatting sqref="B2">
    <cfRule type="cellIs" dxfId="3969" priority="3970" stopIfTrue="1" operator="lessThan">
      <formula>15</formula>
    </cfRule>
  </conditionalFormatting>
  <conditionalFormatting sqref="B27 B29 B4:B7">
    <cfRule type="cellIs" dxfId="3968" priority="3969" stopIfTrue="1" operator="notBetween">
      <formula>0</formula>
      <formula>3</formula>
    </cfRule>
  </conditionalFormatting>
  <conditionalFormatting sqref="B31 B10 B8 B18">
    <cfRule type="cellIs" dxfId="3967" priority="3968" stopIfTrue="1" operator="notBetween">
      <formula>0</formula>
      <formula>2</formula>
    </cfRule>
  </conditionalFormatting>
  <conditionalFormatting sqref="B19">
    <cfRule type="cellIs" dxfId="3966" priority="3967" stopIfTrue="1" operator="notBetween">
      <formula>0</formula>
      <formula>1</formula>
    </cfRule>
  </conditionalFormatting>
  <conditionalFormatting sqref="B2">
    <cfRule type="cellIs" dxfId="3965" priority="3966" stopIfTrue="1" operator="lessThan">
      <formula>15</formula>
    </cfRule>
  </conditionalFormatting>
  <conditionalFormatting sqref="B27 B29 B4:B7">
    <cfRule type="cellIs" dxfId="3964" priority="3965" stopIfTrue="1" operator="notBetween">
      <formula>0</formula>
      <formula>3</formula>
    </cfRule>
  </conditionalFormatting>
  <conditionalFormatting sqref="B31 B10 B8 B18">
    <cfRule type="cellIs" dxfId="3963" priority="3964" stopIfTrue="1" operator="notBetween">
      <formula>0</formula>
      <formula>2</formula>
    </cfRule>
  </conditionalFormatting>
  <conditionalFormatting sqref="B19">
    <cfRule type="cellIs" dxfId="3962" priority="3963" stopIfTrue="1" operator="notBetween">
      <formula>0</formula>
      <formula>1</formula>
    </cfRule>
  </conditionalFormatting>
  <conditionalFormatting sqref="B2">
    <cfRule type="cellIs" dxfId="3961" priority="3962" stopIfTrue="1" operator="lessThan">
      <formula>15</formula>
    </cfRule>
  </conditionalFormatting>
  <conditionalFormatting sqref="B27 B29 B4:B7">
    <cfRule type="cellIs" dxfId="3960" priority="3961" stopIfTrue="1" operator="notBetween">
      <formula>0</formula>
      <formula>3</formula>
    </cfRule>
  </conditionalFormatting>
  <conditionalFormatting sqref="B31 B10 B8 B18">
    <cfRule type="cellIs" dxfId="3959" priority="3960" stopIfTrue="1" operator="notBetween">
      <formula>0</formula>
      <formula>2</formula>
    </cfRule>
  </conditionalFormatting>
  <conditionalFormatting sqref="B19">
    <cfRule type="cellIs" dxfId="3958" priority="3959" stopIfTrue="1" operator="notBetween">
      <formula>0</formula>
      <formula>1</formula>
    </cfRule>
  </conditionalFormatting>
  <conditionalFormatting sqref="B2">
    <cfRule type="cellIs" dxfId="3957" priority="3958" stopIfTrue="1" operator="lessThan">
      <formula>15</formula>
    </cfRule>
  </conditionalFormatting>
  <conditionalFormatting sqref="B27 B29 B4:B7">
    <cfRule type="cellIs" dxfId="3956" priority="3957" stopIfTrue="1" operator="notBetween">
      <formula>0</formula>
      <formula>3</formula>
    </cfRule>
  </conditionalFormatting>
  <conditionalFormatting sqref="B31 B10 B8 B18">
    <cfRule type="cellIs" dxfId="3955" priority="3956" stopIfTrue="1" operator="notBetween">
      <formula>0</formula>
      <formula>2</formula>
    </cfRule>
  </conditionalFormatting>
  <conditionalFormatting sqref="B19">
    <cfRule type="cellIs" dxfId="3954" priority="3955" stopIfTrue="1" operator="notBetween">
      <formula>0</formula>
      <formula>1</formula>
    </cfRule>
  </conditionalFormatting>
  <conditionalFormatting sqref="B2">
    <cfRule type="cellIs" dxfId="3953" priority="3954" stopIfTrue="1" operator="lessThan">
      <formula>15</formula>
    </cfRule>
  </conditionalFormatting>
  <conditionalFormatting sqref="B27 B29 B4:B7">
    <cfRule type="cellIs" dxfId="3952" priority="3953" stopIfTrue="1" operator="notBetween">
      <formula>0</formula>
      <formula>3</formula>
    </cfRule>
  </conditionalFormatting>
  <conditionalFormatting sqref="B31 B10 B8 B18">
    <cfRule type="cellIs" dxfId="3951" priority="3952" stopIfTrue="1" operator="notBetween">
      <formula>0</formula>
      <formula>2</formula>
    </cfRule>
  </conditionalFormatting>
  <conditionalFormatting sqref="B19">
    <cfRule type="cellIs" dxfId="3950" priority="3951" stopIfTrue="1" operator="notBetween">
      <formula>0</formula>
      <formula>1</formula>
    </cfRule>
  </conditionalFormatting>
  <conditionalFormatting sqref="B2">
    <cfRule type="cellIs" dxfId="3949" priority="3950" stopIfTrue="1" operator="lessThan">
      <formula>15</formula>
    </cfRule>
  </conditionalFormatting>
  <conditionalFormatting sqref="B27 B29 B4:B7">
    <cfRule type="cellIs" dxfId="3948" priority="3949" stopIfTrue="1" operator="notBetween">
      <formula>0</formula>
      <formula>3</formula>
    </cfRule>
  </conditionalFormatting>
  <conditionalFormatting sqref="B31 B18 B10 B8">
    <cfRule type="cellIs" dxfId="3947" priority="3948" stopIfTrue="1" operator="notBetween">
      <formula>0</formula>
      <formula>2</formula>
    </cfRule>
  </conditionalFormatting>
  <conditionalFormatting sqref="B19">
    <cfRule type="cellIs" dxfId="3946" priority="3947" stopIfTrue="1" operator="notBetween">
      <formula>0</formula>
      <formula>1</formula>
    </cfRule>
  </conditionalFormatting>
  <conditionalFormatting sqref="B18">
    <cfRule type="cellIs" dxfId="3945" priority="3946" stopIfTrue="1" operator="notBetween">
      <formula>0</formula>
      <formula>2</formula>
    </cfRule>
  </conditionalFormatting>
  <conditionalFormatting sqref="B18">
    <cfRule type="cellIs" dxfId="3944" priority="3945" stopIfTrue="1" operator="notBetween">
      <formula>0</formula>
      <formula>2</formula>
    </cfRule>
  </conditionalFormatting>
  <conditionalFormatting sqref="B18">
    <cfRule type="cellIs" dxfId="3943" priority="3944" stopIfTrue="1" operator="notBetween">
      <formula>0</formula>
      <formula>2</formula>
    </cfRule>
  </conditionalFormatting>
  <conditionalFormatting sqref="B18">
    <cfRule type="cellIs" dxfId="3942" priority="3943" stopIfTrue="1" operator="notBetween">
      <formula>0</formula>
      <formula>2</formula>
    </cfRule>
  </conditionalFormatting>
  <conditionalFormatting sqref="B18">
    <cfRule type="cellIs" dxfId="3941" priority="3942" stopIfTrue="1" operator="notBetween">
      <formula>0</formula>
      <formula>2</formula>
    </cfRule>
  </conditionalFormatting>
  <conditionalFormatting sqref="B18">
    <cfRule type="cellIs" dxfId="3940" priority="3941" stopIfTrue="1" operator="notBetween">
      <formula>0</formula>
      <formula>2</formula>
    </cfRule>
  </conditionalFormatting>
  <conditionalFormatting sqref="B2">
    <cfRule type="cellIs" dxfId="3939" priority="3940" stopIfTrue="1" operator="lessThan">
      <formula>15</formula>
    </cfRule>
  </conditionalFormatting>
  <conditionalFormatting sqref="B27 B29 B4:B7">
    <cfRule type="cellIs" dxfId="3938" priority="3939" stopIfTrue="1" operator="notBetween">
      <formula>0</formula>
      <formula>3</formula>
    </cfRule>
  </conditionalFormatting>
  <conditionalFormatting sqref="B31 B18 B10 B8">
    <cfRule type="cellIs" dxfId="3937" priority="3938" stopIfTrue="1" operator="notBetween">
      <formula>0</formula>
      <formula>2</formula>
    </cfRule>
  </conditionalFormatting>
  <conditionalFormatting sqref="B19">
    <cfRule type="cellIs" dxfId="3936" priority="3937" stopIfTrue="1" operator="notBetween">
      <formula>0</formula>
      <formula>1</formula>
    </cfRule>
  </conditionalFormatting>
  <conditionalFormatting sqref="B18">
    <cfRule type="cellIs" dxfId="3935" priority="3936" stopIfTrue="1" operator="notBetween">
      <formula>0</formula>
      <formula>2</formula>
    </cfRule>
  </conditionalFormatting>
  <conditionalFormatting sqref="B18">
    <cfRule type="cellIs" dxfId="3934" priority="3935" stopIfTrue="1" operator="notBetween">
      <formula>0</formula>
      <formula>2</formula>
    </cfRule>
  </conditionalFormatting>
  <conditionalFormatting sqref="B18">
    <cfRule type="cellIs" dxfId="3933" priority="3934" stopIfTrue="1" operator="notBetween">
      <formula>0</formula>
      <formula>2</formula>
    </cfRule>
  </conditionalFormatting>
  <conditionalFormatting sqref="B18">
    <cfRule type="cellIs" dxfId="3932" priority="3933" stopIfTrue="1" operator="notBetween">
      <formula>0</formula>
      <formula>2</formula>
    </cfRule>
  </conditionalFormatting>
  <conditionalFormatting sqref="B18">
    <cfRule type="cellIs" dxfId="3931" priority="3932" stopIfTrue="1" operator="notBetween">
      <formula>0</formula>
      <formula>2</formula>
    </cfRule>
  </conditionalFormatting>
  <conditionalFormatting sqref="B18">
    <cfRule type="cellIs" dxfId="3930" priority="3931" stopIfTrue="1" operator="notBetween">
      <formula>0</formula>
      <formula>2</formula>
    </cfRule>
  </conditionalFormatting>
  <conditionalFormatting sqref="B2">
    <cfRule type="cellIs" dxfId="3929" priority="3930" stopIfTrue="1" operator="lessThan">
      <formula>15</formula>
    </cfRule>
  </conditionalFormatting>
  <conditionalFormatting sqref="B27 B29 B4:B7">
    <cfRule type="cellIs" dxfId="3928" priority="3929" stopIfTrue="1" operator="notBetween">
      <formula>0</formula>
      <formula>3</formula>
    </cfRule>
  </conditionalFormatting>
  <conditionalFormatting sqref="B31 B18 B10 B8">
    <cfRule type="cellIs" dxfId="3927" priority="3928" stopIfTrue="1" operator="notBetween">
      <formula>0</formula>
      <formula>2</formula>
    </cfRule>
  </conditionalFormatting>
  <conditionalFormatting sqref="B19">
    <cfRule type="cellIs" dxfId="3926" priority="3927" stopIfTrue="1" operator="notBetween">
      <formula>0</formula>
      <formula>1</formula>
    </cfRule>
  </conditionalFormatting>
  <conditionalFormatting sqref="B18">
    <cfRule type="cellIs" dxfId="3925" priority="3926" stopIfTrue="1" operator="notBetween">
      <formula>0</formula>
      <formula>2</formula>
    </cfRule>
  </conditionalFormatting>
  <conditionalFormatting sqref="B18">
    <cfRule type="cellIs" dxfId="3924" priority="3925" stopIfTrue="1" operator="notBetween">
      <formula>0</formula>
      <formula>2</formula>
    </cfRule>
  </conditionalFormatting>
  <conditionalFormatting sqref="B18">
    <cfRule type="cellIs" dxfId="3923" priority="3924" stopIfTrue="1" operator="notBetween">
      <formula>0</formula>
      <formula>2</formula>
    </cfRule>
  </conditionalFormatting>
  <conditionalFormatting sqref="B18">
    <cfRule type="cellIs" dxfId="3922" priority="3923" stopIfTrue="1" operator="notBetween">
      <formula>0</formula>
      <formula>2</formula>
    </cfRule>
  </conditionalFormatting>
  <conditionalFormatting sqref="B18">
    <cfRule type="cellIs" dxfId="3921" priority="3922" stopIfTrue="1" operator="notBetween">
      <formula>0</formula>
      <formula>2</formula>
    </cfRule>
  </conditionalFormatting>
  <conditionalFormatting sqref="B18">
    <cfRule type="cellIs" dxfId="3920" priority="3921" stopIfTrue="1" operator="notBetween">
      <formula>0</formula>
      <formula>2</formula>
    </cfRule>
  </conditionalFormatting>
  <conditionalFormatting sqref="B2">
    <cfRule type="cellIs" dxfId="3919" priority="3920" stopIfTrue="1" operator="lessThan">
      <formula>15</formula>
    </cfRule>
  </conditionalFormatting>
  <conditionalFormatting sqref="B27 B29 B4:B7">
    <cfRule type="cellIs" dxfId="3918" priority="3919" stopIfTrue="1" operator="notBetween">
      <formula>0</formula>
      <formula>3</formula>
    </cfRule>
  </conditionalFormatting>
  <conditionalFormatting sqref="B31 B18 B10 B8">
    <cfRule type="cellIs" dxfId="3917" priority="3918" stopIfTrue="1" operator="notBetween">
      <formula>0</formula>
      <formula>2</formula>
    </cfRule>
  </conditionalFormatting>
  <conditionalFormatting sqref="B19">
    <cfRule type="cellIs" dxfId="3916" priority="3917" stopIfTrue="1" operator="notBetween">
      <formula>0</formula>
      <formula>1</formula>
    </cfRule>
  </conditionalFormatting>
  <conditionalFormatting sqref="B18">
    <cfRule type="cellIs" dxfId="3915" priority="3916" stopIfTrue="1" operator="notBetween">
      <formula>0</formula>
      <formula>2</formula>
    </cfRule>
  </conditionalFormatting>
  <conditionalFormatting sqref="B18">
    <cfRule type="cellIs" dxfId="3914" priority="3915" stopIfTrue="1" operator="notBetween">
      <formula>0</formula>
      <formula>2</formula>
    </cfRule>
  </conditionalFormatting>
  <conditionalFormatting sqref="B18">
    <cfRule type="cellIs" dxfId="3913" priority="3914" stopIfTrue="1" operator="notBetween">
      <formula>0</formula>
      <formula>2</formula>
    </cfRule>
  </conditionalFormatting>
  <conditionalFormatting sqref="B18">
    <cfRule type="cellIs" dxfId="3912" priority="3913" stopIfTrue="1" operator="notBetween">
      <formula>0</formula>
      <formula>2</formula>
    </cfRule>
  </conditionalFormatting>
  <conditionalFormatting sqref="B18">
    <cfRule type="cellIs" dxfId="3911" priority="3912" stopIfTrue="1" operator="notBetween">
      <formula>0</formula>
      <formula>2</formula>
    </cfRule>
  </conditionalFormatting>
  <conditionalFormatting sqref="B18">
    <cfRule type="cellIs" dxfId="3910" priority="3911" stopIfTrue="1" operator="notBetween">
      <formula>0</formula>
      <formula>2</formula>
    </cfRule>
  </conditionalFormatting>
  <conditionalFormatting sqref="B2">
    <cfRule type="cellIs" dxfId="3909" priority="3910" stopIfTrue="1" operator="lessThan">
      <formula>15</formula>
    </cfRule>
  </conditionalFormatting>
  <conditionalFormatting sqref="B27 B29 B4:B7">
    <cfRule type="cellIs" dxfId="3908" priority="3909" stopIfTrue="1" operator="notBetween">
      <formula>0</formula>
      <formula>3</formula>
    </cfRule>
  </conditionalFormatting>
  <conditionalFormatting sqref="B31 B18 B10 B8">
    <cfRule type="cellIs" dxfId="3907" priority="3908" stopIfTrue="1" operator="notBetween">
      <formula>0</formula>
      <formula>2</formula>
    </cfRule>
  </conditionalFormatting>
  <conditionalFormatting sqref="B19">
    <cfRule type="cellIs" dxfId="3906" priority="3907" stopIfTrue="1" operator="notBetween">
      <formula>0</formula>
      <formula>1</formula>
    </cfRule>
  </conditionalFormatting>
  <conditionalFormatting sqref="B18">
    <cfRule type="cellIs" dxfId="3905" priority="3906" stopIfTrue="1" operator="notBetween">
      <formula>0</formula>
      <formula>2</formula>
    </cfRule>
  </conditionalFormatting>
  <conditionalFormatting sqref="B18">
    <cfRule type="cellIs" dxfId="3904" priority="3905" stopIfTrue="1" operator="notBetween">
      <formula>0</formula>
      <formula>2</formula>
    </cfRule>
  </conditionalFormatting>
  <conditionalFormatting sqref="B18">
    <cfRule type="cellIs" dxfId="3903" priority="3904" stopIfTrue="1" operator="notBetween">
      <formula>0</formula>
      <formula>2</formula>
    </cfRule>
  </conditionalFormatting>
  <conditionalFormatting sqref="B18">
    <cfRule type="cellIs" dxfId="3902" priority="3903" stopIfTrue="1" operator="notBetween">
      <formula>0</formula>
      <formula>2</formula>
    </cfRule>
  </conditionalFormatting>
  <conditionalFormatting sqref="B18">
    <cfRule type="cellIs" dxfId="3901" priority="3902" stopIfTrue="1" operator="notBetween">
      <formula>0</formula>
      <formula>2</formula>
    </cfRule>
  </conditionalFormatting>
  <conditionalFormatting sqref="B18">
    <cfRule type="cellIs" dxfId="3900" priority="3901" stopIfTrue="1" operator="notBetween">
      <formula>0</formula>
      <formula>2</formula>
    </cfRule>
  </conditionalFormatting>
  <conditionalFormatting sqref="D2">
    <cfRule type="cellIs" dxfId="3899" priority="3900" stopIfTrue="1" operator="lessThan">
      <formula>6</formula>
    </cfRule>
  </conditionalFormatting>
  <conditionalFormatting sqref="D4:D5">
    <cfRule type="cellIs" dxfId="3898" priority="3899" stopIfTrue="1" operator="notBetween">
      <formula>0</formula>
      <formula>3</formula>
    </cfRule>
  </conditionalFormatting>
  <conditionalFormatting sqref="D6">
    <cfRule type="cellIs" dxfId="3897" priority="3898" stopIfTrue="1" operator="notBetween">
      <formula>0</formula>
      <formula>3</formula>
    </cfRule>
  </conditionalFormatting>
  <conditionalFormatting sqref="D2">
    <cfRule type="cellIs" dxfId="3896" priority="3897" stopIfTrue="1" operator="lessThan">
      <formula>6</formula>
    </cfRule>
  </conditionalFormatting>
  <conditionalFormatting sqref="D4:D5">
    <cfRule type="cellIs" dxfId="3895" priority="3896" stopIfTrue="1" operator="notBetween">
      <formula>0</formula>
      <formula>3</formula>
    </cfRule>
  </conditionalFormatting>
  <conditionalFormatting sqref="D6">
    <cfRule type="cellIs" dxfId="3894" priority="3895" stopIfTrue="1" operator="notBetween">
      <formula>0</formula>
      <formula>3</formula>
    </cfRule>
  </conditionalFormatting>
  <conditionalFormatting sqref="D2">
    <cfRule type="cellIs" dxfId="3893" priority="3894" stopIfTrue="1" operator="lessThan">
      <formula>6</formula>
    </cfRule>
  </conditionalFormatting>
  <conditionalFormatting sqref="D4:D5">
    <cfRule type="cellIs" dxfId="3892" priority="3893" stopIfTrue="1" operator="notBetween">
      <formula>0</formula>
      <formula>3</formula>
    </cfRule>
  </conditionalFormatting>
  <conditionalFormatting sqref="D6">
    <cfRule type="cellIs" dxfId="3891" priority="3892" stopIfTrue="1" operator="notBetween">
      <formula>0</formula>
      <formula>3</formula>
    </cfRule>
  </conditionalFormatting>
  <conditionalFormatting sqref="D2">
    <cfRule type="cellIs" dxfId="3890" priority="3891" stopIfTrue="1" operator="lessThan">
      <formula>6</formula>
    </cfRule>
  </conditionalFormatting>
  <conditionalFormatting sqref="D4:D5">
    <cfRule type="cellIs" dxfId="3889" priority="3890" stopIfTrue="1" operator="notBetween">
      <formula>0</formula>
      <formula>3</formula>
    </cfRule>
  </conditionalFormatting>
  <conditionalFormatting sqref="D6">
    <cfRule type="cellIs" dxfId="3888" priority="3889" stopIfTrue="1" operator="notBetween">
      <formula>0</formula>
      <formula>3</formula>
    </cfRule>
  </conditionalFormatting>
  <conditionalFormatting sqref="D2">
    <cfRule type="cellIs" dxfId="3887" priority="3888" stopIfTrue="1" operator="lessThan">
      <formula>6</formula>
    </cfRule>
  </conditionalFormatting>
  <conditionalFormatting sqref="D4:D5">
    <cfRule type="cellIs" dxfId="3886" priority="3887" stopIfTrue="1" operator="notBetween">
      <formula>0</formula>
      <formula>3</formula>
    </cfRule>
  </conditionalFormatting>
  <conditionalFormatting sqref="D6">
    <cfRule type="cellIs" dxfId="3885" priority="3886" stopIfTrue="1" operator="notBetween">
      <formula>0</formula>
      <formula>3</formula>
    </cfRule>
  </conditionalFormatting>
  <conditionalFormatting sqref="D2">
    <cfRule type="cellIs" dxfId="3884" priority="3885" stopIfTrue="1" operator="lessThan">
      <formula>6</formula>
    </cfRule>
  </conditionalFormatting>
  <conditionalFormatting sqref="D4:D5">
    <cfRule type="cellIs" dxfId="3883" priority="3884" stopIfTrue="1" operator="notBetween">
      <formula>0</formula>
      <formula>3</formula>
    </cfRule>
  </conditionalFormatting>
  <conditionalFormatting sqref="D6">
    <cfRule type="cellIs" dxfId="3882" priority="3883" stopIfTrue="1" operator="notBetween">
      <formula>0</formula>
      <formula>3</formula>
    </cfRule>
  </conditionalFormatting>
  <conditionalFormatting sqref="D2">
    <cfRule type="cellIs" dxfId="3881" priority="3882" stopIfTrue="1" operator="lessThan">
      <formula>6</formula>
    </cfRule>
  </conditionalFormatting>
  <conditionalFormatting sqref="D4:D5">
    <cfRule type="cellIs" dxfId="3880" priority="3881" stopIfTrue="1" operator="notBetween">
      <formula>0</formula>
      <formula>3</formula>
    </cfRule>
  </conditionalFormatting>
  <conditionalFormatting sqref="D6">
    <cfRule type="cellIs" dxfId="3879" priority="3880" stopIfTrue="1" operator="notBetween">
      <formula>0</formula>
      <formula>3</formula>
    </cfRule>
  </conditionalFormatting>
  <conditionalFormatting sqref="D2">
    <cfRule type="cellIs" dxfId="3878" priority="3879" stopIfTrue="1" operator="lessThan">
      <formula>6</formula>
    </cfRule>
  </conditionalFormatting>
  <conditionalFormatting sqref="D4:D5">
    <cfRule type="cellIs" dxfId="3877" priority="3878" stopIfTrue="1" operator="notBetween">
      <formula>0</formula>
      <formula>3</formula>
    </cfRule>
  </conditionalFormatting>
  <conditionalFormatting sqref="D6">
    <cfRule type="cellIs" dxfId="3876" priority="3877" stopIfTrue="1" operator="notBetween">
      <formula>0</formula>
      <formula>3</formula>
    </cfRule>
  </conditionalFormatting>
  <conditionalFormatting sqref="D2">
    <cfRule type="cellIs" dxfId="3875" priority="3876" stopIfTrue="1" operator="lessThan">
      <formula>6</formula>
    </cfRule>
  </conditionalFormatting>
  <conditionalFormatting sqref="D4:D5">
    <cfRule type="cellIs" dxfId="3874" priority="3875" stopIfTrue="1" operator="notBetween">
      <formula>0</formula>
      <formula>3</formula>
    </cfRule>
  </conditionalFormatting>
  <conditionalFormatting sqref="D6">
    <cfRule type="cellIs" dxfId="3873" priority="3874" stopIfTrue="1" operator="notBetween">
      <formula>0</formula>
      <formula>3</formula>
    </cfRule>
  </conditionalFormatting>
  <conditionalFormatting sqref="D2">
    <cfRule type="cellIs" dxfId="3872" priority="3873" stopIfTrue="1" operator="lessThan">
      <formula>6</formula>
    </cfRule>
  </conditionalFormatting>
  <conditionalFormatting sqref="D4:D5">
    <cfRule type="cellIs" dxfId="3871" priority="3872" stopIfTrue="1" operator="notBetween">
      <formula>0</formula>
      <formula>3</formula>
    </cfRule>
  </conditionalFormatting>
  <conditionalFormatting sqref="D6">
    <cfRule type="cellIs" dxfId="3870" priority="3871" stopIfTrue="1" operator="notBetween">
      <formula>0</formula>
      <formula>3</formula>
    </cfRule>
  </conditionalFormatting>
  <conditionalFormatting sqref="D2">
    <cfRule type="cellIs" dxfId="3869" priority="3870" stopIfTrue="1" operator="lessThan">
      <formula>6</formula>
    </cfRule>
  </conditionalFormatting>
  <conditionalFormatting sqref="D4:D5">
    <cfRule type="cellIs" dxfId="3868" priority="3869" stopIfTrue="1" operator="notBetween">
      <formula>0</formula>
      <formula>3</formula>
    </cfRule>
  </conditionalFormatting>
  <conditionalFormatting sqref="D6">
    <cfRule type="cellIs" dxfId="3867" priority="3868" stopIfTrue="1" operator="notBetween">
      <formula>0</formula>
      <formula>3</formula>
    </cfRule>
  </conditionalFormatting>
  <conditionalFormatting sqref="D2">
    <cfRule type="cellIs" dxfId="3866" priority="3867" stopIfTrue="1" operator="lessThan">
      <formula>6</formula>
    </cfRule>
  </conditionalFormatting>
  <conditionalFormatting sqref="D4:D5">
    <cfRule type="cellIs" dxfId="3865" priority="3866" stopIfTrue="1" operator="notBetween">
      <formula>0</formula>
      <formula>3</formula>
    </cfRule>
  </conditionalFormatting>
  <conditionalFormatting sqref="D6">
    <cfRule type="cellIs" dxfId="3864" priority="3865" stopIfTrue="1" operator="notBetween">
      <formula>0</formula>
      <formula>3</formula>
    </cfRule>
  </conditionalFormatting>
  <conditionalFormatting sqref="D2">
    <cfRule type="cellIs" dxfId="3863" priority="3864" stopIfTrue="1" operator="lessThan">
      <formula>6</formula>
    </cfRule>
  </conditionalFormatting>
  <conditionalFormatting sqref="D4:D5">
    <cfRule type="cellIs" dxfId="3862" priority="3863" stopIfTrue="1" operator="notBetween">
      <formula>0</formula>
      <formula>3</formula>
    </cfRule>
  </conditionalFormatting>
  <conditionalFormatting sqref="D6">
    <cfRule type="cellIs" dxfId="3861" priority="3862" stopIfTrue="1" operator="notBetween">
      <formula>0</formula>
      <formula>3</formula>
    </cfRule>
  </conditionalFormatting>
  <conditionalFormatting sqref="F3">
    <cfRule type="cellIs" dxfId="3860" priority="3861" stopIfTrue="1" operator="lessThanOrEqual">
      <formula>0</formula>
    </cfRule>
  </conditionalFormatting>
  <conditionalFormatting sqref="F4">
    <cfRule type="cellIs" dxfId="3859" priority="3860" stopIfTrue="1" operator="notBetween">
      <formula>0</formula>
      <formula>3</formula>
    </cfRule>
  </conditionalFormatting>
  <conditionalFormatting sqref="F26">
    <cfRule type="expression" dxfId="3858" priority="3859">
      <formula>IF($F$26&gt;$I$26,TRUE,FALSE)</formula>
    </cfRule>
  </conditionalFormatting>
  <conditionalFormatting sqref="F3">
    <cfRule type="cellIs" dxfId="3857" priority="3858" stopIfTrue="1" operator="lessThanOrEqual">
      <formula>0</formula>
    </cfRule>
  </conditionalFormatting>
  <conditionalFormatting sqref="F4">
    <cfRule type="cellIs" dxfId="3856" priority="3857" stopIfTrue="1" operator="notBetween">
      <formula>0</formula>
      <formula>3</formula>
    </cfRule>
  </conditionalFormatting>
  <conditionalFormatting sqref="F26">
    <cfRule type="expression" dxfId="3855" priority="3856">
      <formula>IF($F$26&gt;$I$26,TRUE,FALSE)</formula>
    </cfRule>
  </conditionalFormatting>
  <conditionalFormatting sqref="F34">
    <cfRule type="expression" dxfId="3854" priority="3855" stopIfTrue="1">
      <formula>(I34&lt;0)</formula>
    </cfRule>
  </conditionalFormatting>
  <conditionalFormatting sqref="F35">
    <cfRule type="expression" dxfId="3853" priority="3854" stopIfTrue="1">
      <formula>(I35&lt;0)</formula>
    </cfRule>
  </conditionalFormatting>
  <conditionalFormatting sqref="F36">
    <cfRule type="expression" dxfId="3852" priority="3853" stopIfTrue="1">
      <formula>(I36&lt;0)</formula>
    </cfRule>
  </conditionalFormatting>
  <conditionalFormatting sqref="F37">
    <cfRule type="expression" dxfId="3851" priority="3852" stopIfTrue="1">
      <formula>(I37&lt;0)</formula>
    </cfRule>
  </conditionalFormatting>
  <conditionalFormatting sqref="F38">
    <cfRule type="expression" dxfId="3850" priority="3851" stopIfTrue="1">
      <formula>(I38&lt;0)</formula>
    </cfRule>
  </conditionalFormatting>
  <conditionalFormatting sqref="F3">
    <cfRule type="cellIs" dxfId="3849" priority="3850" stopIfTrue="1" operator="lessThanOrEqual">
      <formula>0</formula>
    </cfRule>
  </conditionalFormatting>
  <conditionalFormatting sqref="F4">
    <cfRule type="cellIs" dxfId="3848" priority="3849" stopIfTrue="1" operator="notBetween">
      <formula>0</formula>
      <formula>3</formula>
    </cfRule>
  </conditionalFormatting>
  <conditionalFormatting sqref="F26">
    <cfRule type="expression" dxfId="3847" priority="3848">
      <formula>IF($F$26&gt;$I$26,TRUE,FALSE)</formula>
    </cfRule>
  </conditionalFormatting>
  <conditionalFormatting sqref="F3">
    <cfRule type="cellIs" dxfId="3846" priority="3847" stopIfTrue="1" operator="lessThanOrEqual">
      <formula>0</formula>
    </cfRule>
  </conditionalFormatting>
  <conditionalFormatting sqref="F4">
    <cfRule type="cellIs" dxfId="3845" priority="3846" stopIfTrue="1" operator="notBetween">
      <formula>0</formula>
      <formula>3</formula>
    </cfRule>
  </conditionalFormatting>
  <conditionalFormatting sqref="F26">
    <cfRule type="expression" dxfId="3844" priority="3845">
      <formula>IF($F$26&gt;$I$26,TRUE,FALSE)</formula>
    </cfRule>
  </conditionalFormatting>
  <conditionalFormatting sqref="F3">
    <cfRule type="cellIs" dxfId="3843" priority="3844" stopIfTrue="1" operator="lessThanOrEqual">
      <formula>0</formula>
    </cfRule>
  </conditionalFormatting>
  <conditionalFormatting sqref="F4">
    <cfRule type="cellIs" dxfId="3842" priority="3843" stopIfTrue="1" operator="notBetween">
      <formula>0</formula>
      <formula>3</formula>
    </cfRule>
  </conditionalFormatting>
  <conditionalFormatting sqref="F26">
    <cfRule type="expression" dxfId="3841" priority="3842">
      <formula>IF($F$26&gt;$I$26,TRUE,FALSE)</formula>
    </cfRule>
  </conditionalFormatting>
  <conditionalFormatting sqref="F3">
    <cfRule type="cellIs" dxfId="3840" priority="3841" stopIfTrue="1" operator="lessThanOrEqual">
      <formula>0</formula>
    </cfRule>
  </conditionalFormatting>
  <conditionalFormatting sqref="F4">
    <cfRule type="cellIs" dxfId="3839" priority="3840" stopIfTrue="1" operator="notBetween">
      <formula>0</formula>
      <formula>3</formula>
    </cfRule>
  </conditionalFormatting>
  <conditionalFormatting sqref="F26">
    <cfRule type="expression" dxfId="3838" priority="3839">
      <formula>IF($F$26&gt;$I$26,TRUE,FALSE)</formula>
    </cfRule>
  </conditionalFormatting>
  <conditionalFormatting sqref="F3">
    <cfRule type="cellIs" dxfId="3837" priority="3838" stopIfTrue="1" operator="lessThanOrEqual">
      <formula>0</formula>
    </cfRule>
  </conditionalFormatting>
  <conditionalFormatting sqref="F4">
    <cfRule type="cellIs" dxfId="3836" priority="3837" stopIfTrue="1" operator="notBetween">
      <formula>0</formula>
      <formula>3</formula>
    </cfRule>
  </conditionalFormatting>
  <conditionalFormatting sqref="F26">
    <cfRule type="expression" dxfId="3835" priority="3836">
      <formula>IF($F$26&gt;$I$26,TRUE,FALSE)</formula>
    </cfRule>
  </conditionalFormatting>
  <conditionalFormatting sqref="F3">
    <cfRule type="cellIs" dxfId="3834" priority="3835" stopIfTrue="1" operator="lessThanOrEqual">
      <formula>0</formula>
    </cfRule>
  </conditionalFormatting>
  <conditionalFormatting sqref="F4">
    <cfRule type="cellIs" dxfId="3833" priority="3834" stopIfTrue="1" operator="notBetween">
      <formula>0</formula>
      <formula>3</formula>
    </cfRule>
  </conditionalFormatting>
  <conditionalFormatting sqref="F26">
    <cfRule type="expression" dxfId="3832" priority="3833">
      <formula>IF($F$26&gt;$I$26,TRUE,FALSE)</formula>
    </cfRule>
  </conditionalFormatting>
  <conditionalFormatting sqref="F3">
    <cfRule type="cellIs" dxfId="3831" priority="3832" stopIfTrue="1" operator="lessThanOrEqual">
      <formula>0</formula>
    </cfRule>
  </conditionalFormatting>
  <conditionalFormatting sqref="F4">
    <cfRule type="cellIs" dxfId="3830" priority="3831" stopIfTrue="1" operator="notBetween">
      <formula>0</formula>
      <formula>3</formula>
    </cfRule>
  </conditionalFormatting>
  <conditionalFormatting sqref="F26">
    <cfRule type="expression" dxfId="3829" priority="3830">
      <formula>IF($F$26&gt;$I$26,TRUE,FALSE)</formula>
    </cfRule>
  </conditionalFormatting>
  <conditionalFormatting sqref="F3">
    <cfRule type="cellIs" dxfId="3828" priority="3829" stopIfTrue="1" operator="lessThanOrEqual">
      <formula>0</formula>
    </cfRule>
  </conditionalFormatting>
  <conditionalFormatting sqref="F4">
    <cfRule type="cellIs" dxfId="3827" priority="3828" stopIfTrue="1" operator="notBetween">
      <formula>0</formula>
      <formula>3</formula>
    </cfRule>
  </conditionalFormatting>
  <conditionalFormatting sqref="F26">
    <cfRule type="expression" dxfId="3826" priority="3827">
      <formula>IF($F$26&gt;$I$26,TRUE,FALSE)</formula>
    </cfRule>
  </conditionalFormatting>
  <conditionalFormatting sqref="F3">
    <cfRule type="cellIs" dxfId="3825" priority="3826" stopIfTrue="1" operator="lessThanOrEqual">
      <formula>0</formula>
    </cfRule>
  </conditionalFormatting>
  <conditionalFormatting sqref="F4">
    <cfRule type="cellIs" dxfId="3824" priority="3825" stopIfTrue="1" operator="notBetween">
      <formula>0</formula>
      <formula>3</formula>
    </cfRule>
  </conditionalFormatting>
  <conditionalFormatting sqref="F26">
    <cfRule type="expression" dxfId="3823" priority="3824">
      <formula>IF($F$26&gt;$I$26,TRUE,FALSE)</formula>
    </cfRule>
  </conditionalFormatting>
  <conditionalFormatting sqref="F3">
    <cfRule type="cellIs" dxfId="3822" priority="3823" stopIfTrue="1" operator="lessThanOrEqual">
      <formula>0</formula>
    </cfRule>
  </conditionalFormatting>
  <conditionalFormatting sqref="F4">
    <cfRule type="cellIs" dxfId="3821" priority="3822" stopIfTrue="1" operator="notBetween">
      <formula>0</formula>
      <formula>3</formula>
    </cfRule>
  </conditionalFormatting>
  <conditionalFormatting sqref="F26">
    <cfRule type="expression" dxfId="3820" priority="3821">
      <formula>IF($F$26&gt;$I$26,TRUE,FALSE)</formula>
    </cfRule>
  </conditionalFormatting>
  <conditionalFormatting sqref="F3">
    <cfRule type="cellIs" dxfId="3819" priority="3820" stopIfTrue="1" operator="lessThanOrEqual">
      <formula>0</formula>
    </cfRule>
  </conditionalFormatting>
  <conditionalFormatting sqref="F4">
    <cfRule type="cellIs" dxfId="3818" priority="3819" stopIfTrue="1" operator="notBetween">
      <formula>0</formula>
      <formula>3</formula>
    </cfRule>
  </conditionalFormatting>
  <conditionalFormatting sqref="F26">
    <cfRule type="expression" dxfId="3817" priority="3818">
      <formula>IF($F$26&gt;$I$26,TRUE,FALSE)</formula>
    </cfRule>
  </conditionalFormatting>
  <conditionalFormatting sqref="B2">
    <cfRule type="cellIs" dxfId="3816" priority="3817" stopIfTrue="1" operator="lessThan">
      <formula>15</formula>
    </cfRule>
  </conditionalFormatting>
  <conditionalFormatting sqref="B27 B29 B4:B7">
    <cfRule type="cellIs" dxfId="3815" priority="3816" stopIfTrue="1" operator="notBetween">
      <formula>0</formula>
      <formula>3</formula>
    </cfRule>
  </conditionalFormatting>
  <conditionalFormatting sqref="B31 B10 B8 B18">
    <cfRule type="cellIs" dxfId="3814" priority="3815" stopIfTrue="1" operator="notBetween">
      <formula>0</formula>
      <formula>2</formula>
    </cfRule>
  </conditionalFormatting>
  <conditionalFormatting sqref="B19">
    <cfRule type="cellIs" dxfId="3813" priority="3814" stopIfTrue="1" operator="notBetween">
      <formula>0</formula>
      <formula>1</formula>
    </cfRule>
  </conditionalFormatting>
  <conditionalFormatting sqref="B2">
    <cfRule type="cellIs" dxfId="3812" priority="3813" stopIfTrue="1" operator="lessThan">
      <formula>15</formula>
    </cfRule>
  </conditionalFormatting>
  <conditionalFormatting sqref="B27 B29 B4:B7">
    <cfRule type="cellIs" dxfId="3811" priority="3812" stopIfTrue="1" operator="notBetween">
      <formula>0</formula>
      <formula>3</formula>
    </cfRule>
  </conditionalFormatting>
  <conditionalFormatting sqref="B31 B10 B8 B18">
    <cfRule type="cellIs" dxfId="3810" priority="3811" stopIfTrue="1" operator="notBetween">
      <formula>0</formula>
      <formula>2</formula>
    </cfRule>
  </conditionalFormatting>
  <conditionalFormatting sqref="B19">
    <cfRule type="cellIs" dxfId="3809" priority="3810" stopIfTrue="1" operator="notBetween">
      <formula>0</formula>
      <formula>1</formula>
    </cfRule>
  </conditionalFormatting>
  <conditionalFormatting sqref="B2">
    <cfRule type="cellIs" dxfId="3808" priority="3809" stopIfTrue="1" operator="lessThan">
      <formula>15</formula>
    </cfRule>
  </conditionalFormatting>
  <conditionalFormatting sqref="B27 B29 B4:B7">
    <cfRule type="cellIs" dxfId="3807" priority="3808" stopIfTrue="1" operator="notBetween">
      <formula>0</formula>
      <formula>3</formula>
    </cfRule>
  </conditionalFormatting>
  <conditionalFormatting sqref="B31 B10 B8 B18">
    <cfRule type="cellIs" dxfId="3806" priority="3807" stopIfTrue="1" operator="notBetween">
      <formula>0</formula>
      <formula>2</formula>
    </cfRule>
  </conditionalFormatting>
  <conditionalFormatting sqref="B19">
    <cfRule type="cellIs" dxfId="3805" priority="3806" stopIfTrue="1" operator="notBetween">
      <formula>0</formula>
      <formula>1</formula>
    </cfRule>
  </conditionalFormatting>
  <conditionalFormatting sqref="B2">
    <cfRule type="cellIs" dxfId="3804" priority="3805" stopIfTrue="1" operator="lessThan">
      <formula>15</formula>
    </cfRule>
  </conditionalFormatting>
  <conditionalFormatting sqref="B27 B29 B4:B7">
    <cfRule type="cellIs" dxfId="3803" priority="3804" stopIfTrue="1" operator="notBetween">
      <formula>0</formula>
      <formula>3</formula>
    </cfRule>
  </conditionalFormatting>
  <conditionalFormatting sqref="B31 B10 B8 B18">
    <cfRule type="cellIs" dxfId="3802" priority="3803" stopIfTrue="1" operator="notBetween">
      <formula>0</formula>
      <formula>2</formula>
    </cfRule>
  </conditionalFormatting>
  <conditionalFormatting sqref="B19">
    <cfRule type="cellIs" dxfId="3801" priority="3802" stopIfTrue="1" operator="notBetween">
      <formula>0</formula>
      <formula>1</formula>
    </cfRule>
  </conditionalFormatting>
  <conditionalFormatting sqref="B2">
    <cfRule type="cellIs" dxfId="3800" priority="3801" stopIfTrue="1" operator="lessThan">
      <formula>15</formula>
    </cfRule>
  </conditionalFormatting>
  <conditionalFormatting sqref="B27 B29 B4:B7">
    <cfRule type="cellIs" dxfId="3799" priority="3800" stopIfTrue="1" operator="notBetween">
      <formula>0</formula>
      <formula>3</formula>
    </cfRule>
  </conditionalFormatting>
  <conditionalFormatting sqref="B31 B10 B8 B18">
    <cfRule type="cellIs" dxfId="3798" priority="3799" stopIfTrue="1" operator="notBetween">
      <formula>0</formula>
      <formula>2</formula>
    </cfRule>
  </conditionalFormatting>
  <conditionalFormatting sqref="B19">
    <cfRule type="cellIs" dxfId="3797" priority="3798" stopIfTrue="1" operator="notBetween">
      <formula>0</formula>
      <formula>1</formula>
    </cfRule>
  </conditionalFormatting>
  <conditionalFormatting sqref="B2">
    <cfRule type="cellIs" dxfId="3796" priority="3797" stopIfTrue="1" operator="lessThan">
      <formula>15</formula>
    </cfRule>
  </conditionalFormatting>
  <conditionalFormatting sqref="B27 B29 B4:B7">
    <cfRule type="cellIs" dxfId="3795" priority="3796" stopIfTrue="1" operator="notBetween">
      <formula>0</formula>
      <formula>3</formula>
    </cfRule>
  </conditionalFormatting>
  <conditionalFormatting sqref="B31 B10 B8 B18">
    <cfRule type="cellIs" dxfId="3794" priority="3795" stopIfTrue="1" operator="notBetween">
      <formula>0</formula>
      <formula>2</formula>
    </cfRule>
  </conditionalFormatting>
  <conditionalFormatting sqref="B19">
    <cfRule type="cellIs" dxfId="3793" priority="3794" stopIfTrue="1" operator="notBetween">
      <formula>0</formula>
      <formula>1</formula>
    </cfRule>
  </conditionalFormatting>
  <conditionalFormatting sqref="B2">
    <cfRule type="cellIs" dxfId="3792" priority="3793" stopIfTrue="1" operator="lessThan">
      <formula>15</formula>
    </cfRule>
  </conditionalFormatting>
  <conditionalFormatting sqref="B27 B29 B4:B7">
    <cfRule type="cellIs" dxfId="3791" priority="3792" stopIfTrue="1" operator="notBetween">
      <formula>0</formula>
      <formula>3</formula>
    </cfRule>
  </conditionalFormatting>
  <conditionalFormatting sqref="B31 B10 B8 B18">
    <cfRule type="cellIs" dxfId="3790" priority="3791" stopIfTrue="1" operator="notBetween">
      <formula>0</formula>
      <formula>2</formula>
    </cfRule>
  </conditionalFormatting>
  <conditionalFormatting sqref="B19">
    <cfRule type="cellIs" dxfId="3789" priority="3790" stopIfTrue="1" operator="notBetween">
      <formula>0</formula>
      <formula>1</formula>
    </cfRule>
  </conditionalFormatting>
  <conditionalFormatting sqref="B2">
    <cfRule type="cellIs" dxfId="3788" priority="3789" stopIfTrue="1" operator="lessThan">
      <formula>15</formula>
    </cfRule>
  </conditionalFormatting>
  <conditionalFormatting sqref="B27 B29 B4:B7">
    <cfRule type="cellIs" dxfId="3787" priority="3788" stopIfTrue="1" operator="notBetween">
      <formula>0</formula>
      <formula>3</formula>
    </cfRule>
  </conditionalFormatting>
  <conditionalFormatting sqref="B31 B10 B8 B18">
    <cfRule type="cellIs" dxfId="3786" priority="3787" stopIfTrue="1" operator="notBetween">
      <formula>0</formula>
      <formula>2</formula>
    </cfRule>
  </conditionalFormatting>
  <conditionalFormatting sqref="B19">
    <cfRule type="cellIs" dxfId="3785" priority="3786" stopIfTrue="1" operator="notBetween">
      <formula>0</formula>
      <formula>1</formula>
    </cfRule>
  </conditionalFormatting>
  <conditionalFormatting sqref="B2">
    <cfRule type="cellIs" dxfId="3784" priority="3785" stopIfTrue="1" operator="lessThan">
      <formula>15</formula>
    </cfRule>
  </conditionalFormatting>
  <conditionalFormatting sqref="B27 B29 B4:B7">
    <cfRule type="cellIs" dxfId="3783" priority="3784" stopIfTrue="1" operator="notBetween">
      <formula>0</formula>
      <formula>3</formula>
    </cfRule>
  </conditionalFormatting>
  <conditionalFormatting sqref="B31 B18 B10 B8">
    <cfRule type="cellIs" dxfId="3782" priority="3783" stopIfTrue="1" operator="notBetween">
      <formula>0</formula>
      <formula>2</formula>
    </cfRule>
  </conditionalFormatting>
  <conditionalFormatting sqref="B19">
    <cfRule type="cellIs" dxfId="3781" priority="3782" stopIfTrue="1" operator="notBetween">
      <formula>0</formula>
      <formula>1</formula>
    </cfRule>
  </conditionalFormatting>
  <conditionalFormatting sqref="B18">
    <cfRule type="cellIs" dxfId="3780" priority="3781" stopIfTrue="1" operator="notBetween">
      <formula>0</formula>
      <formula>2</formula>
    </cfRule>
  </conditionalFormatting>
  <conditionalFormatting sqref="B18">
    <cfRule type="cellIs" dxfId="3779" priority="3780" stopIfTrue="1" operator="notBetween">
      <formula>0</formula>
      <formula>2</formula>
    </cfRule>
  </conditionalFormatting>
  <conditionalFormatting sqref="B18">
    <cfRule type="cellIs" dxfId="3778" priority="3779" stopIfTrue="1" operator="notBetween">
      <formula>0</formula>
      <formula>2</formula>
    </cfRule>
  </conditionalFormatting>
  <conditionalFormatting sqref="B18">
    <cfRule type="cellIs" dxfId="3777" priority="3778" stopIfTrue="1" operator="notBetween">
      <formula>0</formula>
      <formula>2</formula>
    </cfRule>
  </conditionalFormatting>
  <conditionalFormatting sqref="B18">
    <cfRule type="cellIs" dxfId="3776" priority="3777" stopIfTrue="1" operator="notBetween">
      <formula>0</formula>
      <formula>2</formula>
    </cfRule>
  </conditionalFormatting>
  <conditionalFormatting sqref="B18">
    <cfRule type="cellIs" dxfId="3775" priority="3776" stopIfTrue="1" operator="notBetween">
      <formula>0</formula>
      <formula>2</formula>
    </cfRule>
  </conditionalFormatting>
  <conditionalFormatting sqref="B2">
    <cfRule type="cellIs" dxfId="3774" priority="3775" stopIfTrue="1" operator="lessThan">
      <formula>15</formula>
    </cfRule>
  </conditionalFormatting>
  <conditionalFormatting sqref="B27 B29 B4:B7">
    <cfRule type="cellIs" dxfId="3773" priority="3774" stopIfTrue="1" operator="notBetween">
      <formula>0</formula>
      <formula>3</formula>
    </cfRule>
  </conditionalFormatting>
  <conditionalFormatting sqref="B31 B18 B10 B8">
    <cfRule type="cellIs" dxfId="3772" priority="3773" stopIfTrue="1" operator="notBetween">
      <formula>0</formula>
      <formula>2</formula>
    </cfRule>
  </conditionalFormatting>
  <conditionalFormatting sqref="B19">
    <cfRule type="cellIs" dxfId="3771" priority="3772" stopIfTrue="1" operator="notBetween">
      <formula>0</formula>
      <formula>1</formula>
    </cfRule>
  </conditionalFormatting>
  <conditionalFormatting sqref="B18">
    <cfRule type="cellIs" dxfId="3770" priority="3771" stopIfTrue="1" operator="notBetween">
      <formula>0</formula>
      <formula>2</formula>
    </cfRule>
  </conditionalFormatting>
  <conditionalFormatting sqref="B18">
    <cfRule type="cellIs" dxfId="3769" priority="3770" stopIfTrue="1" operator="notBetween">
      <formula>0</formula>
      <formula>2</formula>
    </cfRule>
  </conditionalFormatting>
  <conditionalFormatting sqref="B18">
    <cfRule type="cellIs" dxfId="3768" priority="3769" stopIfTrue="1" operator="notBetween">
      <formula>0</formula>
      <formula>2</formula>
    </cfRule>
  </conditionalFormatting>
  <conditionalFormatting sqref="B18">
    <cfRule type="cellIs" dxfId="3767" priority="3768" stopIfTrue="1" operator="notBetween">
      <formula>0</formula>
      <formula>2</formula>
    </cfRule>
  </conditionalFormatting>
  <conditionalFormatting sqref="B18">
    <cfRule type="cellIs" dxfId="3766" priority="3767" stopIfTrue="1" operator="notBetween">
      <formula>0</formula>
      <formula>2</formula>
    </cfRule>
  </conditionalFormatting>
  <conditionalFormatting sqref="B18">
    <cfRule type="cellIs" dxfId="3765" priority="3766" stopIfTrue="1" operator="notBetween">
      <formula>0</formula>
      <formula>2</formula>
    </cfRule>
  </conditionalFormatting>
  <conditionalFormatting sqref="B2">
    <cfRule type="cellIs" dxfId="3764" priority="3765" stopIfTrue="1" operator="lessThan">
      <formula>15</formula>
    </cfRule>
  </conditionalFormatting>
  <conditionalFormatting sqref="B27 B29 B4:B7">
    <cfRule type="cellIs" dxfId="3763" priority="3764" stopIfTrue="1" operator="notBetween">
      <formula>0</formula>
      <formula>3</formula>
    </cfRule>
  </conditionalFormatting>
  <conditionalFormatting sqref="B31 B18 B10 B8">
    <cfRule type="cellIs" dxfId="3762" priority="3763" stopIfTrue="1" operator="notBetween">
      <formula>0</formula>
      <formula>2</formula>
    </cfRule>
  </conditionalFormatting>
  <conditionalFormatting sqref="B19">
    <cfRule type="cellIs" dxfId="3761" priority="3762" stopIfTrue="1" operator="notBetween">
      <formula>0</formula>
      <formula>1</formula>
    </cfRule>
  </conditionalFormatting>
  <conditionalFormatting sqref="B18">
    <cfRule type="cellIs" dxfId="3760" priority="3761" stopIfTrue="1" operator="notBetween">
      <formula>0</formula>
      <formula>2</formula>
    </cfRule>
  </conditionalFormatting>
  <conditionalFormatting sqref="B18">
    <cfRule type="cellIs" dxfId="3759" priority="3760" stopIfTrue="1" operator="notBetween">
      <formula>0</formula>
      <formula>2</formula>
    </cfRule>
  </conditionalFormatting>
  <conditionalFormatting sqref="B18">
    <cfRule type="cellIs" dxfId="3758" priority="3759" stopIfTrue="1" operator="notBetween">
      <formula>0</formula>
      <formula>2</formula>
    </cfRule>
  </conditionalFormatting>
  <conditionalFormatting sqref="B18">
    <cfRule type="cellIs" dxfId="3757" priority="3758" stopIfTrue="1" operator="notBetween">
      <formula>0</formula>
      <formula>2</formula>
    </cfRule>
  </conditionalFormatting>
  <conditionalFormatting sqref="B18">
    <cfRule type="cellIs" dxfId="3756" priority="3757" stopIfTrue="1" operator="notBetween">
      <formula>0</formula>
      <formula>2</formula>
    </cfRule>
  </conditionalFormatting>
  <conditionalFormatting sqref="B18">
    <cfRule type="cellIs" dxfId="3755" priority="3756" stopIfTrue="1" operator="notBetween">
      <formula>0</formula>
      <formula>2</formula>
    </cfRule>
  </conditionalFormatting>
  <conditionalFormatting sqref="B2">
    <cfRule type="cellIs" dxfId="3754" priority="3755" stopIfTrue="1" operator="lessThan">
      <formula>15</formula>
    </cfRule>
  </conditionalFormatting>
  <conditionalFormatting sqref="B27 B29 B4:B7">
    <cfRule type="cellIs" dxfId="3753" priority="3754" stopIfTrue="1" operator="notBetween">
      <formula>0</formula>
      <formula>3</formula>
    </cfRule>
  </conditionalFormatting>
  <conditionalFormatting sqref="B31 B18 B10 B8">
    <cfRule type="cellIs" dxfId="3752" priority="3753" stopIfTrue="1" operator="notBetween">
      <formula>0</formula>
      <formula>2</formula>
    </cfRule>
  </conditionalFormatting>
  <conditionalFormatting sqref="B19">
    <cfRule type="cellIs" dxfId="3751" priority="3752" stopIfTrue="1" operator="notBetween">
      <formula>0</formula>
      <formula>1</formula>
    </cfRule>
  </conditionalFormatting>
  <conditionalFormatting sqref="B18">
    <cfRule type="cellIs" dxfId="3750" priority="3751" stopIfTrue="1" operator="notBetween">
      <formula>0</formula>
      <formula>2</formula>
    </cfRule>
  </conditionalFormatting>
  <conditionalFormatting sqref="B18">
    <cfRule type="cellIs" dxfId="3749" priority="3750" stopIfTrue="1" operator="notBetween">
      <formula>0</formula>
      <formula>2</formula>
    </cfRule>
  </conditionalFormatting>
  <conditionalFormatting sqref="B18">
    <cfRule type="cellIs" dxfId="3748" priority="3749" stopIfTrue="1" operator="notBetween">
      <formula>0</formula>
      <formula>2</formula>
    </cfRule>
  </conditionalFormatting>
  <conditionalFormatting sqref="B18">
    <cfRule type="cellIs" dxfId="3747" priority="3748" stopIfTrue="1" operator="notBetween">
      <formula>0</formula>
      <formula>2</formula>
    </cfRule>
  </conditionalFormatting>
  <conditionalFormatting sqref="B18">
    <cfRule type="cellIs" dxfId="3746" priority="3747" stopIfTrue="1" operator="notBetween">
      <formula>0</formula>
      <formula>2</formula>
    </cfRule>
  </conditionalFormatting>
  <conditionalFormatting sqref="B18">
    <cfRule type="cellIs" dxfId="3745" priority="3746" stopIfTrue="1" operator="notBetween">
      <formula>0</formula>
      <formula>2</formula>
    </cfRule>
  </conditionalFormatting>
  <conditionalFormatting sqref="B2">
    <cfRule type="cellIs" dxfId="3744" priority="3745" stopIfTrue="1" operator="lessThan">
      <formula>15</formula>
    </cfRule>
  </conditionalFormatting>
  <conditionalFormatting sqref="B27 B29 B4:B7">
    <cfRule type="cellIs" dxfId="3743" priority="3744" stopIfTrue="1" operator="notBetween">
      <formula>0</formula>
      <formula>3</formula>
    </cfRule>
  </conditionalFormatting>
  <conditionalFormatting sqref="B31 B18 B10 B8">
    <cfRule type="cellIs" dxfId="3742" priority="3743" stopIfTrue="1" operator="notBetween">
      <formula>0</formula>
      <formula>2</formula>
    </cfRule>
  </conditionalFormatting>
  <conditionalFormatting sqref="B19">
    <cfRule type="cellIs" dxfId="3741" priority="3742" stopIfTrue="1" operator="notBetween">
      <formula>0</formula>
      <formula>1</formula>
    </cfRule>
  </conditionalFormatting>
  <conditionalFormatting sqref="B18">
    <cfRule type="cellIs" dxfId="3740" priority="3741" stopIfTrue="1" operator="notBetween">
      <formula>0</formula>
      <formula>2</formula>
    </cfRule>
  </conditionalFormatting>
  <conditionalFormatting sqref="B18">
    <cfRule type="cellIs" dxfId="3739" priority="3740" stopIfTrue="1" operator="notBetween">
      <formula>0</formula>
      <formula>2</formula>
    </cfRule>
  </conditionalFormatting>
  <conditionalFormatting sqref="B18">
    <cfRule type="cellIs" dxfId="3738" priority="3739" stopIfTrue="1" operator="notBetween">
      <formula>0</formula>
      <formula>2</formula>
    </cfRule>
  </conditionalFormatting>
  <conditionalFormatting sqref="B18">
    <cfRule type="cellIs" dxfId="3737" priority="3738" stopIfTrue="1" operator="notBetween">
      <formula>0</formula>
      <formula>2</formula>
    </cfRule>
  </conditionalFormatting>
  <conditionalFormatting sqref="B18">
    <cfRule type="cellIs" dxfId="3736" priority="3737" stopIfTrue="1" operator="notBetween">
      <formula>0</formula>
      <formula>2</formula>
    </cfRule>
  </conditionalFormatting>
  <conditionalFormatting sqref="B18">
    <cfRule type="cellIs" dxfId="3735" priority="3736" stopIfTrue="1" operator="notBetween">
      <formula>0</formula>
      <formula>2</formula>
    </cfRule>
  </conditionalFormatting>
  <conditionalFormatting sqref="B2">
    <cfRule type="cellIs" dxfId="3734" priority="3735" stopIfTrue="1" operator="lessThan">
      <formula>15</formula>
    </cfRule>
  </conditionalFormatting>
  <conditionalFormatting sqref="B27 B29 B4:B7">
    <cfRule type="cellIs" dxfId="3733" priority="3734" stopIfTrue="1" operator="notBetween">
      <formula>0</formula>
      <formula>3</formula>
    </cfRule>
  </conditionalFormatting>
  <conditionalFormatting sqref="B31 B10 B8 B18">
    <cfRule type="cellIs" dxfId="3732" priority="3733" stopIfTrue="1" operator="notBetween">
      <formula>0</formula>
      <formula>2</formula>
    </cfRule>
  </conditionalFormatting>
  <conditionalFormatting sqref="B19">
    <cfRule type="cellIs" dxfId="3731" priority="3732" stopIfTrue="1" operator="notBetween">
      <formula>0</formula>
      <formula>1</formula>
    </cfRule>
  </conditionalFormatting>
  <conditionalFormatting sqref="B2">
    <cfRule type="cellIs" dxfId="3730" priority="3731" stopIfTrue="1" operator="lessThan">
      <formula>15</formula>
    </cfRule>
  </conditionalFormatting>
  <conditionalFormatting sqref="B27 B29 B4:B7">
    <cfRule type="cellIs" dxfId="3729" priority="3730" stopIfTrue="1" operator="notBetween">
      <formula>0</formula>
      <formula>3</formula>
    </cfRule>
  </conditionalFormatting>
  <conditionalFormatting sqref="B31 B10 B8 B18">
    <cfRule type="cellIs" dxfId="3728" priority="3729" stopIfTrue="1" operator="notBetween">
      <formula>0</formula>
      <formula>2</formula>
    </cfRule>
  </conditionalFormatting>
  <conditionalFormatting sqref="B19">
    <cfRule type="cellIs" dxfId="3727" priority="3728" stopIfTrue="1" operator="notBetween">
      <formula>0</formula>
      <formula>1</formula>
    </cfRule>
  </conditionalFormatting>
  <conditionalFormatting sqref="B2">
    <cfRule type="cellIs" dxfId="3726" priority="3727" stopIfTrue="1" operator="lessThan">
      <formula>15</formula>
    </cfRule>
  </conditionalFormatting>
  <conditionalFormatting sqref="B27 B29 B4:B7">
    <cfRule type="cellIs" dxfId="3725" priority="3726" stopIfTrue="1" operator="notBetween">
      <formula>0</formula>
      <formula>3</formula>
    </cfRule>
  </conditionalFormatting>
  <conditionalFormatting sqref="B31 B10 B8 B18">
    <cfRule type="cellIs" dxfId="3724" priority="3725" stopIfTrue="1" operator="notBetween">
      <formula>0</formula>
      <formula>2</formula>
    </cfRule>
  </conditionalFormatting>
  <conditionalFormatting sqref="B19">
    <cfRule type="cellIs" dxfId="3723" priority="3724" stopIfTrue="1" operator="notBetween">
      <formula>0</formula>
      <formula>1</formula>
    </cfRule>
  </conditionalFormatting>
  <conditionalFormatting sqref="B2">
    <cfRule type="cellIs" dxfId="3722" priority="3723" stopIfTrue="1" operator="lessThan">
      <formula>15</formula>
    </cfRule>
  </conditionalFormatting>
  <conditionalFormatting sqref="B27 B29 B4:B7">
    <cfRule type="cellIs" dxfId="3721" priority="3722" stopIfTrue="1" operator="notBetween">
      <formula>0</formula>
      <formula>3</formula>
    </cfRule>
  </conditionalFormatting>
  <conditionalFormatting sqref="B31 B10 B8 B18">
    <cfRule type="cellIs" dxfId="3720" priority="3721" stopIfTrue="1" operator="notBetween">
      <formula>0</formula>
      <formula>2</formula>
    </cfRule>
  </conditionalFormatting>
  <conditionalFormatting sqref="B19">
    <cfRule type="cellIs" dxfId="3719" priority="3720" stopIfTrue="1" operator="notBetween">
      <formula>0</formula>
      <formula>1</formula>
    </cfRule>
  </conditionalFormatting>
  <conditionalFormatting sqref="B2">
    <cfRule type="cellIs" dxfId="3718" priority="3719" stopIfTrue="1" operator="lessThan">
      <formula>15</formula>
    </cfRule>
  </conditionalFormatting>
  <conditionalFormatting sqref="B27 B29 B4:B7">
    <cfRule type="cellIs" dxfId="3717" priority="3718" stopIfTrue="1" operator="notBetween">
      <formula>0</formula>
      <formula>3</formula>
    </cfRule>
  </conditionalFormatting>
  <conditionalFormatting sqref="B31 B10 B8 B18">
    <cfRule type="cellIs" dxfId="3716" priority="3717" stopIfTrue="1" operator="notBetween">
      <formula>0</formula>
      <formula>2</formula>
    </cfRule>
  </conditionalFormatting>
  <conditionalFormatting sqref="B19">
    <cfRule type="cellIs" dxfId="3715" priority="3716" stopIfTrue="1" operator="notBetween">
      <formula>0</formula>
      <formula>1</formula>
    </cfRule>
  </conditionalFormatting>
  <conditionalFormatting sqref="B2">
    <cfRule type="cellIs" dxfId="3714" priority="3715" stopIfTrue="1" operator="lessThan">
      <formula>15</formula>
    </cfRule>
  </conditionalFormatting>
  <conditionalFormatting sqref="B27 B29 B4:B7">
    <cfRule type="cellIs" dxfId="3713" priority="3714" stopIfTrue="1" operator="notBetween">
      <formula>0</formula>
      <formula>3</formula>
    </cfRule>
  </conditionalFormatting>
  <conditionalFormatting sqref="B31 B10 B8 B18">
    <cfRule type="cellIs" dxfId="3712" priority="3713" stopIfTrue="1" operator="notBetween">
      <formula>0</formula>
      <formula>2</formula>
    </cfRule>
  </conditionalFormatting>
  <conditionalFormatting sqref="B19">
    <cfRule type="cellIs" dxfId="3711" priority="3712" stopIfTrue="1" operator="notBetween">
      <formula>0</formula>
      <formula>1</formula>
    </cfRule>
  </conditionalFormatting>
  <conditionalFormatting sqref="B2">
    <cfRule type="cellIs" dxfId="3710" priority="3711" stopIfTrue="1" operator="lessThan">
      <formula>15</formula>
    </cfRule>
  </conditionalFormatting>
  <conditionalFormatting sqref="B27 B29 B4:B7">
    <cfRule type="cellIs" dxfId="3709" priority="3710" stopIfTrue="1" operator="notBetween">
      <formula>0</formula>
      <formula>3</formula>
    </cfRule>
  </conditionalFormatting>
  <conditionalFormatting sqref="B31 B10 B8 B18">
    <cfRule type="cellIs" dxfId="3708" priority="3709" stopIfTrue="1" operator="notBetween">
      <formula>0</formula>
      <formula>2</formula>
    </cfRule>
  </conditionalFormatting>
  <conditionalFormatting sqref="B19">
    <cfRule type="cellIs" dxfId="3707" priority="3708" stopIfTrue="1" operator="notBetween">
      <formula>0</formula>
      <formula>1</formula>
    </cfRule>
  </conditionalFormatting>
  <conditionalFormatting sqref="B2">
    <cfRule type="cellIs" dxfId="3706" priority="3707" stopIfTrue="1" operator="lessThan">
      <formula>15</formula>
    </cfRule>
  </conditionalFormatting>
  <conditionalFormatting sqref="B27 B29 B4:B7">
    <cfRule type="cellIs" dxfId="3705" priority="3706" stopIfTrue="1" operator="notBetween">
      <formula>0</formula>
      <formula>3</formula>
    </cfRule>
  </conditionalFormatting>
  <conditionalFormatting sqref="B31 B10 B8 B18">
    <cfRule type="cellIs" dxfId="3704" priority="3705" stopIfTrue="1" operator="notBetween">
      <formula>0</formula>
      <formula>2</formula>
    </cfRule>
  </conditionalFormatting>
  <conditionalFormatting sqref="B19">
    <cfRule type="cellIs" dxfId="3703" priority="3704" stopIfTrue="1" operator="notBetween">
      <formula>0</formula>
      <formula>1</formula>
    </cfRule>
  </conditionalFormatting>
  <conditionalFormatting sqref="B2">
    <cfRule type="cellIs" dxfId="3702" priority="3703" stopIfTrue="1" operator="lessThan">
      <formula>15</formula>
    </cfRule>
  </conditionalFormatting>
  <conditionalFormatting sqref="B27 B29 B4:B7">
    <cfRule type="cellIs" dxfId="3701" priority="3702" stopIfTrue="1" operator="notBetween">
      <formula>0</formula>
      <formula>3</formula>
    </cfRule>
  </conditionalFormatting>
  <conditionalFormatting sqref="B31 B18 B10 B8">
    <cfRule type="cellIs" dxfId="3700" priority="3701" stopIfTrue="1" operator="notBetween">
      <formula>0</formula>
      <formula>2</formula>
    </cfRule>
  </conditionalFormatting>
  <conditionalFormatting sqref="B19">
    <cfRule type="cellIs" dxfId="3699" priority="3700" stopIfTrue="1" operator="notBetween">
      <formula>0</formula>
      <formula>1</formula>
    </cfRule>
  </conditionalFormatting>
  <conditionalFormatting sqref="B18">
    <cfRule type="cellIs" dxfId="3698" priority="3699" stopIfTrue="1" operator="notBetween">
      <formula>0</formula>
      <formula>2</formula>
    </cfRule>
  </conditionalFormatting>
  <conditionalFormatting sqref="B18">
    <cfRule type="cellIs" dxfId="3697" priority="3698" stopIfTrue="1" operator="notBetween">
      <formula>0</formula>
      <formula>2</formula>
    </cfRule>
  </conditionalFormatting>
  <conditionalFormatting sqref="B18">
    <cfRule type="cellIs" dxfId="3696" priority="3697" stopIfTrue="1" operator="notBetween">
      <formula>0</formula>
      <formula>2</formula>
    </cfRule>
  </conditionalFormatting>
  <conditionalFormatting sqref="B18">
    <cfRule type="cellIs" dxfId="3695" priority="3696" stopIfTrue="1" operator="notBetween">
      <formula>0</formula>
      <formula>2</formula>
    </cfRule>
  </conditionalFormatting>
  <conditionalFormatting sqref="B18">
    <cfRule type="cellIs" dxfId="3694" priority="3695" stopIfTrue="1" operator="notBetween">
      <formula>0</formula>
      <formula>2</formula>
    </cfRule>
  </conditionalFormatting>
  <conditionalFormatting sqref="B18">
    <cfRule type="cellIs" dxfId="3693" priority="3694" stopIfTrue="1" operator="notBetween">
      <formula>0</formula>
      <formula>2</formula>
    </cfRule>
  </conditionalFormatting>
  <conditionalFormatting sqref="B2">
    <cfRule type="cellIs" dxfId="3692" priority="3693" stopIfTrue="1" operator="lessThan">
      <formula>15</formula>
    </cfRule>
  </conditionalFormatting>
  <conditionalFormatting sqref="B27 B29 B4:B7">
    <cfRule type="cellIs" dxfId="3691" priority="3692" stopIfTrue="1" operator="notBetween">
      <formula>0</formula>
      <formula>3</formula>
    </cfRule>
  </conditionalFormatting>
  <conditionalFormatting sqref="B31 B18 B10 B8">
    <cfRule type="cellIs" dxfId="3690" priority="3691" stopIfTrue="1" operator="notBetween">
      <formula>0</formula>
      <formula>2</formula>
    </cfRule>
  </conditionalFormatting>
  <conditionalFormatting sqref="B19">
    <cfRule type="cellIs" dxfId="3689" priority="3690" stopIfTrue="1" operator="notBetween">
      <formula>0</formula>
      <formula>1</formula>
    </cfRule>
  </conditionalFormatting>
  <conditionalFormatting sqref="B18">
    <cfRule type="cellIs" dxfId="3688" priority="3689" stopIfTrue="1" operator="notBetween">
      <formula>0</formula>
      <formula>2</formula>
    </cfRule>
  </conditionalFormatting>
  <conditionalFormatting sqref="B18">
    <cfRule type="cellIs" dxfId="3687" priority="3688" stopIfTrue="1" operator="notBetween">
      <formula>0</formula>
      <formula>2</formula>
    </cfRule>
  </conditionalFormatting>
  <conditionalFormatting sqref="B18">
    <cfRule type="cellIs" dxfId="3686" priority="3687" stopIfTrue="1" operator="notBetween">
      <formula>0</formula>
      <formula>2</formula>
    </cfRule>
  </conditionalFormatting>
  <conditionalFormatting sqref="B18">
    <cfRule type="cellIs" dxfId="3685" priority="3686" stopIfTrue="1" operator="notBetween">
      <formula>0</formula>
      <formula>2</formula>
    </cfRule>
  </conditionalFormatting>
  <conditionalFormatting sqref="B18">
    <cfRule type="cellIs" dxfId="3684" priority="3685" stopIfTrue="1" operator="notBetween">
      <formula>0</formula>
      <formula>2</formula>
    </cfRule>
  </conditionalFormatting>
  <conditionalFormatting sqref="B18">
    <cfRule type="cellIs" dxfId="3683" priority="3684" stopIfTrue="1" operator="notBetween">
      <formula>0</formula>
      <formula>2</formula>
    </cfRule>
  </conditionalFormatting>
  <conditionalFormatting sqref="B2">
    <cfRule type="cellIs" dxfId="3682" priority="3683" stopIfTrue="1" operator="lessThan">
      <formula>15</formula>
    </cfRule>
  </conditionalFormatting>
  <conditionalFormatting sqref="B27 B29 B4:B7">
    <cfRule type="cellIs" dxfId="3681" priority="3682" stopIfTrue="1" operator="notBetween">
      <formula>0</formula>
      <formula>3</formula>
    </cfRule>
  </conditionalFormatting>
  <conditionalFormatting sqref="B31 B18 B10 B8">
    <cfRule type="cellIs" dxfId="3680" priority="3681" stopIfTrue="1" operator="notBetween">
      <formula>0</formula>
      <formula>2</formula>
    </cfRule>
  </conditionalFormatting>
  <conditionalFormatting sqref="B19">
    <cfRule type="cellIs" dxfId="3679" priority="3680" stopIfTrue="1" operator="notBetween">
      <formula>0</formula>
      <formula>1</formula>
    </cfRule>
  </conditionalFormatting>
  <conditionalFormatting sqref="B18">
    <cfRule type="cellIs" dxfId="3678" priority="3679" stopIfTrue="1" operator="notBetween">
      <formula>0</formula>
      <formula>2</formula>
    </cfRule>
  </conditionalFormatting>
  <conditionalFormatting sqref="B18">
    <cfRule type="cellIs" dxfId="3677" priority="3678" stopIfTrue="1" operator="notBetween">
      <formula>0</formula>
      <formula>2</formula>
    </cfRule>
  </conditionalFormatting>
  <conditionalFormatting sqref="B18">
    <cfRule type="cellIs" dxfId="3676" priority="3677" stopIfTrue="1" operator="notBetween">
      <formula>0</formula>
      <formula>2</formula>
    </cfRule>
  </conditionalFormatting>
  <conditionalFormatting sqref="B18">
    <cfRule type="cellIs" dxfId="3675" priority="3676" stopIfTrue="1" operator="notBetween">
      <formula>0</formula>
      <formula>2</formula>
    </cfRule>
  </conditionalFormatting>
  <conditionalFormatting sqref="B18">
    <cfRule type="cellIs" dxfId="3674" priority="3675" stopIfTrue="1" operator="notBetween">
      <formula>0</formula>
      <formula>2</formula>
    </cfRule>
  </conditionalFormatting>
  <conditionalFormatting sqref="B18">
    <cfRule type="cellIs" dxfId="3673" priority="3674" stopIfTrue="1" operator="notBetween">
      <formula>0</formula>
      <formula>2</formula>
    </cfRule>
  </conditionalFormatting>
  <conditionalFormatting sqref="B2">
    <cfRule type="cellIs" dxfId="3672" priority="3673" stopIfTrue="1" operator="lessThan">
      <formula>15</formula>
    </cfRule>
  </conditionalFormatting>
  <conditionalFormatting sqref="B27 B29 B4:B7">
    <cfRule type="cellIs" dxfId="3671" priority="3672" stopIfTrue="1" operator="notBetween">
      <formula>0</formula>
      <formula>3</formula>
    </cfRule>
  </conditionalFormatting>
  <conditionalFormatting sqref="B31 B18 B10 B8">
    <cfRule type="cellIs" dxfId="3670" priority="3671" stopIfTrue="1" operator="notBetween">
      <formula>0</formula>
      <formula>2</formula>
    </cfRule>
  </conditionalFormatting>
  <conditionalFormatting sqref="B19">
    <cfRule type="cellIs" dxfId="3669" priority="3670" stopIfTrue="1" operator="notBetween">
      <formula>0</formula>
      <formula>1</formula>
    </cfRule>
  </conditionalFormatting>
  <conditionalFormatting sqref="B18">
    <cfRule type="cellIs" dxfId="3668" priority="3669" stopIfTrue="1" operator="notBetween">
      <formula>0</formula>
      <formula>2</formula>
    </cfRule>
  </conditionalFormatting>
  <conditionalFormatting sqref="B18">
    <cfRule type="cellIs" dxfId="3667" priority="3668" stopIfTrue="1" operator="notBetween">
      <formula>0</formula>
      <formula>2</formula>
    </cfRule>
  </conditionalFormatting>
  <conditionalFormatting sqref="B18">
    <cfRule type="cellIs" dxfId="3666" priority="3667" stopIfTrue="1" operator="notBetween">
      <formula>0</formula>
      <formula>2</formula>
    </cfRule>
  </conditionalFormatting>
  <conditionalFormatting sqref="B18">
    <cfRule type="cellIs" dxfId="3665" priority="3666" stopIfTrue="1" operator="notBetween">
      <formula>0</formula>
      <formula>2</formula>
    </cfRule>
  </conditionalFormatting>
  <conditionalFormatting sqref="B18">
    <cfRule type="cellIs" dxfId="3664" priority="3665" stopIfTrue="1" operator="notBetween">
      <formula>0</formula>
      <formula>2</formula>
    </cfRule>
  </conditionalFormatting>
  <conditionalFormatting sqref="B18">
    <cfRule type="cellIs" dxfId="3663" priority="3664" stopIfTrue="1" operator="notBetween">
      <formula>0</formula>
      <formula>2</formula>
    </cfRule>
  </conditionalFormatting>
  <conditionalFormatting sqref="B2">
    <cfRule type="cellIs" dxfId="3662" priority="3663" stopIfTrue="1" operator="lessThan">
      <formula>15</formula>
    </cfRule>
  </conditionalFormatting>
  <conditionalFormatting sqref="B27 B29 B4:B7">
    <cfRule type="cellIs" dxfId="3661" priority="3662" stopIfTrue="1" operator="notBetween">
      <formula>0</formula>
      <formula>3</formula>
    </cfRule>
  </conditionalFormatting>
  <conditionalFormatting sqref="B31 B18 B10 B8">
    <cfRule type="cellIs" dxfId="3660" priority="3661" stopIfTrue="1" operator="notBetween">
      <formula>0</formula>
      <formula>2</formula>
    </cfRule>
  </conditionalFormatting>
  <conditionalFormatting sqref="B19">
    <cfRule type="cellIs" dxfId="3659" priority="3660" stopIfTrue="1" operator="notBetween">
      <formula>0</formula>
      <formula>1</formula>
    </cfRule>
  </conditionalFormatting>
  <conditionalFormatting sqref="B18">
    <cfRule type="cellIs" dxfId="3658" priority="3659" stopIfTrue="1" operator="notBetween">
      <formula>0</formula>
      <formula>2</formula>
    </cfRule>
  </conditionalFormatting>
  <conditionalFormatting sqref="B18">
    <cfRule type="cellIs" dxfId="3657" priority="3658" stopIfTrue="1" operator="notBetween">
      <formula>0</formula>
      <formula>2</formula>
    </cfRule>
  </conditionalFormatting>
  <conditionalFormatting sqref="B18">
    <cfRule type="cellIs" dxfId="3656" priority="3657" stopIfTrue="1" operator="notBetween">
      <formula>0</formula>
      <formula>2</formula>
    </cfRule>
  </conditionalFormatting>
  <conditionalFormatting sqref="B18">
    <cfRule type="cellIs" dxfId="3655" priority="3656" stopIfTrue="1" operator="notBetween">
      <formula>0</formula>
      <formula>2</formula>
    </cfRule>
  </conditionalFormatting>
  <conditionalFormatting sqref="B18">
    <cfRule type="cellIs" dxfId="3654" priority="3655" stopIfTrue="1" operator="notBetween">
      <formula>0</formula>
      <formula>2</formula>
    </cfRule>
  </conditionalFormatting>
  <conditionalFormatting sqref="B18">
    <cfRule type="cellIs" dxfId="3653" priority="3654" stopIfTrue="1" operator="notBetween">
      <formula>0</formula>
      <formula>2</formula>
    </cfRule>
  </conditionalFormatting>
  <conditionalFormatting sqref="B2">
    <cfRule type="cellIs" dxfId="3652" priority="3653" stopIfTrue="1" operator="lessThan">
      <formula>15</formula>
    </cfRule>
  </conditionalFormatting>
  <conditionalFormatting sqref="B27 B29 B4:B7">
    <cfRule type="cellIs" dxfId="3651" priority="3652" stopIfTrue="1" operator="notBetween">
      <formula>0</formula>
      <formula>3</formula>
    </cfRule>
  </conditionalFormatting>
  <conditionalFormatting sqref="B31 B10 B8 B18">
    <cfRule type="cellIs" dxfId="3650" priority="3651" stopIfTrue="1" operator="notBetween">
      <formula>0</formula>
      <formula>2</formula>
    </cfRule>
  </conditionalFormatting>
  <conditionalFormatting sqref="B19">
    <cfRule type="cellIs" dxfId="3649" priority="3650" stopIfTrue="1" operator="notBetween">
      <formula>0</formula>
      <formula>1</formula>
    </cfRule>
  </conditionalFormatting>
  <conditionalFormatting sqref="B2">
    <cfRule type="cellIs" dxfId="3648" priority="3649" stopIfTrue="1" operator="lessThan">
      <formula>15</formula>
    </cfRule>
  </conditionalFormatting>
  <conditionalFormatting sqref="B27 B29 B4:B7">
    <cfRule type="cellIs" dxfId="3647" priority="3648" stopIfTrue="1" operator="notBetween">
      <formula>0</formula>
      <formula>3</formula>
    </cfRule>
  </conditionalFormatting>
  <conditionalFormatting sqref="B31 B10 B8 B18">
    <cfRule type="cellIs" dxfId="3646" priority="3647" stopIfTrue="1" operator="notBetween">
      <formula>0</formula>
      <formula>2</formula>
    </cfRule>
  </conditionalFormatting>
  <conditionalFormatting sqref="B19">
    <cfRule type="cellIs" dxfId="3645" priority="3646" stopIfTrue="1" operator="notBetween">
      <formula>0</formula>
      <formula>1</formula>
    </cfRule>
  </conditionalFormatting>
  <conditionalFormatting sqref="B2">
    <cfRule type="cellIs" dxfId="3644" priority="3645" stopIfTrue="1" operator="lessThan">
      <formula>15</formula>
    </cfRule>
  </conditionalFormatting>
  <conditionalFormatting sqref="B27 B29 B4:B7">
    <cfRule type="cellIs" dxfId="3643" priority="3644" stopIfTrue="1" operator="notBetween">
      <formula>0</formula>
      <formula>3</formula>
    </cfRule>
  </conditionalFormatting>
  <conditionalFormatting sqref="B31 B10 B8 B18">
    <cfRule type="cellIs" dxfId="3642" priority="3643" stopIfTrue="1" operator="notBetween">
      <formula>0</formula>
      <formula>2</formula>
    </cfRule>
  </conditionalFormatting>
  <conditionalFormatting sqref="B19">
    <cfRule type="cellIs" dxfId="3641" priority="3642" stopIfTrue="1" operator="notBetween">
      <formula>0</formula>
      <formula>1</formula>
    </cfRule>
  </conditionalFormatting>
  <conditionalFormatting sqref="B2">
    <cfRule type="cellIs" dxfId="3640" priority="3641" stopIfTrue="1" operator="lessThan">
      <formula>15</formula>
    </cfRule>
  </conditionalFormatting>
  <conditionalFormatting sqref="B27 B29 B4:B7">
    <cfRule type="cellIs" dxfId="3639" priority="3640" stopIfTrue="1" operator="notBetween">
      <formula>0</formula>
      <formula>3</formula>
    </cfRule>
  </conditionalFormatting>
  <conditionalFormatting sqref="B31 B10 B8 B18">
    <cfRule type="cellIs" dxfId="3638" priority="3639" stopIfTrue="1" operator="notBetween">
      <formula>0</formula>
      <formula>2</formula>
    </cfRule>
  </conditionalFormatting>
  <conditionalFormatting sqref="B19">
    <cfRule type="cellIs" dxfId="3637" priority="3638" stopIfTrue="1" operator="notBetween">
      <formula>0</formula>
      <formula>1</formula>
    </cfRule>
  </conditionalFormatting>
  <conditionalFormatting sqref="B2">
    <cfRule type="cellIs" dxfId="3636" priority="3637" stopIfTrue="1" operator="lessThan">
      <formula>15</formula>
    </cfRule>
  </conditionalFormatting>
  <conditionalFormatting sqref="B27 B29 B4:B7">
    <cfRule type="cellIs" dxfId="3635" priority="3636" stopIfTrue="1" operator="notBetween">
      <formula>0</formula>
      <formula>3</formula>
    </cfRule>
  </conditionalFormatting>
  <conditionalFormatting sqref="B31 B10 B8 B18">
    <cfRule type="cellIs" dxfId="3634" priority="3635" stopIfTrue="1" operator="notBetween">
      <formula>0</formula>
      <formula>2</formula>
    </cfRule>
  </conditionalFormatting>
  <conditionalFormatting sqref="B19">
    <cfRule type="cellIs" dxfId="3633" priority="3634" stopIfTrue="1" operator="notBetween">
      <formula>0</formula>
      <formula>1</formula>
    </cfRule>
  </conditionalFormatting>
  <conditionalFormatting sqref="B2">
    <cfRule type="cellIs" dxfId="3632" priority="3633" stopIfTrue="1" operator="lessThan">
      <formula>15</formula>
    </cfRule>
  </conditionalFormatting>
  <conditionalFormatting sqref="B27 B29 B4:B7">
    <cfRule type="cellIs" dxfId="3631" priority="3632" stopIfTrue="1" operator="notBetween">
      <formula>0</formula>
      <formula>3</formula>
    </cfRule>
  </conditionalFormatting>
  <conditionalFormatting sqref="B31 B10 B8 B18">
    <cfRule type="cellIs" dxfId="3630" priority="3631" stopIfTrue="1" operator="notBetween">
      <formula>0</formula>
      <formula>2</formula>
    </cfRule>
  </conditionalFormatting>
  <conditionalFormatting sqref="B19">
    <cfRule type="cellIs" dxfId="3629" priority="3630" stopIfTrue="1" operator="notBetween">
      <formula>0</formula>
      <formula>1</formula>
    </cfRule>
  </conditionalFormatting>
  <conditionalFormatting sqref="B2">
    <cfRule type="cellIs" dxfId="3628" priority="3629" stopIfTrue="1" operator="lessThan">
      <formula>15</formula>
    </cfRule>
  </conditionalFormatting>
  <conditionalFormatting sqref="B27 B29 B4:B7">
    <cfRule type="cellIs" dxfId="3627" priority="3628" stopIfTrue="1" operator="notBetween">
      <formula>0</formula>
      <formula>3</formula>
    </cfRule>
  </conditionalFormatting>
  <conditionalFormatting sqref="B31 B10 B8 B18">
    <cfRule type="cellIs" dxfId="3626" priority="3627" stopIfTrue="1" operator="notBetween">
      <formula>0</formula>
      <formula>2</formula>
    </cfRule>
  </conditionalFormatting>
  <conditionalFormatting sqref="B19">
    <cfRule type="cellIs" dxfId="3625" priority="3626" stopIfTrue="1" operator="notBetween">
      <formula>0</formula>
      <formula>1</formula>
    </cfRule>
  </conditionalFormatting>
  <conditionalFormatting sqref="B2">
    <cfRule type="cellIs" dxfId="3624" priority="3625" stopIfTrue="1" operator="lessThan">
      <formula>15</formula>
    </cfRule>
  </conditionalFormatting>
  <conditionalFormatting sqref="B27 B29 B4:B7">
    <cfRule type="cellIs" dxfId="3623" priority="3624" stopIfTrue="1" operator="notBetween">
      <formula>0</formula>
      <formula>3</formula>
    </cfRule>
  </conditionalFormatting>
  <conditionalFormatting sqref="B31 B10 B8 B18">
    <cfRule type="cellIs" dxfId="3622" priority="3623" stopIfTrue="1" operator="notBetween">
      <formula>0</formula>
      <formula>2</formula>
    </cfRule>
  </conditionalFormatting>
  <conditionalFormatting sqref="B19">
    <cfRule type="cellIs" dxfId="3621" priority="3622" stopIfTrue="1" operator="notBetween">
      <formula>0</formula>
      <formula>1</formula>
    </cfRule>
  </conditionalFormatting>
  <conditionalFormatting sqref="B2">
    <cfRule type="cellIs" dxfId="3620" priority="3621" stopIfTrue="1" operator="lessThan">
      <formula>15</formula>
    </cfRule>
  </conditionalFormatting>
  <conditionalFormatting sqref="B27 B29 B4:B7">
    <cfRule type="cellIs" dxfId="3619" priority="3620" stopIfTrue="1" operator="notBetween">
      <formula>0</formula>
      <formula>3</formula>
    </cfRule>
  </conditionalFormatting>
  <conditionalFormatting sqref="B31 B18 B10 B8">
    <cfRule type="cellIs" dxfId="3618" priority="3619" stopIfTrue="1" operator="notBetween">
      <formula>0</formula>
      <formula>2</formula>
    </cfRule>
  </conditionalFormatting>
  <conditionalFormatting sqref="B19">
    <cfRule type="cellIs" dxfId="3617" priority="3618" stopIfTrue="1" operator="notBetween">
      <formula>0</formula>
      <formula>1</formula>
    </cfRule>
  </conditionalFormatting>
  <conditionalFormatting sqref="B18">
    <cfRule type="cellIs" dxfId="3616" priority="3617" stopIfTrue="1" operator="notBetween">
      <formula>0</formula>
      <formula>2</formula>
    </cfRule>
  </conditionalFormatting>
  <conditionalFormatting sqref="B18">
    <cfRule type="cellIs" dxfId="3615" priority="3616" stopIfTrue="1" operator="notBetween">
      <formula>0</formula>
      <formula>2</formula>
    </cfRule>
  </conditionalFormatting>
  <conditionalFormatting sqref="B18">
    <cfRule type="cellIs" dxfId="3614" priority="3615" stopIfTrue="1" operator="notBetween">
      <formula>0</formula>
      <formula>2</formula>
    </cfRule>
  </conditionalFormatting>
  <conditionalFormatting sqref="B18">
    <cfRule type="cellIs" dxfId="3613" priority="3614" stopIfTrue="1" operator="notBetween">
      <formula>0</formula>
      <formula>2</formula>
    </cfRule>
  </conditionalFormatting>
  <conditionalFormatting sqref="B18">
    <cfRule type="cellIs" dxfId="3612" priority="3613" stopIfTrue="1" operator="notBetween">
      <formula>0</formula>
      <formula>2</formula>
    </cfRule>
  </conditionalFormatting>
  <conditionalFormatting sqref="B18">
    <cfRule type="cellIs" dxfId="3611" priority="3612" stopIfTrue="1" operator="notBetween">
      <formula>0</formula>
      <formula>2</formula>
    </cfRule>
  </conditionalFormatting>
  <conditionalFormatting sqref="B2">
    <cfRule type="cellIs" dxfId="3610" priority="3611" stopIfTrue="1" operator="lessThan">
      <formula>15</formula>
    </cfRule>
  </conditionalFormatting>
  <conditionalFormatting sqref="B27 B29 B4:B7">
    <cfRule type="cellIs" dxfId="3609" priority="3610" stopIfTrue="1" operator="notBetween">
      <formula>0</formula>
      <formula>3</formula>
    </cfRule>
  </conditionalFormatting>
  <conditionalFormatting sqref="B31 B18 B10 B8">
    <cfRule type="cellIs" dxfId="3608" priority="3609" stopIfTrue="1" operator="notBetween">
      <formula>0</formula>
      <formula>2</formula>
    </cfRule>
  </conditionalFormatting>
  <conditionalFormatting sqref="B19">
    <cfRule type="cellIs" dxfId="3607" priority="3608" stopIfTrue="1" operator="notBetween">
      <formula>0</formula>
      <formula>1</formula>
    </cfRule>
  </conditionalFormatting>
  <conditionalFormatting sqref="B18">
    <cfRule type="cellIs" dxfId="3606" priority="3607" stopIfTrue="1" operator="notBetween">
      <formula>0</formula>
      <formula>2</formula>
    </cfRule>
  </conditionalFormatting>
  <conditionalFormatting sqref="B18">
    <cfRule type="cellIs" dxfId="3605" priority="3606" stopIfTrue="1" operator="notBetween">
      <formula>0</formula>
      <formula>2</formula>
    </cfRule>
  </conditionalFormatting>
  <conditionalFormatting sqref="B18">
    <cfRule type="cellIs" dxfId="3604" priority="3605" stopIfTrue="1" operator="notBetween">
      <formula>0</formula>
      <formula>2</formula>
    </cfRule>
  </conditionalFormatting>
  <conditionalFormatting sqref="B18">
    <cfRule type="cellIs" dxfId="3603" priority="3604" stopIfTrue="1" operator="notBetween">
      <formula>0</formula>
      <formula>2</formula>
    </cfRule>
  </conditionalFormatting>
  <conditionalFormatting sqref="B18">
    <cfRule type="cellIs" dxfId="3602" priority="3603" stopIfTrue="1" operator="notBetween">
      <formula>0</formula>
      <formula>2</formula>
    </cfRule>
  </conditionalFormatting>
  <conditionalFormatting sqref="B18">
    <cfRule type="cellIs" dxfId="3601" priority="3602" stopIfTrue="1" operator="notBetween">
      <formula>0</formula>
      <formula>2</formula>
    </cfRule>
  </conditionalFormatting>
  <conditionalFormatting sqref="B2">
    <cfRule type="cellIs" dxfId="3600" priority="3601" stopIfTrue="1" operator="lessThan">
      <formula>15</formula>
    </cfRule>
  </conditionalFormatting>
  <conditionalFormatting sqref="B27 B29 B4:B7">
    <cfRule type="cellIs" dxfId="3599" priority="3600" stopIfTrue="1" operator="notBetween">
      <formula>0</formula>
      <formula>3</formula>
    </cfRule>
  </conditionalFormatting>
  <conditionalFormatting sqref="B31 B18 B10 B8">
    <cfRule type="cellIs" dxfId="3598" priority="3599" stopIfTrue="1" operator="notBetween">
      <formula>0</formula>
      <formula>2</formula>
    </cfRule>
  </conditionalFormatting>
  <conditionalFormatting sqref="B19">
    <cfRule type="cellIs" dxfId="3597" priority="3598" stopIfTrue="1" operator="notBetween">
      <formula>0</formula>
      <formula>1</formula>
    </cfRule>
  </conditionalFormatting>
  <conditionalFormatting sqref="B18">
    <cfRule type="cellIs" dxfId="3596" priority="3597" stopIfTrue="1" operator="notBetween">
      <formula>0</formula>
      <formula>2</formula>
    </cfRule>
  </conditionalFormatting>
  <conditionalFormatting sqref="B18">
    <cfRule type="cellIs" dxfId="3595" priority="3596" stopIfTrue="1" operator="notBetween">
      <formula>0</formula>
      <formula>2</formula>
    </cfRule>
  </conditionalFormatting>
  <conditionalFormatting sqref="B18">
    <cfRule type="cellIs" dxfId="3594" priority="3595" stopIfTrue="1" operator="notBetween">
      <formula>0</formula>
      <formula>2</formula>
    </cfRule>
  </conditionalFormatting>
  <conditionalFormatting sqref="B18">
    <cfRule type="cellIs" dxfId="3593" priority="3594" stopIfTrue="1" operator="notBetween">
      <formula>0</formula>
      <formula>2</formula>
    </cfRule>
  </conditionalFormatting>
  <conditionalFormatting sqref="B18">
    <cfRule type="cellIs" dxfId="3592" priority="3593" stopIfTrue="1" operator="notBetween">
      <formula>0</formula>
      <formula>2</formula>
    </cfRule>
  </conditionalFormatting>
  <conditionalFormatting sqref="B18">
    <cfRule type="cellIs" dxfId="3591" priority="3592" stopIfTrue="1" operator="notBetween">
      <formula>0</formula>
      <formula>2</formula>
    </cfRule>
  </conditionalFormatting>
  <conditionalFormatting sqref="B2">
    <cfRule type="cellIs" dxfId="3590" priority="3591" stopIfTrue="1" operator="lessThan">
      <formula>15</formula>
    </cfRule>
  </conditionalFormatting>
  <conditionalFormatting sqref="B27 B29 B4:B7">
    <cfRule type="cellIs" dxfId="3589" priority="3590" stopIfTrue="1" operator="notBetween">
      <formula>0</formula>
      <formula>3</formula>
    </cfRule>
  </conditionalFormatting>
  <conditionalFormatting sqref="B31 B18 B10 B8">
    <cfRule type="cellIs" dxfId="3588" priority="3589" stopIfTrue="1" operator="notBetween">
      <formula>0</formula>
      <formula>2</formula>
    </cfRule>
  </conditionalFormatting>
  <conditionalFormatting sqref="B19">
    <cfRule type="cellIs" dxfId="3587" priority="3588" stopIfTrue="1" operator="notBetween">
      <formula>0</formula>
      <formula>1</formula>
    </cfRule>
  </conditionalFormatting>
  <conditionalFormatting sqref="B18">
    <cfRule type="cellIs" dxfId="3586" priority="3587" stopIfTrue="1" operator="notBetween">
      <formula>0</formula>
      <formula>2</formula>
    </cfRule>
  </conditionalFormatting>
  <conditionalFormatting sqref="B18">
    <cfRule type="cellIs" dxfId="3585" priority="3586" stopIfTrue="1" operator="notBetween">
      <formula>0</formula>
      <formula>2</formula>
    </cfRule>
  </conditionalFormatting>
  <conditionalFormatting sqref="B18">
    <cfRule type="cellIs" dxfId="3584" priority="3585" stopIfTrue="1" operator="notBetween">
      <formula>0</formula>
      <formula>2</formula>
    </cfRule>
  </conditionalFormatting>
  <conditionalFormatting sqref="B18">
    <cfRule type="cellIs" dxfId="3583" priority="3584" stopIfTrue="1" operator="notBetween">
      <formula>0</formula>
      <formula>2</formula>
    </cfRule>
  </conditionalFormatting>
  <conditionalFormatting sqref="B18">
    <cfRule type="cellIs" dxfId="3582" priority="3583" stopIfTrue="1" operator="notBetween">
      <formula>0</formula>
      <formula>2</formula>
    </cfRule>
  </conditionalFormatting>
  <conditionalFormatting sqref="B18">
    <cfRule type="cellIs" dxfId="3581" priority="3582" stopIfTrue="1" operator="notBetween">
      <formula>0</formula>
      <formula>2</formula>
    </cfRule>
  </conditionalFormatting>
  <conditionalFormatting sqref="B2">
    <cfRule type="cellIs" dxfId="3580" priority="3581" stopIfTrue="1" operator="lessThan">
      <formula>15</formula>
    </cfRule>
  </conditionalFormatting>
  <conditionalFormatting sqref="B27 B29 B4:B7">
    <cfRule type="cellIs" dxfId="3579" priority="3580" stopIfTrue="1" operator="notBetween">
      <formula>0</formula>
      <formula>3</formula>
    </cfRule>
  </conditionalFormatting>
  <conditionalFormatting sqref="B31 B18 B10 B8">
    <cfRule type="cellIs" dxfId="3578" priority="3579" stopIfTrue="1" operator="notBetween">
      <formula>0</formula>
      <formula>2</formula>
    </cfRule>
  </conditionalFormatting>
  <conditionalFormatting sqref="B19">
    <cfRule type="cellIs" dxfId="3577" priority="3578" stopIfTrue="1" operator="notBetween">
      <formula>0</formula>
      <formula>1</formula>
    </cfRule>
  </conditionalFormatting>
  <conditionalFormatting sqref="B18">
    <cfRule type="cellIs" dxfId="3576" priority="3577" stopIfTrue="1" operator="notBetween">
      <formula>0</formula>
      <formula>2</formula>
    </cfRule>
  </conditionalFormatting>
  <conditionalFormatting sqref="B18">
    <cfRule type="cellIs" dxfId="3575" priority="3576" stopIfTrue="1" operator="notBetween">
      <formula>0</formula>
      <formula>2</formula>
    </cfRule>
  </conditionalFormatting>
  <conditionalFormatting sqref="B18">
    <cfRule type="cellIs" dxfId="3574" priority="3575" stopIfTrue="1" operator="notBetween">
      <formula>0</formula>
      <formula>2</formula>
    </cfRule>
  </conditionalFormatting>
  <conditionalFormatting sqref="B18">
    <cfRule type="cellIs" dxfId="3573" priority="3574" stopIfTrue="1" operator="notBetween">
      <formula>0</formula>
      <formula>2</formula>
    </cfRule>
  </conditionalFormatting>
  <conditionalFormatting sqref="B18">
    <cfRule type="cellIs" dxfId="3572" priority="3573" stopIfTrue="1" operator="notBetween">
      <formula>0</formula>
      <formula>2</formula>
    </cfRule>
  </conditionalFormatting>
  <conditionalFormatting sqref="B18">
    <cfRule type="cellIs" dxfId="3571" priority="3572" stopIfTrue="1" operator="notBetween">
      <formula>0</formula>
      <formula>2</formula>
    </cfRule>
  </conditionalFormatting>
  <conditionalFormatting sqref="B2">
    <cfRule type="cellIs" dxfId="3570" priority="3571" stopIfTrue="1" operator="lessThan">
      <formula>15</formula>
    </cfRule>
  </conditionalFormatting>
  <conditionalFormatting sqref="B27 B29 B4:B7">
    <cfRule type="cellIs" dxfId="3569" priority="3570" stopIfTrue="1" operator="notBetween">
      <formula>0</formula>
      <formula>3</formula>
    </cfRule>
  </conditionalFormatting>
  <conditionalFormatting sqref="B31 B10 B8 B18">
    <cfRule type="cellIs" dxfId="3568" priority="3569" stopIfTrue="1" operator="notBetween">
      <formula>0</formula>
      <formula>2</formula>
    </cfRule>
  </conditionalFormatting>
  <conditionalFormatting sqref="B19">
    <cfRule type="cellIs" dxfId="3567" priority="3568" stopIfTrue="1" operator="notBetween">
      <formula>0</formula>
      <formula>1</formula>
    </cfRule>
  </conditionalFormatting>
  <conditionalFormatting sqref="B2">
    <cfRule type="cellIs" dxfId="3566" priority="3567" stopIfTrue="1" operator="lessThan">
      <formula>15</formula>
    </cfRule>
  </conditionalFormatting>
  <conditionalFormatting sqref="B27 B29 B4:B7">
    <cfRule type="cellIs" dxfId="3565" priority="3566" stopIfTrue="1" operator="notBetween">
      <formula>0</formula>
      <formula>3</formula>
    </cfRule>
  </conditionalFormatting>
  <conditionalFormatting sqref="B31 B10 B8 B18">
    <cfRule type="cellIs" dxfId="3564" priority="3565" stopIfTrue="1" operator="notBetween">
      <formula>0</formula>
      <formula>2</formula>
    </cfRule>
  </conditionalFormatting>
  <conditionalFormatting sqref="B19">
    <cfRule type="cellIs" dxfId="3563" priority="3564" stopIfTrue="1" operator="notBetween">
      <formula>0</formula>
      <formula>1</formula>
    </cfRule>
  </conditionalFormatting>
  <conditionalFormatting sqref="B2">
    <cfRule type="cellIs" dxfId="3562" priority="3563" stopIfTrue="1" operator="lessThan">
      <formula>15</formula>
    </cfRule>
  </conditionalFormatting>
  <conditionalFormatting sqref="B27 B29 B4:B7">
    <cfRule type="cellIs" dxfId="3561" priority="3562" stopIfTrue="1" operator="notBetween">
      <formula>0</formula>
      <formula>3</formula>
    </cfRule>
  </conditionalFormatting>
  <conditionalFormatting sqref="B31 B10 B8 B18">
    <cfRule type="cellIs" dxfId="3560" priority="3561" stopIfTrue="1" operator="notBetween">
      <formula>0</formula>
      <formula>2</formula>
    </cfRule>
  </conditionalFormatting>
  <conditionalFormatting sqref="B19">
    <cfRule type="cellIs" dxfId="3559" priority="3560" stopIfTrue="1" operator="notBetween">
      <formula>0</formula>
      <formula>1</formula>
    </cfRule>
  </conditionalFormatting>
  <conditionalFormatting sqref="B2">
    <cfRule type="cellIs" dxfId="3558" priority="3559" stopIfTrue="1" operator="lessThan">
      <formula>15</formula>
    </cfRule>
  </conditionalFormatting>
  <conditionalFormatting sqref="B27 B29 B4:B7">
    <cfRule type="cellIs" dxfId="3557" priority="3558" stopIfTrue="1" operator="notBetween">
      <formula>0</formula>
      <formula>3</formula>
    </cfRule>
  </conditionalFormatting>
  <conditionalFormatting sqref="B31 B10 B8 B18">
    <cfRule type="cellIs" dxfId="3556" priority="3557" stopIfTrue="1" operator="notBetween">
      <formula>0</formula>
      <formula>2</formula>
    </cfRule>
  </conditionalFormatting>
  <conditionalFormatting sqref="B19">
    <cfRule type="cellIs" dxfId="3555" priority="3556" stopIfTrue="1" operator="notBetween">
      <formula>0</formula>
      <formula>1</formula>
    </cfRule>
  </conditionalFormatting>
  <conditionalFormatting sqref="B2">
    <cfRule type="cellIs" dxfId="3554" priority="3555" stopIfTrue="1" operator="lessThan">
      <formula>15</formula>
    </cfRule>
  </conditionalFormatting>
  <conditionalFormatting sqref="B27 B29 B4:B7">
    <cfRule type="cellIs" dxfId="3553" priority="3554" stopIfTrue="1" operator="notBetween">
      <formula>0</formula>
      <formula>3</formula>
    </cfRule>
  </conditionalFormatting>
  <conditionalFormatting sqref="B31 B10 B8 B18">
    <cfRule type="cellIs" dxfId="3552" priority="3553" stopIfTrue="1" operator="notBetween">
      <formula>0</formula>
      <formula>2</formula>
    </cfRule>
  </conditionalFormatting>
  <conditionalFormatting sqref="B19">
    <cfRule type="cellIs" dxfId="3551" priority="3552" stopIfTrue="1" operator="notBetween">
      <formula>0</formula>
      <formula>1</formula>
    </cfRule>
  </conditionalFormatting>
  <conditionalFormatting sqref="B2">
    <cfRule type="cellIs" dxfId="3550" priority="3551" stopIfTrue="1" operator="lessThan">
      <formula>15</formula>
    </cfRule>
  </conditionalFormatting>
  <conditionalFormatting sqref="B27 B29 B4:B7">
    <cfRule type="cellIs" dxfId="3549" priority="3550" stopIfTrue="1" operator="notBetween">
      <formula>0</formula>
      <formula>3</formula>
    </cfRule>
  </conditionalFormatting>
  <conditionalFormatting sqref="B31 B10 B8 B18">
    <cfRule type="cellIs" dxfId="3548" priority="3549" stopIfTrue="1" operator="notBetween">
      <formula>0</formula>
      <formula>2</formula>
    </cfRule>
  </conditionalFormatting>
  <conditionalFormatting sqref="B19">
    <cfRule type="cellIs" dxfId="3547" priority="3548" stopIfTrue="1" operator="notBetween">
      <formula>0</formula>
      <formula>1</formula>
    </cfRule>
  </conditionalFormatting>
  <conditionalFormatting sqref="B2">
    <cfRule type="cellIs" dxfId="3546" priority="3547" stopIfTrue="1" operator="lessThan">
      <formula>15</formula>
    </cfRule>
  </conditionalFormatting>
  <conditionalFormatting sqref="B27 B29 B4:B7">
    <cfRule type="cellIs" dxfId="3545" priority="3546" stopIfTrue="1" operator="notBetween">
      <formula>0</formula>
      <formula>3</formula>
    </cfRule>
  </conditionalFormatting>
  <conditionalFormatting sqref="B31 B10 B8 B18">
    <cfRule type="cellIs" dxfId="3544" priority="3545" stopIfTrue="1" operator="notBetween">
      <formula>0</formula>
      <formula>2</formula>
    </cfRule>
  </conditionalFormatting>
  <conditionalFormatting sqref="B19">
    <cfRule type="cellIs" dxfId="3543" priority="3544" stopIfTrue="1" operator="notBetween">
      <formula>0</formula>
      <formula>1</formula>
    </cfRule>
  </conditionalFormatting>
  <conditionalFormatting sqref="B2">
    <cfRule type="cellIs" dxfId="3542" priority="3543" stopIfTrue="1" operator="lessThan">
      <formula>15</formula>
    </cfRule>
  </conditionalFormatting>
  <conditionalFormatting sqref="B27 B29 B4:B7">
    <cfRule type="cellIs" dxfId="3541" priority="3542" stopIfTrue="1" operator="notBetween">
      <formula>0</formula>
      <formula>3</formula>
    </cfRule>
  </conditionalFormatting>
  <conditionalFormatting sqref="B31 B10 B8 B18">
    <cfRule type="cellIs" dxfId="3540" priority="3541" stopIfTrue="1" operator="notBetween">
      <formula>0</formula>
      <formula>2</formula>
    </cfRule>
  </conditionalFormatting>
  <conditionalFormatting sqref="B19">
    <cfRule type="cellIs" dxfId="3539" priority="3540" stopIfTrue="1" operator="notBetween">
      <formula>0</formula>
      <formula>1</formula>
    </cfRule>
  </conditionalFormatting>
  <conditionalFormatting sqref="B2">
    <cfRule type="cellIs" dxfId="3538" priority="3539" stopIfTrue="1" operator="lessThan">
      <formula>15</formula>
    </cfRule>
  </conditionalFormatting>
  <conditionalFormatting sqref="B27 B29 B4:B7">
    <cfRule type="cellIs" dxfId="3537" priority="3538" stopIfTrue="1" operator="notBetween">
      <formula>0</formula>
      <formula>3</formula>
    </cfRule>
  </conditionalFormatting>
  <conditionalFormatting sqref="B31 B18 B10 B8">
    <cfRule type="cellIs" dxfId="3536" priority="3537" stopIfTrue="1" operator="notBetween">
      <formula>0</formula>
      <formula>2</formula>
    </cfRule>
  </conditionalFormatting>
  <conditionalFormatting sqref="B19">
    <cfRule type="cellIs" dxfId="3535" priority="3536" stopIfTrue="1" operator="notBetween">
      <formula>0</formula>
      <formula>1</formula>
    </cfRule>
  </conditionalFormatting>
  <conditionalFormatting sqref="B18">
    <cfRule type="cellIs" dxfId="3534" priority="3535" stopIfTrue="1" operator="notBetween">
      <formula>0</formula>
      <formula>2</formula>
    </cfRule>
  </conditionalFormatting>
  <conditionalFormatting sqref="B18">
    <cfRule type="cellIs" dxfId="3533" priority="3534" stopIfTrue="1" operator="notBetween">
      <formula>0</formula>
      <formula>2</formula>
    </cfRule>
  </conditionalFormatting>
  <conditionalFormatting sqref="B18">
    <cfRule type="cellIs" dxfId="3532" priority="3533" stopIfTrue="1" operator="notBetween">
      <formula>0</formula>
      <formula>2</formula>
    </cfRule>
  </conditionalFormatting>
  <conditionalFormatting sqref="B18">
    <cfRule type="cellIs" dxfId="3531" priority="3532" stopIfTrue="1" operator="notBetween">
      <formula>0</formula>
      <formula>2</formula>
    </cfRule>
  </conditionalFormatting>
  <conditionalFormatting sqref="B18">
    <cfRule type="cellIs" dxfId="3530" priority="3531" stopIfTrue="1" operator="notBetween">
      <formula>0</formula>
      <formula>2</formula>
    </cfRule>
  </conditionalFormatting>
  <conditionalFormatting sqref="B18">
    <cfRule type="cellIs" dxfId="3529" priority="3530" stopIfTrue="1" operator="notBetween">
      <formula>0</formula>
      <formula>2</formula>
    </cfRule>
  </conditionalFormatting>
  <conditionalFormatting sqref="B2">
    <cfRule type="cellIs" dxfId="3528" priority="3529" stopIfTrue="1" operator="lessThan">
      <formula>15</formula>
    </cfRule>
  </conditionalFormatting>
  <conditionalFormatting sqref="B27 B29 B4:B7">
    <cfRule type="cellIs" dxfId="3527" priority="3528" stopIfTrue="1" operator="notBetween">
      <formula>0</formula>
      <formula>3</formula>
    </cfRule>
  </conditionalFormatting>
  <conditionalFormatting sqref="B31 B18 B10 B8">
    <cfRule type="cellIs" dxfId="3526" priority="3527" stopIfTrue="1" operator="notBetween">
      <formula>0</formula>
      <formula>2</formula>
    </cfRule>
  </conditionalFormatting>
  <conditionalFormatting sqref="B19">
    <cfRule type="cellIs" dxfId="3525" priority="3526" stopIfTrue="1" operator="notBetween">
      <formula>0</formula>
      <formula>1</formula>
    </cfRule>
  </conditionalFormatting>
  <conditionalFormatting sqref="B18">
    <cfRule type="cellIs" dxfId="3524" priority="3525" stopIfTrue="1" operator="notBetween">
      <formula>0</formula>
      <formula>2</formula>
    </cfRule>
  </conditionalFormatting>
  <conditionalFormatting sqref="B18">
    <cfRule type="cellIs" dxfId="3523" priority="3524" stopIfTrue="1" operator="notBetween">
      <formula>0</formula>
      <formula>2</formula>
    </cfRule>
  </conditionalFormatting>
  <conditionalFormatting sqref="B18">
    <cfRule type="cellIs" dxfId="3522" priority="3523" stopIfTrue="1" operator="notBetween">
      <formula>0</formula>
      <formula>2</formula>
    </cfRule>
  </conditionalFormatting>
  <conditionalFormatting sqref="B18">
    <cfRule type="cellIs" dxfId="3521" priority="3522" stopIfTrue="1" operator="notBetween">
      <formula>0</formula>
      <formula>2</formula>
    </cfRule>
  </conditionalFormatting>
  <conditionalFormatting sqref="B18">
    <cfRule type="cellIs" dxfId="3520" priority="3521" stopIfTrue="1" operator="notBetween">
      <formula>0</formula>
      <formula>2</formula>
    </cfRule>
  </conditionalFormatting>
  <conditionalFormatting sqref="B18">
    <cfRule type="cellIs" dxfId="3519" priority="3520" stopIfTrue="1" operator="notBetween">
      <formula>0</formula>
      <formula>2</formula>
    </cfRule>
  </conditionalFormatting>
  <conditionalFormatting sqref="B2">
    <cfRule type="cellIs" dxfId="3518" priority="3519" stopIfTrue="1" operator="lessThan">
      <formula>15</formula>
    </cfRule>
  </conditionalFormatting>
  <conditionalFormatting sqref="B27 B29 B4:B7">
    <cfRule type="cellIs" dxfId="3517" priority="3518" stopIfTrue="1" operator="notBetween">
      <formula>0</formula>
      <formula>3</formula>
    </cfRule>
  </conditionalFormatting>
  <conditionalFormatting sqref="B31 B18 B10 B8">
    <cfRule type="cellIs" dxfId="3516" priority="3517" stopIfTrue="1" operator="notBetween">
      <formula>0</formula>
      <formula>2</formula>
    </cfRule>
  </conditionalFormatting>
  <conditionalFormatting sqref="B19">
    <cfRule type="cellIs" dxfId="3515" priority="3516" stopIfTrue="1" operator="notBetween">
      <formula>0</formula>
      <formula>1</formula>
    </cfRule>
  </conditionalFormatting>
  <conditionalFormatting sqref="B18">
    <cfRule type="cellIs" dxfId="3514" priority="3515" stopIfTrue="1" operator="notBetween">
      <formula>0</formula>
      <formula>2</formula>
    </cfRule>
  </conditionalFormatting>
  <conditionalFormatting sqref="B18">
    <cfRule type="cellIs" dxfId="3513" priority="3514" stopIfTrue="1" operator="notBetween">
      <formula>0</formula>
      <formula>2</formula>
    </cfRule>
  </conditionalFormatting>
  <conditionalFormatting sqref="B18">
    <cfRule type="cellIs" dxfId="3512" priority="3513" stopIfTrue="1" operator="notBetween">
      <formula>0</formula>
      <formula>2</formula>
    </cfRule>
  </conditionalFormatting>
  <conditionalFormatting sqref="B18">
    <cfRule type="cellIs" dxfId="3511" priority="3512" stopIfTrue="1" operator="notBetween">
      <formula>0</formula>
      <formula>2</formula>
    </cfRule>
  </conditionalFormatting>
  <conditionalFormatting sqref="B18">
    <cfRule type="cellIs" dxfId="3510" priority="3511" stopIfTrue="1" operator="notBetween">
      <formula>0</formula>
      <formula>2</formula>
    </cfRule>
  </conditionalFormatting>
  <conditionalFormatting sqref="B18">
    <cfRule type="cellIs" dxfId="3509" priority="3510" stopIfTrue="1" operator="notBetween">
      <formula>0</formula>
      <formula>2</formula>
    </cfRule>
  </conditionalFormatting>
  <conditionalFormatting sqref="B2">
    <cfRule type="cellIs" dxfId="3508" priority="3509" stopIfTrue="1" operator="lessThan">
      <formula>15</formula>
    </cfRule>
  </conditionalFormatting>
  <conditionalFormatting sqref="B27 B29 B4:B7">
    <cfRule type="cellIs" dxfId="3507" priority="3508" stopIfTrue="1" operator="notBetween">
      <formula>0</formula>
      <formula>3</formula>
    </cfRule>
  </conditionalFormatting>
  <conditionalFormatting sqref="B31 B18 B10 B8">
    <cfRule type="cellIs" dxfId="3506" priority="3507" stopIfTrue="1" operator="notBetween">
      <formula>0</formula>
      <formula>2</formula>
    </cfRule>
  </conditionalFormatting>
  <conditionalFormatting sqref="B19">
    <cfRule type="cellIs" dxfId="3505" priority="3506" stopIfTrue="1" operator="notBetween">
      <formula>0</formula>
      <formula>1</formula>
    </cfRule>
  </conditionalFormatting>
  <conditionalFormatting sqref="B18">
    <cfRule type="cellIs" dxfId="3504" priority="3505" stopIfTrue="1" operator="notBetween">
      <formula>0</formula>
      <formula>2</formula>
    </cfRule>
  </conditionalFormatting>
  <conditionalFormatting sqref="B18">
    <cfRule type="cellIs" dxfId="3503" priority="3504" stopIfTrue="1" operator="notBetween">
      <formula>0</formula>
      <formula>2</formula>
    </cfRule>
  </conditionalFormatting>
  <conditionalFormatting sqref="B18">
    <cfRule type="cellIs" dxfId="3502" priority="3503" stopIfTrue="1" operator="notBetween">
      <formula>0</formula>
      <formula>2</formula>
    </cfRule>
  </conditionalFormatting>
  <conditionalFormatting sqref="B18">
    <cfRule type="cellIs" dxfId="3501" priority="3502" stopIfTrue="1" operator="notBetween">
      <formula>0</formula>
      <formula>2</formula>
    </cfRule>
  </conditionalFormatting>
  <conditionalFormatting sqref="B18">
    <cfRule type="cellIs" dxfId="3500" priority="3501" stopIfTrue="1" operator="notBetween">
      <formula>0</formula>
      <formula>2</formula>
    </cfRule>
  </conditionalFormatting>
  <conditionalFormatting sqref="B18">
    <cfRule type="cellIs" dxfId="3499" priority="3500" stopIfTrue="1" operator="notBetween">
      <formula>0</formula>
      <formula>2</formula>
    </cfRule>
  </conditionalFormatting>
  <conditionalFormatting sqref="B2">
    <cfRule type="cellIs" dxfId="3498" priority="3499" stopIfTrue="1" operator="lessThan">
      <formula>15</formula>
    </cfRule>
  </conditionalFormatting>
  <conditionalFormatting sqref="B27 B29 B4:B7">
    <cfRule type="cellIs" dxfId="3497" priority="3498" stopIfTrue="1" operator="notBetween">
      <formula>0</formula>
      <formula>3</formula>
    </cfRule>
  </conditionalFormatting>
  <conditionalFormatting sqref="B31 B18 B10 B8">
    <cfRule type="cellIs" dxfId="3496" priority="3497" stopIfTrue="1" operator="notBetween">
      <formula>0</formula>
      <formula>2</formula>
    </cfRule>
  </conditionalFormatting>
  <conditionalFormatting sqref="B19">
    <cfRule type="cellIs" dxfId="3495" priority="3496" stopIfTrue="1" operator="notBetween">
      <formula>0</formula>
      <formula>1</formula>
    </cfRule>
  </conditionalFormatting>
  <conditionalFormatting sqref="B18">
    <cfRule type="cellIs" dxfId="3494" priority="3495" stopIfTrue="1" operator="notBetween">
      <formula>0</formula>
      <formula>2</formula>
    </cfRule>
  </conditionalFormatting>
  <conditionalFormatting sqref="B18">
    <cfRule type="cellIs" dxfId="3493" priority="3494" stopIfTrue="1" operator="notBetween">
      <formula>0</formula>
      <formula>2</formula>
    </cfRule>
  </conditionalFormatting>
  <conditionalFormatting sqref="B18">
    <cfRule type="cellIs" dxfId="3492" priority="3493" stopIfTrue="1" operator="notBetween">
      <formula>0</formula>
      <formula>2</formula>
    </cfRule>
  </conditionalFormatting>
  <conditionalFormatting sqref="B18">
    <cfRule type="cellIs" dxfId="3491" priority="3492" stopIfTrue="1" operator="notBetween">
      <formula>0</formula>
      <formula>2</formula>
    </cfRule>
  </conditionalFormatting>
  <conditionalFormatting sqref="B18">
    <cfRule type="cellIs" dxfId="3490" priority="3491" stopIfTrue="1" operator="notBetween">
      <formula>0</formula>
      <formula>2</formula>
    </cfRule>
  </conditionalFormatting>
  <conditionalFormatting sqref="B18">
    <cfRule type="cellIs" dxfId="3489" priority="3490" stopIfTrue="1" operator="notBetween">
      <formula>0</formula>
      <formula>2</formula>
    </cfRule>
  </conditionalFormatting>
  <conditionalFormatting sqref="B2">
    <cfRule type="cellIs" dxfId="3488" priority="3489" stopIfTrue="1" operator="lessThan">
      <formula>15</formula>
    </cfRule>
  </conditionalFormatting>
  <conditionalFormatting sqref="B27 B29 B4:B7">
    <cfRule type="cellIs" dxfId="3487" priority="3488" stopIfTrue="1" operator="notBetween">
      <formula>0</formula>
      <formula>3</formula>
    </cfRule>
  </conditionalFormatting>
  <conditionalFormatting sqref="B31 B10 B8 B18">
    <cfRule type="cellIs" dxfId="3486" priority="3487" stopIfTrue="1" operator="notBetween">
      <formula>0</formula>
      <formula>2</formula>
    </cfRule>
  </conditionalFormatting>
  <conditionalFormatting sqref="B19">
    <cfRule type="cellIs" dxfId="3485" priority="3486" stopIfTrue="1" operator="notBetween">
      <formula>0</formula>
      <formula>1</formula>
    </cfRule>
  </conditionalFormatting>
  <conditionalFormatting sqref="B2">
    <cfRule type="cellIs" dxfId="3484" priority="3485" stopIfTrue="1" operator="lessThan">
      <formula>15</formula>
    </cfRule>
  </conditionalFormatting>
  <conditionalFormatting sqref="B27 B29 B4:B7">
    <cfRule type="cellIs" dxfId="3483" priority="3484" stopIfTrue="1" operator="notBetween">
      <formula>0</formula>
      <formula>3</formula>
    </cfRule>
  </conditionalFormatting>
  <conditionalFormatting sqref="B31 B10 B8 B18">
    <cfRule type="cellIs" dxfId="3482" priority="3483" stopIfTrue="1" operator="notBetween">
      <formula>0</formula>
      <formula>2</formula>
    </cfRule>
  </conditionalFormatting>
  <conditionalFormatting sqref="B19">
    <cfRule type="cellIs" dxfId="3481" priority="3482" stopIfTrue="1" operator="notBetween">
      <formula>0</formula>
      <formula>1</formula>
    </cfRule>
  </conditionalFormatting>
  <conditionalFormatting sqref="B2">
    <cfRule type="cellIs" dxfId="3480" priority="3481" stopIfTrue="1" operator="lessThan">
      <formula>15</formula>
    </cfRule>
  </conditionalFormatting>
  <conditionalFormatting sqref="B27 B29 B4:B7">
    <cfRule type="cellIs" dxfId="3479" priority="3480" stopIfTrue="1" operator="notBetween">
      <formula>0</formula>
      <formula>3</formula>
    </cfRule>
  </conditionalFormatting>
  <conditionalFormatting sqref="B31 B10 B8 B18">
    <cfRule type="cellIs" dxfId="3478" priority="3479" stopIfTrue="1" operator="notBetween">
      <formula>0</formula>
      <formula>2</formula>
    </cfRule>
  </conditionalFormatting>
  <conditionalFormatting sqref="B19">
    <cfRule type="cellIs" dxfId="3477" priority="3478" stopIfTrue="1" operator="notBetween">
      <formula>0</formula>
      <formula>1</formula>
    </cfRule>
  </conditionalFormatting>
  <conditionalFormatting sqref="B2">
    <cfRule type="cellIs" dxfId="3476" priority="3477" stopIfTrue="1" operator="lessThan">
      <formula>15</formula>
    </cfRule>
  </conditionalFormatting>
  <conditionalFormatting sqref="B27 B29 B4:B7">
    <cfRule type="cellIs" dxfId="3475" priority="3476" stopIfTrue="1" operator="notBetween">
      <formula>0</formula>
      <formula>3</formula>
    </cfRule>
  </conditionalFormatting>
  <conditionalFormatting sqref="B31 B10 B8 B18">
    <cfRule type="cellIs" dxfId="3474" priority="3475" stopIfTrue="1" operator="notBetween">
      <formula>0</formula>
      <formula>2</formula>
    </cfRule>
  </conditionalFormatting>
  <conditionalFormatting sqref="B19">
    <cfRule type="cellIs" dxfId="3473" priority="3474" stopIfTrue="1" operator="notBetween">
      <formula>0</formula>
      <formula>1</formula>
    </cfRule>
  </conditionalFormatting>
  <conditionalFormatting sqref="B2">
    <cfRule type="cellIs" dxfId="3472" priority="3473" stopIfTrue="1" operator="lessThan">
      <formula>15</formula>
    </cfRule>
  </conditionalFormatting>
  <conditionalFormatting sqref="B27 B29 B4:B7">
    <cfRule type="cellIs" dxfId="3471" priority="3472" stopIfTrue="1" operator="notBetween">
      <formula>0</formula>
      <formula>3</formula>
    </cfRule>
  </conditionalFormatting>
  <conditionalFormatting sqref="B31 B10 B8 B18">
    <cfRule type="cellIs" dxfId="3470" priority="3471" stopIfTrue="1" operator="notBetween">
      <formula>0</formula>
      <formula>2</formula>
    </cfRule>
  </conditionalFormatting>
  <conditionalFormatting sqref="B19">
    <cfRule type="cellIs" dxfId="3469" priority="3470" stopIfTrue="1" operator="notBetween">
      <formula>0</formula>
      <formula>1</formula>
    </cfRule>
  </conditionalFormatting>
  <conditionalFormatting sqref="B2">
    <cfRule type="cellIs" dxfId="3468" priority="3469" stopIfTrue="1" operator="lessThan">
      <formula>15</formula>
    </cfRule>
  </conditionalFormatting>
  <conditionalFormatting sqref="B27 B29 B4:B7">
    <cfRule type="cellIs" dxfId="3467" priority="3468" stopIfTrue="1" operator="notBetween">
      <formula>0</formula>
      <formula>3</formula>
    </cfRule>
  </conditionalFormatting>
  <conditionalFormatting sqref="B31 B10 B8 B18">
    <cfRule type="cellIs" dxfId="3466" priority="3467" stopIfTrue="1" operator="notBetween">
      <formula>0</formula>
      <formula>2</formula>
    </cfRule>
  </conditionalFormatting>
  <conditionalFormatting sqref="B19">
    <cfRule type="cellIs" dxfId="3465" priority="3466" stopIfTrue="1" operator="notBetween">
      <formula>0</formula>
      <formula>1</formula>
    </cfRule>
  </conditionalFormatting>
  <conditionalFormatting sqref="B2">
    <cfRule type="cellIs" dxfId="3464" priority="3465" stopIfTrue="1" operator="lessThan">
      <formula>15</formula>
    </cfRule>
  </conditionalFormatting>
  <conditionalFormatting sqref="B27 B29 B4:B7">
    <cfRule type="cellIs" dxfId="3463" priority="3464" stopIfTrue="1" operator="notBetween">
      <formula>0</formula>
      <formula>3</formula>
    </cfRule>
  </conditionalFormatting>
  <conditionalFormatting sqref="B31 B10 B8 B18">
    <cfRule type="cellIs" dxfId="3462" priority="3463" stopIfTrue="1" operator="notBetween">
      <formula>0</formula>
      <formula>2</formula>
    </cfRule>
  </conditionalFormatting>
  <conditionalFormatting sqref="B19">
    <cfRule type="cellIs" dxfId="3461" priority="3462" stopIfTrue="1" operator="notBetween">
      <formula>0</formula>
      <formula>1</formula>
    </cfRule>
  </conditionalFormatting>
  <conditionalFormatting sqref="B2">
    <cfRule type="cellIs" dxfId="3460" priority="3461" stopIfTrue="1" operator="lessThan">
      <formula>15</formula>
    </cfRule>
  </conditionalFormatting>
  <conditionalFormatting sqref="B27 B29 B4:B7">
    <cfRule type="cellIs" dxfId="3459" priority="3460" stopIfTrue="1" operator="notBetween">
      <formula>0</formula>
      <formula>3</formula>
    </cfRule>
  </conditionalFormatting>
  <conditionalFormatting sqref="B31 B10 B8 B18">
    <cfRule type="cellIs" dxfId="3458" priority="3459" stopIfTrue="1" operator="notBetween">
      <formula>0</formula>
      <formula>2</formula>
    </cfRule>
  </conditionalFormatting>
  <conditionalFormatting sqref="B19">
    <cfRule type="cellIs" dxfId="3457" priority="3458" stopIfTrue="1" operator="notBetween">
      <formula>0</formula>
      <formula>1</formula>
    </cfRule>
  </conditionalFormatting>
  <conditionalFormatting sqref="B2">
    <cfRule type="cellIs" dxfId="3456" priority="3457" stopIfTrue="1" operator="lessThan">
      <formula>15</formula>
    </cfRule>
  </conditionalFormatting>
  <conditionalFormatting sqref="B27 B29 B4:B7">
    <cfRule type="cellIs" dxfId="3455" priority="3456" stopIfTrue="1" operator="notBetween">
      <formula>0</formula>
      <formula>3</formula>
    </cfRule>
  </conditionalFormatting>
  <conditionalFormatting sqref="B31 B18 B10 B8">
    <cfRule type="cellIs" dxfId="3454" priority="3455" stopIfTrue="1" operator="notBetween">
      <formula>0</formula>
      <formula>2</formula>
    </cfRule>
  </conditionalFormatting>
  <conditionalFormatting sqref="B19">
    <cfRule type="cellIs" dxfId="3453" priority="3454" stopIfTrue="1" operator="notBetween">
      <formula>0</formula>
      <formula>1</formula>
    </cfRule>
  </conditionalFormatting>
  <conditionalFormatting sqref="B18">
    <cfRule type="cellIs" dxfId="3452" priority="3453" stopIfTrue="1" operator="notBetween">
      <formula>0</formula>
      <formula>2</formula>
    </cfRule>
  </conditionalFormatting>
  <conditionalFormatting sqref="B18">
    <cfRule type="cellIs" dxfId="3451" priority="3452" stopIfTrue="1" operator="notBetween">
      <formula>0</formula>
      <formula>2</formula>
    </cfRule>
  </conditionalFormatting>
  <conditionalFormatting sqref="B18">
    <cfRule type="cellIs" dxfId="3450" priority="3451" stopIfTrue="1" operator="notBetween">
      <formula>0</formula>
      <formula>2</formula>
    </cfRule>
  </conditionalFormatting>
  <conditionalFormatting sqref="B18">
    <cfRule type="cellIs" dxfId="3449" priority="3450" stopIfTrue="1" operator="notBetween">
      <formula>0</formula>
      <formula>2</formula>
    </cfRule>
  </conditionalFormatting>
  <conditionalFormatting sqref="B18">
    <cfRule type="cellIs" dxfId="3448" priority="3449" stopIfTrue="1" operator="notBetween">
      <formula>0</formula>
      <formula>2</formula>
    </cfRule>
  </conditionalFormatting>
  <conditionalFormatting sqref="B18">
    <cfRule type="cellIs" dxfId="3447" priority="3448" stopIfTrue="1" operator="notBetween">
      <formula>0</formula>
      <formula>2</formula>
    </cfRule>
  </conditionalFormatting>
  <conditionalFormatting sqref="B2">
    <cfRule type="cellIs" dxfId="3446" priority="3447" stopIfTrue="1" operator="lessThan">
      <formula>15</formula>
    </cfRule>
  </conditionalFormatting>
  <conditionalFormatting sqref="B27 B29 B4:B7">
    <cfRule type="cellIs" dxfId="3445" priority="3446" stopIfTrue="1" operator="notBetween">
      <formula>0</formula>
      <formula>3</formula>
    </cfRule>
  </conditionalFormatting>
  <conditionalFormatting sqref="B31 B18 B10 B8">
    <cfRule type="cellIs" dxfId="3444" priority="3445" stopIfTrue="1" operator="notBetween">
      <formula>0</formula>
      <formula>2</formula>
    </cfRule>
  </conditionalFormatting>
  <conditionalFormatting sqref="B19">
    <cfRule type="cellIs" dxfId="3443" priority="3444" stopIfTrue="1" operator="notBetween">
      <formula>0</formula>
      <formula>1</formula>
    </cfRule>
  </conditionalFormatting>
  <conditionalFormatting sqref="B18">
    <cfRule type="cellIs" dxfId="3442" priority="3443" stopIfTrue="1" operator="notBetween">
      <formula>0</formula>
      <formula>2</formula>
    </cfRule>
  </conditionalFormatting>
  <conditionalFormatting sqref="B18">
    <cfRule type="cellIs" dxfId="3441" priority="3442" stopIfTrue="1" operator="notBetween">
      <formula>0</formula>
      <formula>2</formula>
    </cfRule>
  </conditionalFormatting>
  <conditionalFormatting sqref="B18">
    <cfRule type="cellIs" dxfId="3440" priority="3441" stopIfTrue="1" operator="notBetween">
      <formula>0</formula>
      <formula>2</formula>
    </cfRule>
  </conditionalFormatting>
  <conditionalFormatting sqref="B18">
    <cfRule type="cellIs" dxfId="3439" priority="3440" stopIfTrue="1" operator="notBetween">
      <formula>0</formula>
      <formula>2</formula>
    </cfRule>
  </conditionalFormatting>
  <conditionalFormatting sqref="B18">
    <cfRule type="cellIs" dxfId="3438" priority="3439" stopIfTrue="1" operator="notBetween">
      <formula>0</formula>
      <formula>2</formula>
    </cfRule>
  </conditionalFormatting>
  <conditionalFormatting sqref="B18">
    <cfRule type="cellIs" dxfId="3437" priority="3438" stopIfTrue="1" operator="notBetween">
      <formula>0</formula>
      <formula>2</formula>
    </cfRule>
  </conditionalFormatting>
  <conditionalFormatting sqref="B2">
    <cfRule type="cellIs" dxfId="3436" priority="3437" stopIfTrue="1" operator="lessThan">
      <formula>15</formula>
    </cfRule>
  </conditionalFormatting>
  <conditionalFormatting sqref="B27 B29 B4:B7">
    <cfRule type="cellIs" dxfId="3435" priority="3436" stopIfTrue="1" operator="notBetween">
      <formula>0</formula>
      <formula>3</formula>
    </cfRule>
  </conditionalFormatting>
  <conditionalFormatting sqref="B31 B18 B10 B8">
    <cfRule type="cellIs" dxfId="3434" priority="3435" stopIfTrue="1" operator="notBetween">
      <formula>0</formula>
      <formula>2</formula>
    </cfRule>
  </conditionalFormatting>
  <conditionalFormatting sqref="B19">
    <cfRule type="cellIs" dxfId="3433" priority="3434" stopIfTrue="1" operator="notBetween">
      <formula>0</formula>
      <formula>1</formula>
    </cfRule>
  </conditionalFormatting>
  <conditionalFormatting sqref="B18">
    <cfRule type="cellIs" dxfId="3432" priority="3433" stopIfTrue="1" operator="notBetween">
      <formula>0</formula>
      <formula>2</formula>
    </cfRule>
  </conditionalFormatting>
  <conditionalFormatting sqref="B18">
    <cfRule type="cellIs" dxfId="3431" priority="3432" stopIfTrue="1" operator="notBetween">
      <formula>0</formula>
      <formula>2</formula>
    </cfRule>
  </conditionalFormatting>
  <conditionalFormatting sqref="B18">
    <cfRule type="cellIs" dxfId="3430" priority="3431" stopIfTrue="1" operator="notBetween">
      <formula>0</formula>
      <formula>2</formula>
    </cfRule>
  </conditionalFormatting>
  <conditionalFormatting sqref="B18">
    <cfRule type="cellIs" dxfId="3429" priority="3430" stopIfTrue="1" operator="notBetween">
      <formula>0</formula>
      <formula>2</formula>
    </cfRule>
  </conditionalFormatting>
  <conditionalFormatting sqref="B18">
    <cfRule type="cellIs" dxfId="3428" priority="3429" stopIfTrue="1" operator="notBetween">
      <formula>0</formula>
      <formula>2</formula>
    </cfRule>
  </conditionalFormatting>
  <conditionalFormatting sqref="B18">
    <cfRule type="cellIs" dxfId="3427" priority="3428" stopIfTrue="1" operator="notBetween">
      <formula>0</formula>
      <formula>2</formula>
    </cfRule>
  </conditionalFormatting>
  <conditionalFormatting sqref="B2">
    <cfRule type="cellIs" dxfId="3426" priority="3427" stopIfTrue="1" operator="lessThan">
      <formula>15</formula>
    </cfRule>
  </conditionalFormatting>
  <conditionalFormatting sqref="B27 B29 B4:B7">
    <cfRule type="cellIs" dxfId="3425" priority="3426" stopIfTrue="1" operator="notBetween">
      <formula>0</formula>
      <formula>3</formula>
    </cfRule>
  </conditionalFormatting>
  <conditionalFormatting sqref="B31 B18 B10 B8">
    <cfRule type="cellIs" dxfId="3424" priority="3425" stopIfTrue="1" operator="notBetween">
      <formula>0</formula>
      <formula>2</formula>
    </cfRule>
  </conditionalFormatting>
  <conditionalFormatting sqref="B19">
    <cfRule type="cellIs" dxfId="3423" priority="3424" stopIfTrue="1" operator="notBetween">
      <formula>0</formula>
      <formula>1</formula>
    </cfRule>
  </conditionalFormatting>
  <conditionalFormatting sqref="B18">
    <cfRule type="cellIs" dxfId="3422" priority="3423" stopIfTrue="1" operator="notBetween">
      <formula>0</formula>
      <formula>2</formula>
    </cfRule>
  </conditionalFormatting>
  <conditionalFormatting sqref="B18">
    <cfRule type="cellIs" dxfId="3421" priority="3422" stopIfTrue="1" operator="notBetween">
      <formula>0</formula>
      <formula>2</formula>
    </cfRule>
  </conditionalFormatting>
  <conditionalFormatting sqref="B18">
    <cfRule type="cellIs" dxfId="3420" priority="3421" stopIfTrue="1" operator="notBetween">
      <formula>0</formula>
      <formula>2</formula>
    </cfRule>
  </conditionalFormatting>
  <conditionalFormatting sqref="B18">
    <cfRule type="cellIs" dxfId="3419" priority="3420" stopIfTrue="1" operator="notBetween">
      <formula>0</formula>
      <formula>2</formula>
    </cfRule>
  </conditionalFormatting>
  <conditionalFormatting sqref="B18">
    <cfRule type="cellIs" dxfId="3418" priority="3419" stopIfTrue="1" operator="notBetween">
      <formula>0</formula>
      <formula>2</formula>
    </cfRule>
  </conditionalFormatting>
  <conditionalFormatting sqref="B18">
    <cfRule type="cellIs" dxfId="3417" priority="3418" stopIfTrue="1" operator="notBetween">
      <formula>0</formula>
      <formula>2</formula>
    </cfRule>
  </conditionalFormatting>
  <conditionalFormatting sqref="B2">
    <cfRule type="cellIs" dxfId="3416" priority="3417" stopIfTrue="1" operator="lessThan">
      <formula>15</formula>
    </cfRule>
  </conditionalFormatting>
  <conditionalFormatting sqref="B27 B29 B4:B7">
    <cfRule type="cellIs" dxfId="3415" priority="3416" stopIfTrue="1" operator="notBetween">
      <formula>0</formula>
      <formula>3</formula>
    </cfRule>
  </conditionalFormatting>
  <conditionalFormatting sqref="B31 B18 B10 B8">
    <cfRule type="cellIs" dxfId="3414" priority="3415" stopIfTrue="1" operator="notBetween">
      <formula>0</formula>
      <formula>2</formula>
    </cfRule>
  </conditionalFormatting>
  <conditionalFormatting sqref="B19">
    <cfRule type="cellIs" dxfId="3413" priority="3414" stopIfTrue="1" operator="notBetween">
      <formula>0</formula>
      <formula>1</formula>
    </cfRule>
  </conditionalFormatting>
  <conditionalFormatting sqref="B18">
    <cfRule type="cellIs" dxfId="3412" priority="3413" stopIfTrue="1" operator="notBetween">
      <formula>0</formula>
      <formula>2</formula>
    </cfRule>
  </conditionalFormatting>
  <conditionalFormatting sqref="B18">
    <cfRule type="cellIs" dxfId="3411" priority="3412" stopIfTrue="1" operator="notBetween">
      <formula>0</formula>
      <formula>2</formula>
    </cfRule>
  </conditionalFormatting>
  <conditionalFormatting sqref="B18">
    <cfRule type="cellIs" dxfId="3410" priority="3411" stopIfTrue="1" operator="notBetween">
      <formula>0</formula>
      <formula>2</formula>
    </cfRule>
  </conditionalFormatting>
  <conditionalFormatting sqref="B18">
    <cfRule type="cellIs" dxfId="3409" priority="3410" stopIfTrue="1" operator="notBetween">
      <formula>0</formula>
      <formula>2</formula>
    </cfRule>
  </conditionalFormatting>
  <conditionalFormatting sqref="B18">
    <cfRule type="cellIs" dxfId="3408" priority="3409" stopIfTrue="1" operator="notBetween">
      <formula>0</formula>
      <formula>2</formula>
    </cfRule>
  </conditionalFormatting>
  <conditionalFormatting sqref="B18">
    <cfRule type="cellIs" dxfId="3407" priority="3408" stopIfTrue="1" operator="notBetween">
      <formula>0</formula>
      <formula>2</formula>
    </cfRule>
  </conditionalFormatting>
  <conditionalFormatting sqref="B2">
    <cfRule type="cellIs" dxfId="3406" priority="3407" stopIfTrue="1" operator="lessThan">
      <formula>15</formula>
    </cfRule>
  </conditionalFormatting>
  <conditionalFormatting sqref="B27 B29 B4:B7">
    <cfRule type="cellIs" dxfId="3405" priority="3406" stopIfTrue="1" operator="notBetween">
      <formula>0</formula>
      <formula>3</formula>
    </cfRule>
  </conditionalFormatting>
  <conditionalFormatting sqref="B31 B10 B8 B18">
    <cfRule type="cellIs" dxfId="3404" priority="3405" stopIfTrue="1" operator="notBetween">
      <formula>0</formula>
      <formula>2</formula>
    </cfRule>
  </conditionalFormatting>
  <conditionalFormatting sqref="B19">
    <cfRule type="cellIs" dxfId="3403" priority="3404" stopIfTrue="1" operator="notBetween">
      <formula>0</formula>
      <formula>1</formula>
    </cfRule>
  </conditionalFormatting>
  <conditionalFormatting sqref="B2">
    <cfRule type="cellIs" dxfId="3402" priority="3403" stopIfTrue="1" operator="lessThan">
      <formula>15</formula>
    </cfRule>
  </conditionalFormatting>
  <conditionalFormatting sqref="B27 B29 B4:B7">
    <cfRule type="cellIs" dxfId="3401" priority="3402" stopIfTrue="1" operator="notBetween">
      <formula>0</formula>
      <formula>3</formula>
    </cfRule>
  </conditionalFormatting>
  <conditionalFormatting sqref="B31 B10 B8 B18">
    <cfRule type="cellIs" dxfId="3400" priority="3401" stopIfTrue="1" operator="notBetween">
      <formula>0</formula>
      <formula>2</formula>
    </cfRule>
  </conditionalFormatting>
  <conditionalFormatting sqref="B19">
    <cfRule type="cellIs" dxfId="3399" priority="3400" stopIfTrue="1" operator="notBetween">
      <formula>0</formula>
      <formula>1</formula>
    </cfRule>
  </conditionalFormatting>
  <conditionalFormatting sqref="B2">
    <cfRule type="cellIs" dxfId="3398" priority="3399" stopIfTrue="1" operator="lessThan">
      <formula>15</formula>
    </cfRule>
  </conditionalFormatting>
  <conditionalFormatting sqref="B27 B29 B4:B7">
    <cfRule type="cellIs" dxfId="3397" priority="3398" stopIfTrue="1" operator="notBetween">
      <formula>0</formula>
      <formula>3</formula>
    </cfRule>
  </conditionalFormatting>
  <conditionalFormatting sqref="B31 B10 B8 B18">
    <cfRule type="cellIs" dxfId="3396" priority="3397" stopIfTrue="1" operator="notBetween">
      <formula>0</formula>
      <formula>2</formula>
    </cfRule>
  </conditionalFormatting>
  <conditionalFormatting sqref="B19">
    <cfRule type="cellIs" dxfId="3395" priority="3396" stopIfTrue="1" operator="notBetween">
      <formula>0</formula>
      <formula>1</formula>
    </cfRule>
  </conditionalFormatting>
  <conditionalFormatting sqref="B2">
    <cfRule type="cellIs" dxfId="3394" priority="3395" stopIfTrue="1" operator="lessThan">
      <formula>15</formula>
    </cfRule>
  </conditionalFormatting>
  <conditionalFormatting sqref="B27 B29 B4:B7">
    <cfRule type="cellIs" dxfId="3393" priority="3394" stopIfTrue="1" operator="notBetween">
      <formula>0</formula>
      <formula>3</formula>
    </cfRule>
  </conditionalFormatting>
  <conditionalFormatting sqref="B31 B10 B8 B18">
    <cfRule type="cellIs" dxfId="3392" priority="3393" stopIfTrue="1" operator="notBetween">
      <formula>0</formula>
      <formula>2</formula>
    </cfRule>
  </conditionalFormatting>
  <conditionalFormatting sqref="B19">
    <cfRule type="cellIs" dxfId="3391" priority="3392" stopIfTrue="1" operator="notBetween">
      <formula>0</formula>
      <formula>1</formula>
    </cfRule>
  </conditionalFormatting>
  <conditionalFormatting sqref="B2">
    <cfRule type="cellIs" dxfId="3390" priority="3391" stopIfTrue="1" operator="lessThan">
      <formula>15</formula>
    </cfRule>
  </conditionalFormatting>
  <conditionalFormatting sqref="B27 B29 B4:B7">
    <cfRule type="cellIs" dxfId="3389" priority="3390" stopIfTrue="1" operator="notBetween">
      <formula>0</formula>
      <formula>3</formula>
    </cfRule>
  </conditionalFormatting>
  <conditionalFormatting sqref="B31 B10 B8 B18">
    <cfRule type="cellIs" dxfId="3388" priority="3389" stopIfTrue="1" operator="notBetween">
      <formula>0</formula>
      <formula>2</formula>
    </cfRule>
  </conditionalFormatting>
  <conditionalFormatting sqref="B19">
    <cfRule type="cellIs" dxfId="3387" priority="3388" stopIfTrue="1" operator="notBetween">
      <formula>0</formula>
      <formula>1</formula>
    </cfRule>
  </conditionalFormatting>
  <conditionalFormatting sqref="B2">
    <cfRule type="cellIs" dxfId="3386" priority="3387" stopIfTrue="1" operator="lessThan">
      <formula>15</formula>
    </cfRule>
  </conditionalFormatting>
  <conditionalFormatting sqref="B27 B29 B4:B7">
    <cfRule type="cellIs" dxfId="3385" priority="3386" stopIfTrue="1" operator="notBetween">
      <formula>0</formula>
      <formula>3</formula>
    </cfRule>
  </conditionalFormatting>
  <conditionalFormatting sqref="B31 B10 B8 B18">
    <cfRule type="cellIs" dxfId="3384" priority="3385" stopIfTrue="1" operator="notBetween">
      <formula>0</formula>
      <formula>2</formula>
    </cfRule>
  </conditionalFormatting>
  <conditionalFormatting sqref="B19">
    <cfRule type="cellIs" dxfId="3383" priority="3384" stopIfTrue="1" operator="notBetween">
      <formula>0</formula>
      <formula>1</formula>
    </cfRule>
  </conditionalFormatting>
  <conditionalFormatting sqref="B2">
    <cfRule type="cellIs" dxfId="3382" priority="3383" stopIfTrue="1" operator="lessThan">
      <formula>15</formula>
    </cfRule>
  </conditionalFormatting>
  <conditionalFormatting sqref="B27 B29 B4:B7">
    <cfRule type="cellIs" dxfId="3381" priority="3382" stopIfTrue="1" operator="notBetween">
      <formula>0</formula>
      <formula>3</formula>
    </cfRule>
  </conditionalFormatting>
  <conditionalFormatting sqref="B31 B10 B8 B18">
    <cfRule type="cellIs" dxfId="3380" priority="3381" stopIfTrue="1" operator="notBetween">
      <formula>0</formula>
      <formula>2</formula>
    </cfRule>
  </conditionalFormatting>
  <conditionalFormatting sqref="B19">
    <cfRule type="cellIs" dxfId="3379" priority="3380" stopIfTrue="1" operator="notBetween">
      <formula>0</formula>
      <formula>1</formula>
    </cfRule>
  </conditionalFormatting>
  <conditionalFormatting sqref="B2">
    <cfRule type="cellIs" dxfId="3378" priority="3379" stopIfTrue="1" operator="lessThan">
      <formula>15</formula>
    </cfRule>
  </conditionalFormatting>
  <conditionalFormatting sqref="B27 B29 B4:B7">
    <cfRule type="cellIs" dxfId="3377" priority="3378" stopIfTrue="1" operator="notBetween">
      <formula>0</formula>
      <formula>3</formula>
    </cfRule>
  </conditionalFormatting>
  <conditionalFormatting sqref="B31 B10 B8 B18">
    <cfRule type="cellIs" dxfId="3376" priority="3377" stopIfTrue="1" operator="notBetween">
      <formula>0</formula>
      <formula>2</formula>
    </cfRule>
  </conditionalFormatting>
  <conditionalFormatting sqref="B19">
    <cfRule type="cellIs" dxfId="3375" priority="3376" stopIfTrue="1" operator="notBetween">
      <formula>0</formula>
      <formula>1</formula>
    </cfRule>
  </conditionalFormatting>
  <conditionalFormatting sqref="B2">
    <cfRule type="cellIs" dxfId="3374" priority="3375" stopIfTrue="1" operator="lessThan">
      <formula>15</formula>
    </cfRule>
  </conditionalFormatting>
  <conditionalFormatting sqref="B27 B29 B4:B7">
    <cfRule type="cellIs" dxfId="3373" priority="3374" stopIfTrue="1" operator="notBetween">
      <formula>0</formula>
      <formula>3</formula>
    </cfRule>
  </conditionalFormatting>
  <conditionalFormatting sqref="B31 B18 B10 B8">
    <cfRule type="cellIs" dxfId="3372" priority="3373" stopIfTrue="1" operator="notBetween">
      <formula>0</formula>
      <formula>2</formula>
    </cfRule>
  </conditionalFormatting>
  <conditionalFormatting sqref="B19">
    <cfRule type="cellIs" dxfId="3371" priority="3372" stopIfTrue="1" operator="notBetween">
      <formula>0</formula>
      <formula>1</formula>
    </cfRule>
  </conditionalFormatting>
  <conditionalFormatting sqref="B18">
    <cfRule type="cellIs" dxfId="3370" priority="3371" stopIfTrue="1" operator="notBetween">
      <formula>0</formula>
      <formula>2</formula>
    </cfRule>
  </conditionalFormatting>
  <conditionalFormatting sqref="B18">
    <cfRule type="cellIs" dxfId="3369" priority="3370" stopIfTrue="1" operator="notBetween">
      <formula>0</formula>
      <formula>2</formula>
    </cfRule>
  </conditionalFormatting>
  <conditionalFormatting sqref="B18">
    <cfRule type="cellIs" dxfId="3368" priority="3369" stopIfTrue="1" operator="notBetween">
      <formula>0</formula>
      <formula>2</formula>
    </cfRule>
  </conditionalFormatting>
  <conditionalFormatting sqref="B18">
    <cfRule type="cellIs" dxfId="3367" priority="3368" stopIfTrue="1" operator="notBetween">
      <formula>0</formula>
      <formula>2</formula>
    </cfRule>
  </conditionalFormatting>
  <conditionalFormatting sqref="B18">
    <cfRule type="cellIs" dxfId="3366" priority="3367" stopIfTrue="1" operator="notBetween">
      <formula>0</formula>
      <formula>2</formula>
    </cfRule>
  </conditionalFormatting>
  <conditionalFormatting sqref="B18">
    <cfRule type="cellIs" dxfId="3365" priority="3366" stopIfTrue="1" operator="notBetween">
      <formula>0</formula>
      <formula>2</formula>
    </cfRule>
  </conditionalFormatting>
  <conditionalFormatting sqref="B2">
    <cfRule type="cellIs" dxfId="3364" priority="3365" stopIfTrue="1" operator="lessThan">
      <formula>15</formula>
    </cfRule>
  </conditionalFormatting>
  <conditionalFormatting sqref="B27 B29 B4:B7">
    <cfRule type="cellIs" dxfId="3363" priority="3364" stopIfTrue="1" operator="notBetween">
      <formula>0</formula>
      <formula>3</formula>
    </cfRule>
  </conditionalFormatting>
  <conditionalFormatting sqref="B31 B18 B10 B8">
    <cfRule type="cellIs" dxfId="3362" priority="3363" stopIfTrue="1" operator="notBetween">
      <formula>0</formula>
      <formula>2</formula>
    </cfRule>
  </conditionalFormatting>
  <conditionalFormatting sqref="B19">
    <cfRule type="cellIs" dxfId="3361" priority="3362" stopIfTrue="1" operator="notBetween">
      <formula>0</formula>
      <formula>1</formula>
    </cfRule>
  </conditionalFormatting>
  <conditionalFormatting sqref="B18">
    <cfRule type="cellIs" dxfId="3360" priority="3361" stopIfTrue="1" operator="notBetween">
      <formula>0</formula>
      <formula>2</formula>
    </cfRule>
  </conditionalFormatting>
  <conditionalFormatting sqref="B18">
    <cfRule type="cellIs" dxfId="3359" priority="3360" stopIfTrue="1" operator="notBetween">
      <formula>0</formula>
      <formula>2</formula>
    </cfRule>
  </conditionalFormatting>
  <conditionalFormatting sqref="B18">
    <cfRule type="cellIs" dxfId="3358" priority="3359" stopIfTrue="1" operator="notBetween">
      <formula>0</formula>
      <formula>2</formula>
    </cfRule>
  </conditionalFormatting>
  <conditionalFormatting sqref="B18">
    <cfRule type="cellIs" dxfId="3357" priority="3358" stopIfTrue="1" operator="notBetween">
      <formula>0</formula>
      <formula>2</formula>
    </cfRule>
  </conditionalFormatting>
  <conditionalFormatting sqref="B18">
    <cfRule type="cellIs" dxfId="3356" priority="3357" stopIfTrue="1" operator="notBetween">
      <formula>0</formula>
      <formula>2</formula>
    </cfRule>
  </conditionalFormatting>
  <conditionalFormatting sqref="B18">
    <cfRule type="cellIs" dxfId="3355" priority="3356" stopIfTrue="1" operator="notBetween">
      <formula>0</formula>
      <formula>2</formula>
    </cfRule>
  </conditionalFormatting>
  <conditionalFormatting sqref="B2">
    <cfRule type="cellIs" dxfId="3354" priority="3355" stopIfTrue="1" operator="lessThan">
      <formula>15</formula>
    </cfRule>
  </conditionalFormatting>
  <conditionalFormatting sqref="B27 B29 B4:B7">
    <cfRule type="cellIs" dxfId="3353" priority="3354" stopIfTrue="1" operator="notBetween">
      <formula>0</formula>
      <formula>3</formula>
    </cfRule>
  </conditionalFormatting>
  <conditionalFormatting sqref="B31 B18 B10 B8">
    <cfRule type="cellIs" dxfId="3352" priority="3353" stopIfTrue="1" operator="notBetween">
      <formula>0</formula>
      <formula>2</formula>
    </cfRule>
  </conditionalFormatting>
  <conditionalFormatting sqref="B19">
    <cfRule type="cellIs" dxfId="3351" priority="3352" stopIfTrue="1" operator="notBetween">
      <formula>0</formula>
      <formula>1</formula>
    </cfRule>
  </conditionalFormatting>
  <conditionalFormatting sqref="B18">
    <cfRule type="cellIs" dxfId="3350" priority="3351" stopIfTrue="1" operator="notBetween">
      <formula>0</formula>
      <formula>2</formula>
    </cfRule>
  </conditionalFormatting>
  <conditionalFormatting sqref="B18">
    <cfRule type="cellIs" dxfId="3349" priority="3350" stopIfTrue="1" operator="notBetween">
      <formula>0</formula>
      <formula>2</formula>
    </cfRule>
  </conditionalFormatting>
  <conditionalFormatting sqref="B18">
    <cfRule type="cellIs" dxfId="3348" priority="3349" stopIfTrue="1" operator="notBetween">
      <formula>0</formula>
      <formula>2</formula>
    </cfRule>
  </conditionalFormatting>
  <conditionalFormatting sqref="B18">
    <cfRule type="cellIs" dxfId="3347" priority="3348" stopIfTrue="1" operator="notBetween">
      <formula>0</formula>
      <formula>2</formula>
    </cfRule>
  </conditionalFormatting>
  <conditionalFormatting sqref="B18">
    <cfRule type="cellIs" dxfId="3346" priority="3347" stopIfTrue="1" operator="notBetween">
      <formula>0</formula>
      <formula>2</formula>
    </cfRule>
  </conditionalFormatting>
  <conditionalFormatting sqref="B18">
    <cfRule type="cellIs" dxfId="3345" priority="3346" stopIfTrue="1" operator="notBetween">
      <formula>0</formula>
      <formula>2</formula>
    </cfRule>
  </conditionalFormatting>
  <conditionalFormatting sqref="B2">
    <cfRule type="cellIs" dxfId="3344" priority="3345" stopIfTrue="1" operator="lessThan">
      <formula>15</formula>
    </cfRule>
  </conditionalFormatting>
  <conditionalFormatting sqref="B27 B29 B4:B7">
    <cfRule type="cellIs" dxfId="3343" priority="3344" stopIfTrue="1" operator="notBetween">
      <formula>0</formula>
      <formula>3</formula>
    </cfRule>
  </conditionalFormatting>
  <conditionalFormatting sqref="B31 B18 B10 B8">
    <cfRule type="cellIs" dxfId="3342" priority="3343" stopIfTrue="1" operator="notBetween">
      <formula>0</formula>
      <formula>2</formula>
    </cfRule>
  </conditionalFormatting>
  <conditionalFormatting sqref="B19">
    <cfRule type="cellIs" dxfId="3341" priority="3342" stopIfTrue="1" operator="notBetween">
      <formula>0</formula>
      <formula>1</formula>
    </cfRule>
  </conditionalFormatting>
  <conditionalFormatting sqref="B18">
    <cfRule type="cellIs" dxfId="3340" priority="3341" stopIfTrue="1" operator="notBetween">
      <formula>0</formula>
      <formula>2</formula>
    </cfRule>
  </conditionalFormatting>
  <conditionalFormatting sqref="B18">
    <cfRule type="cellIs" dxfId="3339" priority="3340" stopIfTrue="1" operator="notBetween">
      <formula>0</formula>
      <formula>2</formula>
    </cfRule>
  </conditionalFormatting>
  <conditionalFormatting sqref="B18">
    <cfRule type="cellIs" dxfId="3338" priority="3339" stopIfTrue="1" operator="notBetween">
      <formula>0</formula>
      <formula>2</formula>
    </cfRule>
  </conditionalFormatting>
  <conditionalFormatting sqref="B18">
    <cfRule type="cellIs" dxfId="3337" priority="3338" stopIfTrue="1" operator="notBetween">
      <formula>0</formula>
      <formula>2</formula>
    </cfRule>
  </conditionalFormatting>
  <conditionalFormatting sqref="B18">
    <cfRule type="cellIs" dxfId="3336" priority="3337" stopIfTrue="1" operator="notBetween">
      <formula>0</formula>
      <formula>2</formula>
    </cfRule>
  </conditionalFormatting>
  <conditionalFormatting sqref="B18">
    <cfRule type="cellIs" dxfId="3335" priority="3336" stopIfTrue="1" operator="notBetween">
      <formula>0</formula>
      <formula>2</formula>
    </cfRule>
  </conditionalFormatting>
  <conditionalFormatting sqref="B2">
    <cfRule type="cellIs" dxfId="3334" priority="3335" stopIfTrue="1" operator="lessThan">
      <formula>15</formula>
    </cfRule>
  </conditionalFormatting>
  <conditionalFormatting sqref="B27 B29 B4:B7">
    <cfRule type="cellIs" dxfId="3333" priority="3334" stopIfTrue="1" operator="notBetween">
      <formula>0</formula>
      <formula>3</formula>
    </cfRule>
  </conditionalFormatting>
  <conditionalFormatting sqref="B31 B18 B10 B8">
    <cfRule type="cellIs" dxfId="3332" priority="3333" stopIfTrue="1" operator="notBetween">
      <formula>0</formula>
      <formula>2</formula>
    </cfRule>
  </conditionalFormatting>
  <conditionalFormatting sqref="B19">
    <cfRule type="cellIs" dxfId="3331" priority="3332" stopIfTrue="1" operator="notBetween">
      <formula>0</formula>
      <formula>1</formula>
    </cfRule>
  </conditionalFormatting>
  <conditionalFormatting sqref="B18">
    <cfRule type="cellIs" dxfId="3330" priority="3331" stopIfTrue="1" operator="notBetween">
      <formula>0</formula>
      <formula>2</formula>
    </cfRule>
  </conditionalFormatting>
  <conditionalFormatting sqref="B18">
    <cfRule type="cellIs" dxfId="3329" priority="3330" stopIfTrue="1" operator="notBetween">
      <formula>0</formula>
      <formula>2</formula>
    </cfRule>
  </conditionalFormatting>
  <conditionalFormatting sqref="B18">
    <cfRule type="cellIs" dxfId="3328" priority="3329" stopIfTrue="1" operator="notBetween">
      <formula>0</formula>
      <formula>2</formula>
    </cfRule>
  </conditionalFormatting>
  <conditionalFormatting sqref="B18">
    <cfRule type="cellIs" dxfId="3327" priority="3328" stopIfTrue="1" operator="notBetween">
      <formula>0</formula>
      <formula>2</formula>
    </cfRule>
  </conditionalFormatting>
  <conditionalFormatting sqref="B18">
    <cfRule type="cellIs" dxfId="3326" priority="3327" stopIfTrue="1" operator="notBetween">
      <formula>0</formula>
      <formula>2</formula>
    </cfRule>
  </conditionalFormatting>
  <conditionalFormatting sqref="B18">
    <cfRule type="cellIs" dxfId="3325" priority="3326" stopIfTrue="1" operator="notBetween">
      <formula>0</formula>
      <formula>2</formula>
    </cfRule>
  </conditionalFormatting>
  <conditionalFormatting sqref="B2">
    <cfRule type="cellIs" dxfId="3324" priority="3325" stopIfTrue="1" operator="lessThan">
      <formula>15</formula>
    </cfRule>
  </conditionalFormatting>
  <conditionalFormatting sqref="B27 B29 B4:B7">
    <cfRule type="cellIs" dxfId="3323" priority="3324" stopIfTrue="1" operator="notBetween">
      <formula>0</formula>
      <formula>3</formula>
    </cfRule>
  </conditionalFormatting>
  <conditionalFormatting sqref="B31 B10 B8 B18">
    <cfRule type="cellIs" dxfId="3322" priority="3323" stopIfTrue="1" operator="notBetween">
      <formula>0</formula>
      <formula>2</formula>
    </cfRule>
  </conditionalFormatting>
  <conditionalFormatting sqref="B19">
    <cfRule type="cellIs" dxfId="3321" priority="3322" stopIfTrue="1" operator="notBetween">
      <formula>0</formula>
      <formula>1</formula>
    </cfRule>
  </conditionalFormatting>
  <conditionalFormatting sqref="B2">
    <cfRule type="cellIs" dxfId="3320" priority="3321" stopIfTrue="1" operator="lessThan">
      <formula>15</formula>
    </cfRule>
  </conditionalFormatting>
  <conditionalFormatting sqref="B27 B29 B4:B7">
    <cfRule type="cellIs" dxfId="3319" priority="3320" stopIfTrue="1" operator="notBetween">
      <formula>0</formula>
      <formula>3</formula>
    </cfRule>
  </conditionalFormatting>
  <conditionalFormatting sqref="B31 B10 B8 B18">
    <cfRule type="cellIs" dxfId="3318" priority="3319" stopIfTrue="1" operator="notBetween">
      <formula>0</formula>
      <formula>2</formula>
    </cfRule>
  </conditionalFormatting>
  <conditionalFormatting sqref="B19">
    <cfRule type="cellIs" dxfId="3317" priority="3318" stopIfTrue="1" operator="notBetween">
      <formula>0</formula>
      <formula>1</formula>
    </cfRule>
  </conditionalFormatting>
  <conditionalFormatting sqref="B2">
    <cfRule type="cellIs" dxfId="3316" priority="3317" stopIfTrue="1" operator="lessThan">
      <formula>15</formula>
    </cfRule>
  </conditionalFormatting>
  <conditionalFormatting sqref="B27 B29 B4:B7">
    <cfRule type="cellIs" dxfId="3315" priority="3316" stopIfTrue="1" operator="notBetween">
      <formula>0</formula>
      <formula>3</formula>
    </cfRule>
  </conditionalFormatting>
  <conditionalFormatting sqref="B31 B10 B8 B18">
    <cfRule type="cellIs" dxfId="3314" priority="3315" stopIfTrue="1" operator="notBetween">
      <formula>0</formula>
      <formula>2</formula>
    </cfRule>
  </conditionalFormatting>
  <conditionalFormatting sqref="B19">
    <cfRule type="cellIs" dxfId="3313" priority="3314" stopIfTrue="1" operator="notBetween">
      <formula>0</formula>
      <formula>1</formula>
    </cfRule>
  </conditionalFormatting>
  <conditionalFormatting sqref="B2">
    <cfRule type="cellIs" dxfId="3312" priority="3313" stopIfTrue="1" operator="lessThan">
      <formula>15</formula>
    </cfRule>
  </conditionalFormatting>
  <conditionalFormatting sqref="B27 B29 B4:B7">
    <cfRule type="cellIs" dxfId="3311" priority="3312" stopIfTrue="1" operator="notBetween">
      <formula>0</formula>
      <formula>3</formula>
    </cfRule>
  </conditionalFormatting>
  <conditionalFormatting sqref="B31 B10 B8 B18">
    <cfRule type="cellIs" dxfId="3310" priority="3311" stopIfTrue="1" operator="notBetween">
      <formula>0</formula>
      <formula>2</formula>
    </cfRule>
  </conditionalFormatting>
  <conditionalFormatting sqref="B19">
    <cfRule type="cellIs" dxfId="3309" priority="3310" stopIfTrue="1" operator="notBetween">
      <formula>0</formula>
      <formula>1</formula>
    </cfRule>
  </conditionalFormatting>
  <conditionalFormatting sqref="B2">
    <cfRule type="cellIs" dxfId="3308" priority="3309" stopIfTrue="1" operator="lessThan">
      <formula>15</formula>
    </cfRule>
  </conditionalFormatting>
  <conditionalFormatting sqref="B27 B29 B4:B7">
    <cfRule type="cellIs" dxfId="3307" priority="3308" stopIfTrue="1" operator="notBetween">
      <formula>0</formula>
      <formula>3</formula>
    </cfRule>
  </conditionalFormatting>
  <conditionalFormatting sqref="B31 B10 B8 B18">
    <cfRule type="cellIs" dxfId="3306" priority="3307" stopIfTrue="1" operator="notBetween">
      <formula>0</formula>
      <formula>2</formula>
    </cfRule>
  </conditionalFormatting>
  <conditionalFormatting sqref="B19">
    <cfRule type="cellIs" dxfId="3305" priority="3306" stopIfTrue="1" operator="notBetween">
      <formula>0</formula>
      <formula>1</formula>
    </cfRule>
  </conditionalFormatting>
  <conditionalFormatting sqref="B2">
    <cfRule type="cellIs" dxfId="3304" priority="3305" stopIfTrue="1" operator="lessThan">
      <formula>15</formula>
    </cfRule>
  </conditionalFormatting>
  <conditionalFormatting sqref="B27 B29 B4:B7">
    <cfRule type="cellIs" dxfId="3303" priority="3304" stopIfTrue="1" operator="notBetween">
      <formula>0</formula>
      <formula>3</formula>
    </cfRule>
  </conditionalFormatting>
  <conditionalFormatting sqref="B31 B10 B8 B18">
    <cfRule type="cellIs" dxfId="3302" priority="3303" stopIfTrue="1" operator="notBetween">
      <formula>0</formula>
      <formula>2</formula>
    </cfRule>
  </conditionalFormatting>
  <conditionalFormatting sqref="B19">
    <cfRule type="cellIs" dxfId="3301" priority="3302" stopIfTrue="1" operator="notBetween">
      <formula>0</formula>
      <formula>1</formula>
    </cfRule>
  </conditionalFormatting>
  <conditionalFormatting sqref="B2">
    <cfRule type="cellIs" dxfId="3300" priority="3301" stopIfTrue="1" operator="lessThan">
      <formula>15</formula>
    </cfRule>
  </conditionalFormatting>
  <conditionalFormatting sqref="B27 B29 B4:B7">
    <cfRule type="cellIs" dxfId="3299" priority="3300" stopIfTrue="1" operator="notBetween">
      <formula>0</formula>
      <formula>3</formula>
    </cfRule>
  </conditionalFormatting>
  <conditionalFormatting sqref="B31 B10 B8 B18">
    <cfRule type="cellIs" dxfId="3298" priority="3299" stopIfTrue="1" operator="notBetween">
      <formula>0</formula>
      <formula>2</formula>
    </cfRule>
  </conditionalFormatting>
  <conditionalFormatting sqref="B19">
    <cfRule type="cellIs" dxfId="3297" priority="3298" stopIfTrue="1" operator="notBetween">
      <formula>0</formula>
      <formula>1</formula>
    </cfRule>
  </conditionalFormatting>
  <conditionalFormatting sqref="B2">
    <cfRule type="cellIs" dxfId="3296" priority="3297" stopIfTrue="1" operator="lessThan">
      <formula>15</formula>
    </cfRule>
  </conditionalFormatting>
  <conditionalFormatting sqref="B27 B29 B4:B7">
    <cfRule type="cellIs" dxfId="3295" priority="3296" stopIfTrue="1" operator="notBetween">
      <formula>0</formula>
      <formula>3</formula>
    </cfRule>
  </conditionalFormatting>
  <conditionalFormatting sqref="B31 B10 B8 B18">
    <cfRule type="cellIs" dxfId="3294" priority="3295" stopIfTrue="1" operator="notBetween">
      <formula>0</formula>
      <formula>2</formula>
    </cfRule>
  </conditionalFormatting>
  <conditionalFormatting sqref="B19">
    <cfRule type="cellIs" dxfId="3293" priority="3294" stopIfTrue="1" operator="notBetween">
      <formula>0</formula>
      <formula>1</formula>
    </cfRule>
  </conditionalFormatting>
  <conditionalFormatting sqref="B2">
    <cfRule type="cellIs" dxfId="3292" priority="3293" stopIfTrue="1" operator="lessThan">
      <formula>15</formula>
    </cfRule>
  </conditionalFormatting>
  <conditionalFormatting sqref="B27 B29 B4:B7">
    <cfRule type="cellIs" dxfId="3291" priority="3292" stopIfTrue="1" operator="notBetween">
      <formula>0</formula>
      <formula>3</formula>
    </cfRule>
  </conditionalFormatting>
  <conditionalFormatting sqref="B31 B18 B10 B8">
    <cfRule type="cellIs" dxfId="3290" priority="3291" stopIfTrue="1" operator="notBetween">
      <formula>0</formula>
      <formula>2</formula>
    </cfRule>
  </conditionalFormatting>
  <conditionalFormatting sqref="B19">
    <cfRule type="cellIs" dxfId="3289" priority="3290" stopIfTrue="1" operator="notBetween">
      <formula>0</formula>
      <formula>1</formula>
    </cfRule>
  </conditionalFormatting>
  <conditionalFormatting sqref="B18">
    <cfRule type="cellIs" dxfId="3288" priority="3289" stopIfTrue="1" operator="notBetween">
      <formula>0</formula>
      <formula>2</formula>
    </cfRule>
  </conditionalFormatting>
  <conditionalFormatting sqref="B18">
    <cfRule type="cellIs" dxfId="3287" priority="3288" stopIfTrue="1" operator="notBetween">
      <formula>0</formula>
      <formula>2</formula>
    </cfRule>
  </conditionalFormatting>
  <conditionalFormatting sqref="B18">
    <cfRule type="cellIs" dxfId="3286" priority="3287" stopIfTrue="1" operator="notBetween">
      <formula>0</formula>
      <formula>2</formula>
    </cfRule>
  </conditionalFormatting>
  <conditionalFormatting sqref="B18">
    <cfRule type="cellIs" dxfId="3285" priority="3286" stopIfTrue="1" operator="notBetween">
      <formula>0</formula>
      <formula>2</formula>
    </cfRule>
  </conditionalFormatting>
  <conditionalFormatting sqref="B18">
    <cfRule type="cellIs" dxfId="3284" priority="3285" stopIfTrue="1" operator="notBetween">
      <formula>0</formula>
      <formula>2</formula>
    </cfRule>
  </conditionalFormatting>
  <conditionalFormatting sqref="B18">
    <cfRule type="cellIs" dxfId="3283" priority="3284" stopIfTrue="1" operator="notBetween">
      <formula>0</formula>
      <formula>2</formula>
    </cfRule>
  </conditionalFormatting>
  <conditionalFormatting sqref="B2">
    <cfRule type="cellIs" dxfId="3282" priority="3283" stopIfTrue="1" operator="lessThan">
      <formula>15</formula>
    </cfRule>
  </conditionalFormatting>
  <conditionalFormatting sqref="B27 B29 B4:B7">
    <cfRule type="cellIs" dxfId="3281" priority="3282" stopIfTrue="1" operator="notBetween">
      <formula>0</formula>
      <formula>3</formula>
    </cfRule>
  </conditionalFormatting>
  <conditionalFormatting sqref="B31 B18 B10 B8">
    <cfRule type="cellIs" dxfId="3280" priority="3281" stopIfTrue="1" operator="notBetween">
      <formula>0</formula>
      <formula>2</formula>
    </cfRule>
  </conditionalFormatting>
  <conditionalFormatting sqref="B19">
    <cfRule type="cellIs" dxfId="3279" priority="3280" stopIfTrue="1" operator="notBetween">
      <formula>0</formula>
      <formula>1</formula>
    </cfRule>
  </conditionalFormatting>
  <conditionalFormatting sqref="B18">
    <cfRule type="cellIs" dxfId="3278" priority="3279" stopIfTrue="1" operator="notBetween">
      <formula>0</formula>
      <formula>2</formula>
    </cfRule>
  </conditionalFormatting>
  <conditionalFormatting sqref="B18">
    <cfRule type="cellIs" dxfId="3277" priority="3278" stopIfTrue="1" operator="notBetween">
      <formula>0</formula>
      <formula>2</formula>
    </cfRule>
  </conditionalFormatting>
  <conditionalFormatting sqref="B18">
    <cfRule type="cellIs" dxfId="3276" priority="3277" stopIfTrue="1" operator="notBetween">
      <formula>0</formula>
      <formula>2</formula>
    </cfRule>
  </conditionalFormatting>
  <conditionalFormatting sqref="B18">
    <cfRule type="cellIs" dxfId="3275" priority="3276" stopIfTrue="1" operator="notBetween">
      <formula>0</formula>
      <formula>2</formula>
    </cfRule>
  </conditionalFormatting>
  <conditionalFormatting sqref="B18">
    <cfRule type="cellIs" dxfId="3274" priority="3275" stopIfTrue="1" operator="notBetween">
      <formula>0</formula>
      <formula>2</formula>
    </cfRule>
  </conditionalFormatting>
  <conditionalFormatting sqref="B18">
    <cfRule type="cellIs" dxfId="3273" priority="3274" stopIfTrue="1" operator="notBetween">
      <formula>0</formula>
      <formula>2</formula>
    </cfRule>
  </conditionalFormatting>
  <conditionalFormatting sqref="B2">
    <cfRule type="cellIs" dxfId="3272" priority="3273" stopIfTrue="1" operator="lessThan">
      <formula>15</formula>
    </cfRule>
  </conditionalFormatting>
  <conditionalFormatting sqref="B27 B29 B4:B7">
    <cfRule type="cellIs" dxfId="3271" priority="3272" stopIfTrue="1" operator="notBetween">
      <formula>0</formula>
      <formula>3</formula>
    </cfRule>
  </conditionalFormatting>
  <conditionalFormatting sqref="B31 B18 B10 B8">
    <cfRule type="cellIs" dxfId="3270" priority="3271" stopIfTrue="1" operator="notBetween">
      <formula>0</formula>
      <formula>2</formula>
    </cfRule>
  </conditionalFormatting>
  <conditionalFormatting sqref="B19">
    <cfRule type="cellIs" dxfId="3269" priority="3270" stopIfTrue="1" operator="notBetween">
      <formula>0</formula>
      <formula>1</formula>
    </cfRule>
  </conditionalFormatting>
  <conditionalFormatting sqref="B18">
    <cfRule type="cellIs" dxfId="3268" priority="3269" stopIfTrue="1" operator="notBetween">
      <formula>0</formula>
      <formula>2</formula>
    </cfRule>
  </conditionalFormatting>
  <conditionalFormatting sqref="B18">
    <cfRule type="cellIs" dxfId="3267" priority="3268" stopIfTrue="1" operator="notBetween">
      <formula>0</formula>
      <formula>2</formula>
    </cfRule>
  </conditionalFormatting>
  <conditionalFormatting sqref="B18">
    <cfRule type="cellIs" dxfId="3266" priority="3267" stopIfTrue="1" operator="notBetween">
      <formula>0</formula>
      <formula>2</formula>
    </cfRule>
  </conditionalFormatting>
  <conditionalFormatting sqref="B18">
    <cfRule type="cellIs" dxfId="3265" priority="3266" stopIfTrue="1" operator="notBetween">
      <formula>0</formula>
      <formula>2</formula>
    </cfRule>
  </conditionalFormatting>
  <conditionalFormatting sqref="B18">
    <cfRule type="cellIs" dxfId="3264" priority="3265" stopIfTrue="1" operator="notBetween">
      <formula>0</formula>
      <formula>2</formula>
    </cfRule>
  </conditionalFormatting>
  <conditionalFormatting sqref="B18">
    <cfRule type="cellIs" dxfId="3263" priority="3264" stopIfTrue="1" operator="notBetween">
      <formula>0</formula>
      <formula>2</formula>
    </cfRule>
  </conditionalFormatting>
  <conditionalFormatting sqref="B2">
    <cfRule type="cellIs" dxfId="3262" priority="3263" stopIfTrue="1" operator="lessThan">
      <formula>15</formula>
    </cfRule>
  </conditionalFormatting>
  <conditionalFormatting sqref="B27 B29 B4:B7">
    <cfRule type="cellIs" dxfId="3261" priority="3262" stopIfTrue="1" operator="notBetween">
      <formula>0</formula>
      <formula>3</formula>
    </cfRule>
  </conditionalFormatting>
  <conditionalFormatting sqref="B31 B18 B10 B8">
    <cfRule type="cellIs" dxfId="3260" priority="3261" stopIfTrue="1" operator="notBetween">
      <formula>0</formula>
      <formula>2</formula>
    </cfRule>
  </conditionalFormatting>
  <conditionalFormatting sqref="B19">
    <cfRule type="cellIs" dxfId="3259" priority="3260" stopIfTrue="1" operator="notBetween">
      <formula>0</formula>
      <formula>1</formula>
    </cfRule>
  </conditionalFormatting>
  <conditionalFormatting sqref="B18">
    <cfRule type="cellIs" dxfId="3258" priority="3259" stopIfTrue="1" operator="notBetween">
      <formula>0</formula>
      <formula>2</formula>
    </cfRule>
  </conditionalFormatting>
  <conditionalFormatting sqref="B18">
    <cfRule type="cellIs" dxfId="3257" priority="3258" stopIfTrue="1" operator="notBetween">
      <formula>0</formula>
      <formula>2</formula>
    </cfRule>
  </conditionalFormatting>
  <conditionalFormatting sqref="B18">
    <cfRule type="cellIs" dxfId="3256" priority="3257" stopIfTrue="1" operator="notBetween">
      <formula>0</formula>
      <formula>2</formula>
    </cfRule>
  </conditionalFormatting>
  <conditionalFormatting sqref="B18">
    <cfRule type="cellIs" dxfId="3255" priority="3256" stopIfTrue="1" operator="notBetween">
      <formula>0</formula>
      <formula>2</formula>
    </cfRule>
  </conditionalFormatting>
  <conditionalFormatting sqref="B18">
    <cfRule type="cellIs" dxfId="3254" priority="3255" stopIfTrue="1" operator="notBetween">
      <formula>0</formula>
      <formula>2</formula>
    </cfRule>
  </conditionalFormatting>
  <conditionalFormatting sqref="B18">
    <cfRule type="cellIs" dxfId="3253" priority="3254" stopIfTrue="1" operator="notBetween">
      <formula>0</formula>
      <formula>2</formula>
    </cfRule>
  </conditionalFormatting>
  <conditionalFormatting sqref="B2">
    <cfRule type="cellIs" dxfId="3252" priority="3253" stopIfTrue="1" operator="lessThan">
      <formula>15</formula>
    </cfRule>
  </conditionalFormatting>
  <conditionalFormatting sqref="B27 B29 B4:B7">
    <cfRule type="cellIs" dxfId="3251" priority="3252" stopIfTrue="1" operator="notBetween">
      <formula>0</formula>
      <formula>3</formula>
    </cfRule>
  </conditionalFormatting>
  <conditionalFormatting sqref="B31 B18 B10 B8">
    <cfRule type="cellIs" dxfId="3250" priority="3251" stopIfTrue="1" operator="notBetween">
      <formula>0</formula>
      <formula>2</formula>
    </cfRule>
  </conditionalFormatting>
  <conditionalFormatting sqref="B19">
    <cfRule type="cellIs" dxfId="3249" priority="3250" stopIfTrue="1" operator="notBetween">
      <formula>0</formula>
      <formula>1</formula>
    </cfRule>
  </conditionalFormatting>
  <conditionalFormatting sqref="B18">
    <cfRule type="cellIs" dxfId="3248" priority="3249" stopIfTrue="1" operator="notBetween">
      <formula>0</formula>
      <formula>2</formula>
    </cfRule>
  </conditionalFormatting>
  <conditionalFormatting sqref="B18">
    <cfRule type="cellIs" dxfId="3247" priority="3248" stopIfTrue="1" operator="notBetween">
      <formula>0</formula>
      <formula>2</formula>
    </cfRule>
  </conditionalFormatting>
  <conditionalFormatting sqref="B18">
    <cfRule type="cellIs" dxfId="3246" priority="3247" stopIfTrue="1" operator="notBetween">
      <formula>0</formula>
      <formula>2</formula>
    </cfRule>
  </conditionalFormatting>
  <conditionalFormatting sqref="B18">
    <cfRule type="cellIs" dxfId="3245" priority="3246" stopIfTrue="1" operator="notBetween">
      <formula>0</formula>
      <formula>2</formula>
    </cfRule>
  </conditionalFormatting>
  <conditionalFormatting sqref="B18">
    <cfRule type="cellIs" dxfId="3244" priority="3245" stopIfTrue="1" operator="notBetween">
      <formula>0</formula>
      <formula>2</formula>
    </cfRule>
  </conditionalFormatting>
  <conditionalFormatting sqref="B18">
    <cfRule type="cellIs" dxfId="3243" priority="3244" stopIfTrue="1" operator="notBetween">
      <formula>0</formula>
      <formula>2</formula>
    </cfRule>
  </conditionalFormatting>
  <conditionalFormatting sqref="B2">
    <cfRule type="cellIs" dxfId="3242" priority="3243" stopIfTrue="1" operator="lessThan">
      <formula>15</formula>
    </cfRule>
  </conditionalFormatting>
  <conditionalFormatting sqref="B27 B29 B4:B7">
    <cfRule type="cellIs" dxfId="3241" priority="3242" stopIfTrue="1" operator="notBetween">
      <formula>0</formula>
      <formula>3</formula>
    </cfRule>
  </conditionalFormatting>
  <conditionalFormatting sqref="B31 B10 B8 B18">
    <cfRule type="cellIs" dxfId="3240" priority="3241" stopIfTrue="1" operator="notBetween">
      <formula>0</formula>
      <formula>2</formula>
    </cfRule>
  </conditionalFormatting>
  <conditionalFormatting sqref="B19">
    <cfRule type="cellIs" dxfId="3239" priority="3240" stopIfTrue="1" operator="notBetween">
      <formula>0</formula>
      <formula>1</formula>
    </cfRule>
  </conditionalFormatting>
  <conditionalFormatting sqref="B2">
    <cfRule type="cellIs" dxfId="3238" priority="3239" stopIfTrue="1" operator="lessThan">
      <formula>15</formula>
    </cfRule>
  </conditionalFormatting>
  <conditionalFormatting sqref="B27 B29 B4:B7">
    <cfRule type="cellIs" dxfId="3237" priority="3238" stopIfTrue="1" operator="notBetween">
      <formula>0</formula>
      <formula>3</formula>
    </cfRule>
  </conditionalFormatting>
  <conditionalFormatting sqref="B31 B10 B8 B18">
    <cfRule type="cellIs" dxfId="3236" priority="3237" stopIfTrue="1" operator="notBetween">
      <formula>0</formula>
      <formula>2</formula>
    </cfRule>
  </conditionalFormatting>
  <conditionalFormatting sqref="B19">
    <cfRule type="cellIs" dxfId="3235" priority="3236" stopIfTrue="1" operator="notBetween">
      <formula>0</formula>
      <formula>1</formula>
    </cfRule>
  </conditionalFormatting>
  <conditionalFormatting sqref="B2">
    <cfRule type="cellIs" dxfId="3234" priority="3235" stopIfTrue="1" operator="lessThan">
      <formula>15</formula>
    </cfRule>
  </conditionalFormatting>
  <conditionalFormatting sqref="B27 B29 B4:B7">
    <cfRule type="cellIs" dxfId="3233" priority="3234" stopIfTrue="1" operator="notBetween">
      <formula>0</formula>
      <formula>3</formula>
    </cfRule>
  </conditionalFormatting>
  <conditionalFormatting sqref="B31 B10 B8 B18">
    <cfRule type="cellIs" dxfId="3232" priority="3233" stopIfTrue="1" operator="notBetween">
      <formula>0</formula>
      <formula>2</formula>
    </cfRule>
  </conditionalFormatting>
  <conditionalFormatting sqref="B19">
    <cfRule type="cellIs" dxfId="3231" priority="3232" stopIfTrue="1" operator="notBetween">
      <formula>0</formula>
      <formula>1</formula>
    </cfRule>
  </conditionalFormatting>
  <conditionalFormatting sqref="B2">
    <cfRule type="cellIs" dxfId="3230" priority="3231" stopIfTrue="1" operator="lessThan">
      <formula>15</formula>
    </cfRule>
  </conditionalFormatting>
  <conditionalFormatting sqref="B27 B29 B4:B7">
    <cfRule type="cellIs" dxfId="3229" priority="3230" stopIfTrue="1" operator="notBetween">
      <formula>0</formula>
      <formula>3</formula>
    </cfRule>
  </conditionalFormatting>
  <conditionalFormatting sqref="B31 B10 B8 B18">
    <cfRule type="cellIs" dxfId="3228" priority="3229" stopIfTrue="1" operator="notBetween">
      <formula>0</formula>
      <formula>2</formula>
    </cfRule>
  </conditionalFormatting>
  <conditionalFormatting sqref="B19">
    <cfRule type="cellIs" dxfId="3227" priority="3228" stopIfTrue="1" operator="notBetween">
      <formula>0</formula>
      <formula>1</formula>
    </cfRule>
  </conditionalFormatting>
  <conditionalFormatting sqref="B2">
    <cfRule type="cellIs" dxfId="3226" priority="3227" stopIfTrue="1" operator="lessThan">
      <formula>15</formula>
    </cfRule>
  </conditionalFormatting>
  <conditionalFormatting sqref="B27 B29 B4:B7">
    <cfRule type="cellIs" dxfId="3225" priority="3226" stopIfTrue="1" operator="notBetween">
      <formula>0</formula>
      <formula>3</formula>
    </cfRule>
  </conditionalFormatting>
  <conditionalFormatting sqref="B31 B10 B8 B18">
    <cfRule type="cellIs" dxfId="3224" priority="3225" stopIfTrue="1" operator="notBetween">
      <formula>0</formula>
      <formula>2</formula>
    </cfRule>
  </conditionalFormatting>
  <conditionalFormatting sqref="B19">
    <cfRule type="cellIs" dxfId="3223" priority="3224" stopIfTrue="1" operator="notBetween">
      <formula>0</formula>
      <formula>1</formula>
    </cfRule>
  </conditionalFormatting>
  <conditionalFormatting sqref="B2">
    <cfRule type="cellIs" dxfId="3222" priority="3223" stopIfTrue="1" operator="lessThan">
      <formula>15</formula>
    </cfRule>
  </conditionalFormatting>
  <conditionalFormatting sqref="B27 B29 B4:B7">
    <cfRule type="cellIs" dxfId="3221" priority="3222" stopIfTrue="1" operator="notBetween">
      <formula>0</formula>
      <formula>3</formula>
    </cfRule>
  </conditionalFormatting>
  <conditionalFormatting sqref="B31 B10 B8 B18">
    <cfRule type="cellIs" dxfId="3220" priority="3221" stopIfTrue="1" operator="notBetween">
      <formula>0</formula>
      <formula>2</formula>
    </cfRule>
  </conditionalFormatting>
  <conditionalFormatting sqref="B19">
    <cfRule type="cellIs" dxfId="3219" priority="3220" stopIfTrue="1" operator="notBetween">
      <formula>0</formula>
      <formula>1</formula>
    </cfRule>
  </conditionalFormatting>
  <conditionalFormatting sqref="B2">
    <cfRule type="cellIs" dxfId="3218" priority="3219" stopIfTrue="1" operator="lessThan">
      <formula>15</formula>
    </cfRule>
  </conditionalFormatting>
  <conditionalFormatting sqref="B27 B29 B4:B7">
    <cfRule type="cellIs" dxfId="3217" priority="3218" stopIfTrue="1" operator="notBetween">
      <formula>0</formula>
      <formula>3</formula>
    </cfRule>
  </conditionalFormatting>
  <conditionalFormatting sqref="B31 B10 B8 B18">
    <cfRule type="cellIs" dxfId="3216" priority="3217" stopIfTrue="1" operator="notBetween">
      <formula>0</formula>
      <formula>2</formula>
    </cfRule>
  </conditionalFormatting>
  <conditionalFormatting sqref="B19">
    <cfRule type="cellIs" dxfId="3215" priority="3216" stopIfTrue="1" operator="notBetween">
      <formula>0</formula>
      <formula>1</formula>
    </cfRule>
  </conditionalFormatting>
  <conditionalFormatting sqref="B2">
    <cfRule type="cellIs" dxfId="3214" priority="3215" stopIfTrue="1" operator="lessThan">
      <formula>15</formula>
    </cfRule>
  </conditionalFormatting>
  <conditionalFormatting sqref="B27 B29 B4:B7">
    <cfRule type="cellIs" dxfId="3213" priority="3214" stopIfTrue="1" operator="notBetween">
      <formula>0</formula>
      <formula>3</formula>
    </cfRule>
  </conditionalFormatting>
  <conditionalFormatting sqref="B31 B10 B8 B18">
    <cfRule type="cellIs" dxfId="3212" priority="3213" stopIfTrue="1" operator="notBetween">
      <formula>0</formula>
      <formula>2</formula>
    </cfRule>
  </conditionalFormatting>
  <conditionalFormatting sqref="B19">
    <cfRule type="cellIs" dxfId="3211" priority="3212" stopIfTrue="1" operator="notBetween">
      <formula>0</formula>
      <formula>1</formula>
    </cfRule>
  </conditionalFormatting>
  <conditionalFormatting sqref="B2">
    <cfRule type="cellIs" dxfId="3210" priority="3211" stopIfTrue="1" operator="lessThan">
      <formula>15</formula>
    </cfRule>
  </conditionalFormatting>
  <conditionalFormatting sqref="B27 B29 B4:B7">
    <cfRule type="cellIs" dxfId="3209" priority="3210" stopIfTrue="1" operator="notBetween">
      <formula>0</formula>
      <formula>3</formula>
    </cfRule>
  </conditionalFormatting>
  <conditionalFormatting sqref="B31 B18 B10 B8">
    <cfRule type="cellIs" dxfId="3208" priority="3209" stopIfTrue="1" operator="notBetween">
      <formula>0</formula>
      <formula>2</formula>
    </cfRule>
  </conditionalFormatting>
  <conditionalFormatting sqref="B19">
    <cfRule type="cellIs" dxfId="3207" priority="3208" stopIfTrue="1" operator="notBetween">
      <formula>0</formula>
      <formula>1</formula>
    </cfRule>
  </conditionalFormatting>
  <conditionalFormatting sqref="B18">
    <cfRule type="cellIs" dxfId="3206" priority="3207" stopIfTrue="1" operator="notBetween">
      <formula>0</formula>
      <formula>2</formula>
    </cfRule>
  </conditionalFormatting>
  <conditionalFormatting sqref="B18">
    <cfRule type="cellIs" dxfId="3205" priority="3206" stopIfTrue="1" operator="notBetween">
      <formula>0</formula>
      <formula>2</formula>
    </cfRule>
  </conditionalFormatting>
  <conditionalFormatting sqref="B18">
    <cfRule type="cellIs" dxfId="3204" priority="3205" stopIfTrue="1" operator="notBetween">
      <formula>0</formula>
      <formula>2</formula>
    </cfRule>
  </conditionalFormatting>
  <conditionalFormatting sqref="B18">
    <cfRule type="cellIs" dxfId="3203" priority="3204" stopIfTrue="1" operator="notBetween">
      <formula>0</formula>
      <formula>2</formula>
    </cfRule>
  </conditionalFormatting>
  <conditionalFormatting sqref="B18">
    <cfRule type="cellIs" dxfId="3202" priority="3203" stopIfTrue="1" operator="notBetween">
      <formula>0</formula>
      <formula>2</formula>
    </cfRule>
  </conditionalFormatting>
  <conditionalFormatting sqref="B18">
    <cfRule type="cellIs" dxfId="3201" priority="3202" stopIfTrue="1" operator="notBetween">
      <formula>0</formula>
      <formula>2</formula>
    </cfRule>
  </conditionalFormatting>
  <conditionalFormatting sqref="B2">
    <cfRule type="cellIs" dxfId="3200" priority="3201" stopIfTrue="1" operator="lessThan">
      <formula>15</formula>
    </cfRule>
  </conditionalFormatting>
  <conditionalFormatting sqref="B27 B29 B4:B7">
    <cfRule type="cellIs" dxfId="3199" priority="3200" stopIfTrue="1" operator="notBetween">
      <formula>0</formula>
      <formula>3</formula>
    </cfRule>
  </conditionalFormatting>
  <conditionalFormatting sqref="B31 B18 B10 B8">
    <cfRule type="cellIs" dxfId="3198" priority="3199" stopIfTrue="1" operator="notBetween">
      <formula>0</formula>
      <formula>2</formula>
    </cfRule>
  </conditionalFormatting>
  <conditionalFormatting sqref="B19">
    <cfRule type="cellIs" dxfId="3197" priority="3198" stopIfTrue="1" operator="notBetween">
      <formula>0</formula>
      <formula>1</formula>
    </cfRule>
  </conditionalFormatting>
  <conditionalFormatting sqref="B18">
    <cfRule type="cellIs" dxfId="3196" priority="3197" stopIfTrue="1" operator="notBetween">
      <formula>0</formula>
      <formula>2</formula>
    </cfRule>
  </conditionalFormatting>
  <conditionalFormatting sqref="B18">
    <cfRule type="cellIs" dxfId="3195" priority="3196" stopIfTrue="1" operator="notBetween">
      <formula>0</formula>
      <formula>2</formula>
    </cfRule>
  </conditionalFormatting>
  <conditionalFormatting sqref="B18">
    <cfRule type="cellIs" dxfId="3194" priority="3195" stopIfTrue="1" operator="notBetween">
      <formula>0</formula>
      <formula>2</formula>
    </cfRule>
  </conditionalFormatting>
  <conditionalFormatting sqref="B18">
    <cfRule type="cellIs" dxfId="3193" priority="3194" stopIfTrue="1" operator="notBetween">
      <formula>0</formula>
      <formula>2</formula>
    </cfRule>
  </conditionalFormatting>
  <conditionalFormatting sqref="B18">
    <cfRule type="cellIs" dxfId="3192" priority="3193" stopIfTrue="1" operator="notBetween">
      <formula>0</formula>
      <formula>2</formula>
    </cfRule>
  </conditionalFormatting>
  <conditionalFormatting sqref="B18">
    <cfRule type="cellIs" dxfId="3191" priority="3192" stopIfTrue="1" operator="notBetween">
      <formula>0</formula>
      <formula>2</formula>
    </cfRule>
  </conditionalFormatting>
  <conditionalFormatting sqref="B2">
    <cfRule type="cellIs" dxfId="3190" priority="3191" stopIfTrue="1" operator="lessThan">
      <formula>15</formula>
    </cfRule>
  </conditionalFormatting>
  <conditionalFormatting sqref="B27 B29 B4:B7">
    <cfRule type="cellIs" dxfId="3189" priority="3190" stopIfTrue="1" operator="notBetween">
      <formula>0</formula>
      <formula>3</formula>
    </cfRule>
  </conditionalFormatting>
  <conditionalFormatting sqref="B31 B18 B10 B8">
    <cfRule type="cellIs" dxfId="3188" priority="3189" stopIfTrue="1" operator="notBetween">
      <formula>0</formula>
      <formula>2</formula>
    </cfRule>
  </conditionalFormatting>
  <conditionalFormatting sqref="B19">
    <cfRule type="cellIs" dxfId="3187" priority="3188" stopIfTrue="1" operator="notBetween">
      <formula>0</formula>
      <formula>1</formula>
    </cfRule>
  </conditionalFormatting>
  <conditionalFormatting sqref="B18">
    <cfRule type="cellIs" dxfId="3186" priority="3187" stopIfTrue="1" operator="notBetween">
      <formula>0</formula>
      <formula>2</formula>
    </cfRule>
  </conditionalFormatting>
  <conditionalFormatting sqref="B18">
    <cfRule type="cellIs" dxfId="3185" priority="3186" stopIfTrue="1" operator="notBetween">
      <formula>0</formula>
      <formula>2</formula>
    </cfRule>
  </conditionalFormatting>
  <conditionalFormatting sqref="B18">
    <cfRule type="cellIs" dxfId="3184" priority="3185" stopIfTrue="1" operator="notBetween">
      <formula>0</formula>
      <formula>2</formula>
    </cfRule>
  </conditionalFormatting>
  <conditionalFormatting sqref="B18">
    <cfRule type="cellIs" dxfId="3183" priority="3184" stopIfTrue="1" operator="notBetween">
      <formula>0</formula>
      <formula>2</formula>
    </cfRule>
  </conditionalFormatting>
  <conditionalFormatting sqref="B18">
    <cfRule type="cellIs" dxfId="3182" priority="3183" stopIfTrue="1" operator="notBetween">
      <formula>0</formula>
      <formula>2</formula>
    </cfRule>
  </conditionalFormatting>
  <conditionalFormatting sqref="B18">
    <cfRule type="cellIs" dxfId="3181" priority="3182" stopIfTrue="1" operator="notBetween">
      <formula>0</formula>
      <formula>2</formula>
    </cfRule>
  </conditionalFormatting>
  <conditionalFormatting sqref="B2">
    <cfRule type="cellIs" dxfId="3180" priority="3181" stopIfTrue="1" operator="lessThan">
      <formula>15</formula>
    </cfRule>
  </conditionalFormatting>
  <conditionalFormatting sqref="B27 B29 B4:B7">
    <cfRule type="cellIs" dxfId="3179" priority="3180" stopIfTrue="1" operator="notBetween">
      <formula>0</formula>
      <formula>3</formula>
    </cfRule>
  </conditionalFormatting>
  <conditionalFormatting sqref="B31 B18 B10 B8">
    <cfRule type="cellIs" dxfId="3178" priority="3179" stopIfTrue="1" operator="notBetween">
      <formula>0</formula>
      <formula>2</formula>
    </cfRule>
  </conditionalFormatting>
  <conditionalFormatting sqref="B19">
    <cfRule type="cellIs" dxfId="3177" priority="3178" stopIfTrue="1" operator="notBetween">
      <formula>0</formula>
      <formula>1</formula>
    </cfRule>
  </conditionalFormatting>
  <conditionalFormatting sqref="B18">
    <cfRule type="cellIs" dxfId="3176" priority="3177" stopIfTrue="1" operator="notBetween">
      <formula>0</formula>
      <formula>2</formula>
    </cfRule>
  </conditionalFormatting>
  <conditionalFormatting sqref="B18">
    <cfRule type="cellIs" dxfId="3175" priority="3176" stopIfTrue="1" operator="notBetween">
      <formula>0</formula>
      <formula>2</formula>
    </cfRule>
  </conditionalFormatting>
  <conditionalFormatting sqref="B18">
    <cfRule type="cellIs" dxfId="3174" priority="3175" stopIfTrue="1" operator="notBetween">
      <formula>0</formula>
      <formula>2</formula>
    </cfRule>
  </conditionalFormatting>
  <conditionalFormatting sqref="B18">
    <cfRule type="cellIs" dxfId="3173" priority="3174" stopIfTrue="1" operator="notBetween">
      <formula>0</formula>
      <formula>2</formula>
    </cfRule>
  </conditionalFormatting>
  <conditionalFormatting sqref="B18">
    <cfRule type="cellIs" dxfId="3172" priority="3173" stopIfTrue="1" operator="notBetween">
      <formula>0</formula>
      <formula>2</formula>
    </cfRule>
  </conditionalFormatting>
  <conditionalFormatting sqref="B18">
    <cfRule type="cellIs" dxfId="3171" priority="3172" stopIfTrue="1" operator="notBetween">
      <formula>0</formula>
      <formula>2</formula>
    </cfRule>
  </conditionalFormatting>
  <conditionalFormatting sqref="B2">
    <cfRule type="cellIs" dxfId="3170" priority="3171" stopIfTrue="1" operator="lessThan">
      <formula>15</formula>
    </cfRule>
  </conditionalFormatting>
  <conditionalFormatting sqref="B27 B29 B4:B7">
    <cfRule type="cellIs" dxfId="3169" priority="3170" stopIfTrue="1" operator="notBetween">
      <formula>0</formula>
      <formula>3</formula>
    </cfRule>
  </conditionalFormatting>
  <conditionalFormatting sqref="B31 B18 B10 B8">
    <cfRule type="cellIs" dxfId="3168" priority="3169" stopIfTrue="1" operator="notBetween">
      <formula>0</formula>
      <formula>2</formula>
    </cfRule>
  </conditionalFormatting>
  <conditionalFormatting sqref="B19">
    <cfRule type="cellIs" dxfId="3167" priority="3168" stopIfTrue="1" operator="notBetween">
      <formula>0</formula>
      <formula>1</formula>
    </cfRule>
  </conditionalFormatting>
  <conditionalFormatting sqref="B18">
    <cfRule type="cellIs" dxfId="3166" priority="3167" stopIfTrue="1" operator="notBetween">
      <formula>0</formula>
      <formula>2</formula>
    </cfRule>
  </conditionalFormatting>
  <conditionalFormatting sqref="B18">
    <cfRule type="cellIs" dxfId="3165" priority="3166" stopIfTrue="1" operator="notBetween">
      <formula>0</formula>
      <formula>2</formula>
    </cfRule>
  </conditionalFormatting>
  <conditionalFormatting sqref="B18">
    <cfRule type="cellIs" dxfId="3164" priority="3165" stopIfTrue="1" operator="notBetween">
      <formula>0</formula>
      <formula>2</formula>
    </cfRule>
  </conditionalFormatting>
  <conditionalFormatting sqref="B18">
    <cfRule type="cellIs" dxfId="3163" priority="3164" stopIfTrue="1" operator="notBetween">
      <formula>0</formula>
      <formula>2</formula>
    </cfRule>
  </conditionalFormatting>
  <conditionalFormatting sqref="B18">
    <cfRule type="cellIs" dxfId="3162" priority="3163" stopIfTrue="1" operator="notBetween">
      <formula>0</formula>
      <formula>2</formula>
    </cfRule>
  </conditionalFormatting>
  <conditionalFormatting sqref="B18">
    <cfRule type="cellIs" dxfId="3161" priority="3162" stopIfTrue="1" operator="notBetween">
      <formula>0</formula>
      <formula>2</formula>
    </cfRule>
  </conditionalFormatting>
  <conditionalFormatting sqref="B2">
    <cfRule type="cellIs" dxfId="3160" priority="3161" stopIfTrue="1" operator="lessThan">
      <formula>15</formula>
    </cfRule>
  </conditionalFormatting>
  <conditionalFormatting sqref="B27 B29 B4:B7">
    <cfRule type="cellIs" dxfId="3159" priority="3160" stopIfTrue="1" operator="notBetween">
      <formula>0</formula>
      <formula>3</formula>
    </cfRule>
  </conditionalFormatting>
  <conditionalFormatting sqref="B31 B10 B8 B18">
    <cfRule type="cellIs" dxfId="3158" priority="3159" stopIfTrue="1" operator="notBetween">
      <formula>0</formula>
      <formula>2</formula>
    </cfRule>
  </conditionalFormatting>
  <conditionalFormatting sqref="B19">
    <cfRule type="cellIs" dxfId="3157" priority="3158" stopIfTrue="1" operator="notBetween">
      <formula>0</formula>
      <formula>1</formula>
    </cfRule>
  </conditionalFormatting>
  <conditionalFormatting sqref="B2">
    <cfRule type="cellIs" dxfId="3156" priority="3157" stopIfTrue="1" operator="lessThan">
      <formula>15</formula>
    </cfRule>
  </conditionalFormatting>
  <conditionalFormatting sqref="B27 B29 B4:B7">
    <cfRule type="cellIs" dxfId="3155" priority="3156" stopIfTrue="1" operator="notBetween">
      <formula>0</formula>
      <formula>3</formula>
    </cfRule>
  </conditionalFormatting>
  <conditionalFormatting sqref="B31 B10 B8 B18">
    <cfRule type="cellIs" dxfId="3154" priority="3155" stopIfTrue="1" operator="notBetween">
      <formula>0</formula>
      <formula>2</formula>
    </cfRule>
  </conditionalFormatting>
  <conditionalFormatting sqref="B19">
    <cfRule type="cellIs" dxfId="3153" priority="3154" stopIfTrue="1" operator="notBetween">
      <formula>0</formula>
      <formula>1</formula>
    </cfRule>
  </conditionalFormatting>
  <conditionalFormatting sqref="B2">
    <cfRule type="cellIs" dxfId="3152" priority="3153" stopIfTrue="1" operator="lessThan">
      <formula>15</formula>
    </cfRule>
  </conditionalFormatting>
  <conditionalFormatting sqref="B27 B29 B4:B7">
    <cfRule type="cellIs" dxfId="3151" priority="3152" stopIfTrue="1" operator="notBetween">
      <formula>0</formula>
      <formula>3</formula>
    </cfRule>
  </conditionalFormatting>
  <conditionalFormatting sqref="B31 B10 B8 B18">
    <cfRule type="cellIs" dxfId="3150" priority="3151" stopIfTrue="1" operator="notBetween">
      <formula>0</formula>
      <formula>2</formula>
    </cfRule>
  </conditionalFormatting>
  <conditionalFormatting sqref="B19">
    <cfRule type="cellIs" dxfId="3149" priority="3150" stopIfTrue="1" operator="notBetween">
      <formula>0</formula>
      <formula>1</formula>
    </cfRule>
  </conditionalFormatting>
  <conditionalFormatting sqref="B2">
    <cfRule type="cellIs" dxfId="3148" priority="3149" stopIfTrue="1" operator="lessThan">
      <formula>15</formula>
    </cfRule>
  </conditionalFormatting>
  <conditionalFormatting sqref="B27 B29 B4:B7">
    <cfRule type="cellIs" dxfId="3147" priority="3148" stopIfTrue="1" operator="notBetween">
      <formula>0</formula>
      <formula>3</formula>
    </cfRule>
  </conditionalFormatting>
  <conditionalFormatting sqref="B31 B10 B8 B18">
    <cfRule type="cellIs" dxfId="3146" priority="3147" stopIfTrue="1" operator="notBetween">
      <formula>0</formula>
      <formula>2</formula>
    </cfRule>
  </conditionalFormatting>
  <conditionalFormatting sqref="B19">
    <cfRule type="cellIs" dxfId="3145" priority="3146" stopIfTrue="1" operator="notBetween">
      <formula>0</formula>
      <formula>1</formula>
    </cfRule>
  </conditionalFormatting>
  <conditionalFormatting sqref="B2">
    <cfRule type="cellIs" dxfId="3144" priority="3145" stopIfTrue="1" operator="lessThan">
      <formula>15</formula>
    </cfRule>
  </conditionalFormatting>
  <conditionalFormatting sqref="B27 B29 B4:B7">
    <cfRule type="cellIs" dxfId="3143" priority="3144" stopIfTrue="1" operator="notBetween">
      <formula>0</formula>
      <formula>3</formula>
    </cfRule>
  </conditionalFormatting>
  <conditionalFormatting sqref="B31 B10 B8 B18">
    <cfRule type="cellIs" dxfId="3142" priority="3143" stopIfTrue="1" operator="notBetween">
      <formula>0</formula>
      <formula>2</formula>
    </cfRule>
  </conditionalFormatting>
  <conditionalFormatting sqref="B19">
    <cfRule type="cellIs" dxfId="3141" priority="3142" stopIfTrue="1" operator="notBetween">
      <formula>0</formula>
      <formula>1</formula>
    </cfRule>
  </conditionalFormatting>
  <conditionalFormatting sqref="B2">
    <cfRule type="cellIs" dxfId="3140" priority="3141" stopIfTrue="1" operator="lessThan">
      <formula>15</formula>
    </cfRule>
  </conditionalFormatting>
  <conditionalFormatting sqref="B27 B29 B4:B7">
    <cfRule type="cellIs" dxfId="3139" priority="3140" stopIfTrue="1" operator="notBetween">
      <formula>0</formula>
      <formula>3</formula>
    </cfRule>
  </conditionalFormatting>
  <conditionalFormatting sqref="B31 B10 B8 B18">
    <cfRule type="cellIs" dxfId="3138" priority="3139" stopIfTrue="1" operator="notBetween">
      <formula>0</formula>
      <formula>2</formula>
    </cfRule>
  </conditionalFormatting>
  <conditionalFormatting sqref="B19">
    <cfRule type="cellIs" dxfId="3137" priority="3138" stopIfTrue="1" operator="notBetween">
      <formula>0</formula>
      <formula>1</formula>
    </cfRule>
  </conditionalFormatting>
  <conditionalFormatting sqref="B2">
    <cfRule type="cellIs" dxfId="3136" priority="3137" stopIfTrue="1" operator="lessThan">
      <formula>15</formula>
    </cfRule>
  </conditionalFormatting>
  <conditionalFormatting sqref="B27 B29 B4:B7">
    <cfRule type="cellIs" dxfId="3135" priority="3136" stopIfTrue="1" operator="notBetween">
      <formula>0</formula>
      <formula>3</formula>
    </cfRule>
  </conditionalFormatting>
  <conditionalFormatting sqref="B31 B10 B8 B18">
    <cfRule type="cellIs" dxfId="3134" priority="3135" stopIfTrue="1" operator="notBetween">
      <formula>0</formula>
      <formula>2</formula>
    </cfRule>
  </conditionalFormatting>
  <conditionalFormatting sqref="B19">
    <cfRule type="cellIs" dxfId="3133" priority="3134" stopIfTrue="1" operator="notBetween">
      <formula>0</formula>
      <formula>1</formula>
    </cfRule>
  </conditionalFormatting>
  <conditionalFormatting sqref="B2">
    <cfRule type="cellIs" dxfId="3132" priority="3133" stopIfTrue="1" operator="lessThan">
      <formula>15</formula>
    </cfRule>
  </conditionalFormatting>
  <conditionalFormatting sqref="B27 B29 B4:B7">
    <cfRule type="cellIs" dxfId="3131" priority="3132" stopIfTrue="1" operator="notBetween">
      <formula>0</formula>
      <formula>3</formula>
    </cfRule>
  </conditionalFormatting>
  <conditionalFormatting sqref="B31 B10 B8 B18">
    <cfRule type="cellIs" dxfId="3130" priority="3131" stopIfTrue="1" operator="notBetween">
      <formula>0</formula>
      <formula>2</formula>
    </cfRule>
  </conditionalFormatting>
  <conditionalFormatting sqref="B19">
    <cfRule type="cellIs" dxfId="3129" priority="3130" stopIfTrue="1" operator="notBetween">
      <formula>0</formula>
      <formula>1</formula>
    </cfRule>
  </conditionalFormatting>
  <conditionalFormatting sqref="B2">
    <cfRule type="cellIs" dxfId="3128" priority="3129" stopIfTrue="1" operator="lessThan">
      <formula>15</formula>
    </cfRule>
  </conditionalFormatting>
  <conditionalFormatting sqref="B27 B29 B4:B7">
    <cfRule type="cellIs" dxfId="3127" priority="3128" stopIfTrue="1" operator="notBetween">
      <formula>0</formula>
      <formula>3</formula>
    </cfRule>
  </conditionalFormatting>
  <conditionalFormatting sqref="B31 B18 B10 B8">
    <cfRule type="cellIs" dxfId="3126" priority="3127" stopIfTrue="1" operator="notBetween">
      <formula>0</formula>
      <formula>2</formula>
    </cfRule>
  </conditionalFormatting>
  <conditionalFormatting sqref="B19">
    <cfRule type="cellIs" dxfId="3125" priority="3126" stopIfTrue="1" operator="notBetween">
      <formula>0</formula>
      <formula>1</formula>
    </cfRule>
  </conditionalFormatting>
  <conditionalFormatting sqref="B18">
    <cfRule type="cellIs" dxfId="3124" priority="3125" stopIfTrue="1" operator="notBetween">
      <formula>0</formula>
      <formula>2</formula>
    </cfRule>
  </conditionalFormatting>
  <conditionalFormatting sqref="B18">
    <cfRule type="cellIs" dxfId="3123" priority="3124" stopIfTrue="1" operator="notBetween">
      <formula>0</formula>
      <formula>2</formula>
    </cfRule>
  </conditionalFormatting>
  <conditionalFormatting sqref="B18">
    <cfRule type="cellIs" dxfId="3122" priority="3123" stopIfTrue="1" operator="notBetween">
      <formula>0</formula>
      <formula>2</formula>
    </cfRule>
  </conditionalFormatting>
  <conditionalFormatting sqref="B18">
    <cfRule type="cellIs" dxfId="3121" priority="3122" stopIfTrue="1" operator="notBetween">
      <formula>0</formula>
      <formula>2</formula>
    </cfRule>
  </conditionalFormatting>
  <conditionalFormatting sqref="B18">
    <cfRule type="cellIs" dxfId="3120" priority="3121" stopIfTrue="1" operator="notBetween">
      <formula>0</formula>
      <formula>2</formula>
    </cfRule>
  </conditionalFormatting>
  <conditionalFormatting sqref="B18">
    <cfRule type="cellIs" dxfId="3119" priority="3120" stopIfTrue="1" operator="notBetween">
      <formula>0</formula>
      <formula>2</formula>
    </cfRule>
  </conditionalFormatting>
  <conditionalFormatting sqref="B2">
    <cfRule type="cellIs" dxfId="3118" priority="3119" stopIfTrue="1" operator="lessThan">
      <formula>15</formula>
    </cfRule>
  </conditionalFormatting>
  <conditionalFormatting sqref="B27 B29 B4:B7">
    <cfRule type="cellIs" dxfId="3117" priority="3118" stopIfTrue="1" operator="notBetween">
      <formula>0</formula>
      <formula>3</formula>
    </cfRule>
  </conditionalFormatting>
  <conditionalFormatting sqref="B31 B18 B10 B8">
    <cfRule type="cellIs" dxfId="3116" priority="3117" stopIfTrue="1" operator="notBetween">
      <formula>0</formula>
      <formula>2</formula>
    </cfRule>
  </conditionalFormatting>
  <conditionalFormatting sqref="B19">
    <cfRule type="cellIs" dxfId="3115" priority="3116" stopIfTrue="1" operator="notBetween">
      <formula>0</formula>
      <formula>1</formula>
    </cfRule>
  </conditionalFormatting>
  <conditionalFormatting sqref="B18">
    <cfRule type="cellIs" dxfId="3114" priority="3115" stopIfTrue="1" operator="notBetween">
      <formula>0</formula>
      <formula>2</formula>
    </cfRule>
  </conditionalFormatting>
  <conditionalFormatting sqref="B18">
    <cfRule type="cellIs" dxfId="3113" priority="3114" stopIfTrue="1" operator="notBetween">
      <formula>0</formula>
      <formula>2</formula>
    </cfRule>
  </conditionalFormatting>
  <conditionalFormatting sqref="B18">
    <cfRule type="cellIs" dxfId="3112" priority="3113" stopIfTrue="1" operator="notBetween">
      <formula>0</formula>
      <formula>2</formula>
    </cfRule>
  </conditionalFormatting>
  <conditionalFormatting sqref="B18">
    <cfRule type="cellIs" dxfId="3111" priority="3112" stopIfTrue="1" operator="notBetween">
      <formula>0</formula>
      <formula>2</formula>
    </cfRule>
  </conditionalFormatting>
  <conditionalFormatting sqref="B18">
    <cfRule type="cellIs" dxfId="3110" priority="3111" stopIfTrue="1" operator="notBetween">
      <formula>0</formula>
      <formula>2</formula>
    </cfRule>
  </conditionalFormatting>
  <conditionalFormatting sqref="B18">
    <cfRule type="cellIs" dxfId="3109" priority="3110" stopIfTrue="1" operator="notBetween">
      <formula>0</formula>
      <formula>2</formula>
    </cfRule>
  </conditionalFormatting>
  <conditionalFormatting sqref="B2">
    <cfRule type="cellIs" dxfId="3108" priority="3109" stopIfTrue="1" operator="lessThan">
      <formula>15</formula>
    </cfRule>
  </conditionalFormatting>
  <conditionalFormatting sqref="B27 B29 B4:B7">
    <cfRule type="cellIs" dxfId="3107" priority="3108" stopIfTrue="1" operator="notBetween">
      <formula>0</formula>
      <formula>3</formula>
    </cfRule>
  </conditionalFormatting>
  <conditionalFormatting sqref="B31 B18 B10 B8">
    <cfRule type="cellIs" dxfId="3106" priority="3107" stopIfTrue="1" operator="notBetween">
      <formula>0</formula>
      <formula>2</formula>
    </cfRule>
  </conditionalFormatting>
  <conditionalFormatting sqref="B19">
    <cfRule type="cellIs" dxfId="3105" priority="3106" stopIfTrue="1" operator="notBetween">
      <formula>0</formula>
      <formula>1</formula>
    </cfRule>
  </conditionalFormatting>
  <conditionalFormatting sqref="B18">
    <cfRule type="cellIs" dxfId="3104" priority="3105" stopIfTrue="1" operator="notBetween">
      <formula>0</formula>
      <formula>2</formula>
    </cfRule>
  </conditionalFormatting>
  <conditionalFormatting sqref="B18">
    <cfRule type="cellIs" dxfId="3103" priority="3104" stopIfTrue="1" operator="notBetween">
      <formula>0</formula>
      <formula>2</formula>
    </cfRule>
  </conditionalFormatting>
  <conditionalFormatting sqref="B18">
    <cfRule type="cellIs" dxfId="3102" priority="3103" stopIfTrue="1" operator="notBetween">
      <formula>0</formula>
      <formula>2</formula>
    </cfRule>
  </conditionalFormatting>
  <conditionalFormatting sqref="B18">
    <cfRule type="cellIs" dxfId="3101" priority="3102" stopIfTrue="1" operator="notBetween">
      <formula>0</formula>
      <formula>2</formula>
    </cfRule>
  </conditionalFormatting>
  <conditionalFormatting sqref="B18">
    <cfRule type="cellIs" dxfId="3100" priority="3101" stopIfTrue="1" operator="notBetween">
      <formula>0</formula>
      <formula>2</formula>
    </cfRule>
  </conditionalFormatting>
  <conditionalFormatting sqref="B18">
    <cfRule type="cellIs" dxfId="3099" priority="3100" stopIfTrue="1" operator="notBetween">
      <formula>0</formula>
      <formula>2</formula>
    </cfRule>
  </conditionalFormatting>
  <conditionalFormatting sqref="B2">
    <cfRule type="cellIs" dxfId="3098" priority="3099" stopIfTrue="1" operator="lessThan">
      <formula>15</formula>
    </cfRule>
  </conditionalFormatting>
  <conditionalFormatting sqref="B27 B29 B4:B7">
    <cfRule type="cellIs" dxfId="3097" priority="3098" stopIfTrue="1" operator="notBetween">
      <formula>0</formula>
      <formula>3</formula>
    </cfRule>
  </conditionalFormatting>
  <conditionalFormatting sqref="B31 B18 B10 B8">
    <cfRule type="cellIs" dxfId="3096" priority="3097" stopIfTrue="1" operator="notBetween">
      <formula>0</formula>
      <formula>2</formula>
    </cfRule>
  </conditionalFormatting>
  <conditionalFormatting sqref="B19">
    <cfRule type="cellIs" dxfId="3095" priority="3096" stopIfTrue="1" operator="notBetween">
      <formula>0</formula>
      <formula>1</formula>
    </cfRule>
  </conditionalFormatting>
  <conditionalFormatting sqref="B18">
    <cfRule type="cellIs" dxfId="3094" priority="3095" stopIfTrue="1" operator="notBetween">
      <formula>0</formula>
      <formula>2</formula>
    </cfRule>
  </conditionalFormatting>
  <conditionalFormatting sqref="B18">
    <cfRule type="cellIs" dxfId="3093" priority="3094" stopIfTrue="1" operator="notBetween">
      <formula>0</formula>
      <formula>2</formula>
    </cfRule>
  </conditionalFormatting>
  <conditionalFormatting sqref="B18">
    <cfRule type="cellIs" dxfId="3092" priority="3093" stopIfTrue="1" operator="notBetween">
      <formula>0</formula>
      <formula>2</formula>
    </cfRule>
  </conditionalFormatting>
  <conditionalFormatting sqref="B18">
    <cfRule type="cellIs" dxfId="3091" priority="3092" stopIfTrue="1" operator="notBetween">
      <formula>0</formula>
      <formula>2</formula>
    </cfRule>
  </conditionalFormatting>
  <conditionalFormatting sqref="B18">
    <cfRule type="cellIs" dxfId="3090" priority="3091" stopIfTrue="1" operator="notBetween">
      <formula>0</formula>
      <formula>2</formula>
    </cfRule>
  </conditionalFormatting>
  <conditionalFormatting sqref="B18">
    <cfRule type="cellIs" dxfId="3089" priority="3090" stopIfTrue="1" operator="notBetween">
      <formula>0</formula>
      <formula>2</formula>
    </cfRule>
  </conditionalFormatting>
  <conditionalFormatting sqref="B2">
    <cfRule type="cellIs" dxfId="3088" priority="3089" stopIfTrue="1" operator="lessThan">
      <formula>15</formula>
    </cfRule>
  </conditionalFormatting>
  <conditionalFormatting sqref="B27 B29 B4:B7">
    <cfRule type="cellIs" dxfId="3087" priority="3088" stopIfTrue="1" operator="notBetween">
      <formula>0</formula>
      <formula>3</formula>
    </cfRule>
  </conditionalFormatting>
  <conditionalFormatting sqref="B31 B18 B10 B8">
    <cfRule type="cellIs" dxfId="3086" priority="3087" stopIfTrue="1" operator="notBetween">
      <formula>0</formula>
      <formula>2</formula>
    </cfRule>
  </conditionalFormatting>
  <conditionalFormatting sqref="B19">
    <cfRule type="cellIs" dxfId="3085" priority="3086" stopIfTrue="1" operator="notBetween">
      <formula>0</formula>
      <formula>1</formula>
    </cfRule>
  </conditionalFormatting>
  <conditionalFormatting sqref="B18">
    <cfRule type="cellIs" dxfId="3084" priority="3085" stopIfTrue="1" operator="notBetween">
      <formula>0</formula>
      <formula>2</formula>
    </cfRule>
  </conditionalFormatting>
  <conditionalFormatting sqref="B18">
    <cfRule type="cellIs" dxfId="3083" priority="3084" stopIfTrue="1" operator="notBetween">
      <formula>0</formula>
      <formula>2</formula>
    </cfRule>
  </conditionalFormatting>
  <conditionalFormatting sqref="B18">
    <cfRule type="cellIs" dxfId="3082" priority="3083" stopIfTrue="1" operator="notBetween">
      <formula>0</formula>
      <formula>2</formula>
    </cfRule>
  </conditionalFormatting>
  <conditionalFormatting sqref="B18">
    <cfRule type="cellIs" dxfId="3081" priority="3082" stopIfTrue="1" operator="notBetween">
      <formula>0</formula>
      <formula>2</formula>
    </cfRule>
  </conditionalFormatting>
  <conditionalFormatting sqref="B18">
    <cfRule type="cellIs" dxfId="3080" priority="3081" stopIfTrue="1" operator="notBetween">
      <formula>0</formula>
      <formula>2</formula>
    </cfRule>
  </conditionalFormatting>
  <conditionalFormatting sqref="B18">
    <cfRule type="cellIs" dxfId="3079" priority="3080" stopIfTrue="1" operator="notBetween">
      <formula>0</formula>
      <formula>2</formula>
    </cfRule>
  </conditionalFormatting>
  <conditionalFormatting sqref="B2">
    <cfRule type="cellIs" dxfId="3078" priority="3079" stopIfTrue="1" operator="lessThan">
      <formula>15</formula>
    </cfRule>
  </conditionalFormatting>
  <conditionalFormatting sqref="B27 B29 B4:B7">
    <cfRule type="cellIs" dxfId="3077" priority="3078" stopIfTrue="1" operator="notBetween">
      <formula>0</formula>
      <formula>3</formula>
    </cfRule>
  </conditionalFormatting>
  <conditionalFormatting sqref="B31 B10 B8 B18">
    <cfRule type="cellIs" dxfId="3076" priority="3077" stopIfTrue="1" operator="notBetween">
      <formula>0</formula>
      <formula>2</formula>
    </cfRule>
  </conditionalFormatting>
  <conditionalFormatting sqref="B19">
    <cfRule type="cellIs" dxfId="3075" priority="3076" stopIfTrue="1" operator="notBetween">
      <formula>0</formula>
      <formula>1</formula>
    </cfRule>
  </conditionalFormatting>
  <conditionalFormatting sqref="B2">
    <cfRule type="cellIs" dxfId="3074" priority="3075" stopIfTrue="1" operator="lessThan">
      <formula>15</formula>
    </cfRule>
  </conditionalFormatting>
  <conditionalFormatting sqref="B27 B29 B4:B7">
    <cfRule type="cellIs" dxfId="3073" priority="3074" stopIfTrue="1" operator="notBetween">
      <formula>0</formula>
      <formula>3</formula>
    </cfRule>
  </conditionalFormatting>
  <conditionalFormatting sqref="B31 B10 B8 B18">
    <cfRule type="cellIs" dxfId="3072" priority="3073" stopIfTrue="1" operator="notBetween">
      <formula>0</formula>
      <formula>2</formula>
    </cfRule>
  </conditionalFormatting>
  <conditionalFormatting sqref="B19">
    <cfRule type="cellIs" dxfId="3071" priority="3072" stopIfTrue="1" operator="notBetween">
      <formula>0</formula>
      <formula>1</formula>
    </cfRule>
  </conditionalFormatting>
  <conditionalFormatting sqref="B2">
    <cfRule type="cellIs" dxfId="3070" priority="3071" stopIfTrue="1" operator="lessThan">
      <formula>15</formula>
    </cfRule>
  </conditionalFormatting>
  <conditionalFormatting sqref="B27 B29 B4:B7">
    <cfRule type="cellIs" dxfId="3069" priority="3070" stopIfTrue="1" operator="notBetween">
      <formula>0</formula>
      <formula>3</formula>
    </cfRule>
  </conditionalFormatting>
  <conditionalFormatting sqref="B31 B10 B8 B18">
    <cfRule type="cellIs" dxfId="3068" priority="3069" stopIfTrue="1" operator="notBetween">
      <formula>0</formula>
      <formula>2</formula>
    </cfRule>
  </conditionalFormatting>
  <conditionalFormatting sqref="B19">
    <cfRule type="cellIs" dxfId="3067" priority="3068" stopIfTrue="1" operator="notBetween">
      <formula>0</formula>
      <formula>1</formula>
    </cfRule>
  </conditionalFormatting>
  <conditionalFormatting sqref="B2">
    <cfRule type="cellIs" dxfId="3066" priority="3067" stopIfTrue="1" operator="lessThan">
      <formula>15</formula>
    </cfRule>
  </conditionalFormatting>
  <conditionalFormatting sqref="B27 B29 B4:B7">
    <cfRule type="cellIs" dxfId="3065" priority="3066" stopIfTrue="1" operator="notBetween">
      <formula>0</formula>
      <formula>3</formula>
    </cfRule>
  </conditionalFormatting>
  <conditionalFormatting sqref="B31 B10 B8 B18">
    <cfRule type="cellIs" dxfId="3064" priority="3065" stopIfTrue="1" operator="notBetween">
      <formula>0</formula>
      <formula>2</formula>
    </cfRule>
  </conditionalFormatting>
  <conditionalFormatting sqref="B19">
    <cfRule type="cellIs" dxfId="3063" priority="3064" stopIfTrue="1" operator="notBetween">
      <formula>0</formula>
      <formula>1</formula>
    </cfRule>
  </conditionalFormatting>
  <conditionalFormatting sqref="B2">
    <cfRule type="cellIs" dxfId="3062" priority="3063" stopIfTrue="1" operator="lessThan">
      <formula>15</formula>
    </cfRule>
  </conditionalFormatting>
  <conditionalFormatting sqref="B27 B29 B4:B7">
    <cfRule type="cellIs" dxfId="3061" priority="3062" stopIfTrue="1" operator="notBetween">
      <formula>0</formula>
      <formula>3</formula>
    </cfRule>
  </conditionalFormatting>
  <conditionalFormatting sqref="B31 B10 B8 B18">
    <cfRule type="cellIs" dxfId="3060" priority="3061" stopIfTrue="1" operator="notBetween">
      <formula>0</formula>
      <formula>2</formula>
    </cfRule>
  </conditionalFormatting>
  <conditionalFormatting sqref="B19">
    <cfRule type="cellIs" dxfId="3059" priority="3060" stopIfTrue="1" operator="notBetween">
      <formula>0</formula>
      <formula>1</formula>
    </cfRule>
  </conditionalFormatting>
  <conditionalFormatting sqref="B2">
    <cfRule type="cellIs" dxfId="3058" priority="3059" stopIfTrue="1" operator="lessThan">
      <formula>15</formula>
    </cfRule>
  </conditionalFormatting>
  <conditionalFormatting sqref="B27 B29 B4:B7">
    <cfRule type="cellIs" dxfId="3057" priority="3058" stopIfTrue="1" operator="notBetween">
      <formula>0</formula>
      <formula>3</formula>
    </cfRule>
  </conditionalFormatting>
  <conditionalFormatting sqref="B31 B10 B8 B18">
    <cfRule type="cellIs" dxfId="3056" priority="3057" stopIfTrue="1" operator="notBetween">
      <formula>0</formula>
      <formula>2</formula>
    </cfRule>
  </conditionalFormatting>
  <conditionalFormatting sqref="B19">
    <cfRule type="cellIs" dxfId="3055" priority="3056" stopIfTrue="1" operator="notBetween">
      <formula>0</formula>
      <formula>1</formula>
    </cfRule>
  </conditionalFormatting>
  <conditionalFormatting sqref="B2">
    <cfRule type="cellIs" dxfId="3054" priority="3055" stopIfTrue="1" operator="lessThan">
      <formula>15</formula>
    </cfRule>
  </conditionalFormatting>
  <conditionalFormatting sqref="B27 B29 B4:B7">
    <cfRule type="cellIs" dxfId="3053" priority="3054" stopIfTrue="1" operator="notBetween">
      <formula>0</formula>
      <formula>3</formula>
    </cfRule>
  </conditionalFormatting>
  <conditionalFormatting sqref="B31 B10 B8 B18">
    <cfRule type="cellIs" dxfId="3052" priority="3053" stopIfTrue="1" operator="notBetween">
      <formula>0</formula>
      <formula>2</formula>
    </cfRule>
  </conditionalFormatting>
  <conditionalFormatting sqref="B19">
    <cfRule type="cellIs" dxfId="3051" priority="3052" stopIfTrue="1" operator="notBetween">
      <formula>0</formula>
      <formula>1</formula>
    </cfRule>
  </conditionalFormatting>
  <conditionalFormatting sqref="B2">
    <cfRule type="cellIs" dxfId="3050" priority="3051" stopIfTrue="1" operator="lessThan">
      <formula>15</formula>
    </cfRule>
  </conditionalFormatting>
  <conditionalFormatting sqref="B27 B29 B4:B7">
    <cfRule type="cellIs" dxfId="3049" priority="3050" stopIfTrue="1" operator="notBetween">
      <formula>0</formula>
      <formula>3</formula>
    </cfRule>
  </conditionalFormatting>
  <conditionalFormatting sqref="B31 B10 B8 B18">
    <cfRule type="cellIs" dxfId="3048" priority="3049" stopIfTrue="1" operator="notBetween">
      <formula>0</formula>
      <formula>2</formula>
    </cfRule>
  </conditionalFormatting>
  <conditionalFormatting sqref="B19">
    <cfRule type="cellIs" dxfId="3047" priority="3048" stopIfTrue="1" operator="notBetween">
      <formula>0</formula>
      <formula>1</formula>
    </cfRule>
  </conditionalFormatting>
  <conditionalFormatting sqref="B2">
    <cfRule type="cellIs" dxfId="3046" priority="3047" stopIfTrue="1" operator="lessThan">
      <formula>15</formula>
    </cfRule>
  </conditionalFormatting>
  <conditionalFormatting sqref="B27 B29 B4:B7">
    <cfRule type="cellIs" dxfId="3045" priority="3046" stopIfTrue="1" operator="notBetween">
      <formula>0</formula>
      <formula>3</formula>
    </cfRule>
  </conditionalFormatting>
  <conditionalFormatting sqref="B31 B18 B10 B8">
    <cfRule type="cellIs" dxfId="3044" priority="3045" stopIfTrue="1" operator="notBetween">
      <formula>0</formula>
      <formula>2</formula>
    </cfRule>
  </conditionalFormatting>
  <conditionalFormatting sqref="B19">
    <cfRule type="cellIs" dxfId="3043" priority="3044" stopIfTrue="1" operator="notBetween">
      <formula>0</formula>
      <formula>1</formula>
    </cfRule>
  </conditionalFormatting>
  <conditionalFormatting sqref="B18">
    <cfRule type="cellIs" dxfId="3042" priority="3043" stopIfTrue="1" operator="notBetween">
      <formula>0</formula>
      <formula>2</formula>
    </cfRule>
  </conditionalFormatting>
  <conditionalFormatting sqref="B18">
    <cfRule type="cellIs" dxfId="3041" priority="3042" stopIfTrue="1" operator="notBetween">
      <formula>0</formula>
      <formula>2</formula>
    </cfRule>
  </conditionalFormatting>
  <conditionalFormatting sqref="B18">
    <cfRule type="cellIs" dxfId="3040" priority="3041" stopIfTrue="1" operator="notBetween">
      <formula>0</formula>
      <formula>2</formula>
    </cfRule>
  </conditionalFormatting>
  <conditionalFormatting sqref="B18">
    <cfRule type="cellIs" dxfId="3039" priority="3040" stopIfTrue="1" operator="notBetween">
      <formula>0</formula>
      <formula>2</formula>
    </cfRule>
  </conditionalFormatting>
  <conditionalFormatting sqref="B18">
    <cfRule type="cellIs" dxfId="3038" priority="3039" stopIfTrue="1" operator="notBetween">
      <formula>0</formula>
      <formula>2</formula>
    </cfRule>
  </conditionalFormatting>
  <conditionalFormatting sqref="B18">
    <cfRule type="cellIs" dxfId="3037" priority="3038" stopIfTrue="1" operator="notBetween">
      <formula>0</formula>
      <formula>2</formula>
    </cfRule>
  </conditionalFormatting>
  <conditionalFormatting sqref="B2">
    <cfRule type="cellIs" dxfId="3036" priority="3037" stopIfTrue="1" operator="lessThan">
      <formula>15</formula>
    </cfRule>
  </conditionalFormatting>
  <conditionalFormatting sqref="B27 B29 B4:B7">
    <cfRule type="cellIs" dxfId="3035" priority="3036" stopIfTrue="1" operator="notBetween">
      <formula>0</formula>
      <formula>3</formula>
    </cfRule>
  </conditionalFormatting>
  <conditionalFormatting sqref="B31 B18 B10 B8">
    <cfRule type="cellIs" dxfId="3034" priority="3035" stopIfTrue="1" operator="notBetween">
      <formula>0</formula>
      <formula>2</formula>
    </cfRule>
  </conditionalFormatting>
  <conditionalFormatting sqref="B19">
    <cfRule type="cellIs" dxfId="3033" priority="3034" stopIfTrue="1" operator="notBetween">
      <formula>0</formula>
      <formula>1</formula>
    </cfRule>
  </conditionalFormatting>
  <conditionalFormatting sqref="B18">
    <cfRule type="cellIs" dxfId="3032" priority="3033" stopIfTrue="1" operator="notBetween">
      <formula>0</formula>
      <formula>2</formula>
    </cfRule>
  </conditionalFormatting>
  <conditionalFormatting sqref="B18">
    <cfRule type="cellIs" dxfId="3031" priority="3032" stopIfTrue="1" operator="notBetween">
      <formula>0</formula>
      <formula>2</formula>
    </cfRule>
  </conditionalFormatting>
  <conditionalFormatting sqref="B18">
    <cfRule type="cellIs" dxfId="3030" priority="3031" stopIfTrue="1" operator="notBetween">
      <formula>0</formula>
      <formula>2</formula>
    </cfRule>
  </conditionalFormatting>
  <conditionalFormatting sqref="B18">
    <cfRule type="cellIs" dxfId="3029" priority="3030" stopIfTrue="1" operator="notBetween">
      <formula>0</formula>
      <formula>2</formula>
    </cfRule>
  </conditionalFormatting>
  <conditionalFormatting sqref="B18">
    <cfRule type="cellIs" dxfId="3028" priority="3029" stopIfTrue="1" operator="notBetween">
      <formula>0</formula>
      <formula>2</formula>
    </cfRule>
  </conditionalFormatting>
  <conditionalFormatting sqref="B18">
    <cfRule type="cellIs" dxfId="3027" priority="3028" stopIfTrue="1" operator="notBetween">
      <formula>0</formula>
      <formula>2</formula>
    </cfRule>
  </conditionalFormatting>
  <conditionalFormatting sqref="B2">
    <cfRule type="cellIs" dxfId="3026" priority="3027" stopIfTrue="1" operator="lessThan">
      <formula>15</formula>
    </cfRule>
  </conditionalFormatting>
  <conditionalFormatting sqref="B27 B29 B4:B7">
    <cfRule type="cellIs" dxfId="3025" priority="3026" stopIfTrue="1" operator="notBetween">
      <formula>0</formula>
      <formula>3</formula>
    </cfRule>
  </conditionalFormatting>
  <conditionalFormatting sqref="B31 B18 B10 B8">
    <cfRule type="cellIs" dxfId="3024" priority="3025" stopIfTrue="1" operator="notBetween">
      <formula>0</formula>
      <formula>2</formula>
    </cfRule>
  </conditionalFormatting>
  <conditionalFormatting sqref="B19">
    <cfRule type="cellIs" dxfId="3023" priority="3024" stopIfTrue="1" operator="notBetween">
      <formula>0</formula>
      <formula>1</formula>
    </cfRule>
  </conditionalFormatting>
  <conditionalFormatting sqref="B18">
    <cfRule type="cellIs" dxfId="3022" priority="3023" stopIfTrue="1" operator="notBetween">
      <formula>0</formula>
      <formula>2</formula>
    </cfRule>
  </conditionalFormatting>
  <conditionalFormatting sqref="B18">
    <cfRule type="cellIs" dxfId="3021" priority="3022" stopIfTrue="1" operator="notBetween">
      <formula>0</formula>
      <formula>2</formula>
    </cfRule>
  </conditionalFormatting>
  <conditionalFormatting sqref="B18">
    <cfRule type="cellIs" dxfId="3020" priority="3021" stopIfTrue="1" operator="notBetween">
      <formula>0</formula>
      <formula>2</formula>
    </cfRule>
  </conditionalFormatting>
  <conditionalFormatting sqref="B18">
    <cfRule type="cellIs" dxfId="3019" priority="3020" stopIfTrue="1" operator="notBetween">
      <formula>0</formula>
      <formula>2</formula>
    </cfRule>
  </conditionalFormatting>
  <conditionalFormatting sqref="B18">
    <cfRule type="cellIs" dxfId="3018" priority="3019" stopIfTrue="1" operator="notBetween">
      <formula>0</formula>
      <formula>2</formula>
    </cfRule>
  </conditionalFormatting>
  <conditionalFormatting sqref="B18">
    <cfRule type="cellIs" dxfId="3017" priority="3018" stopIfTrue="1" operator="notBetween">
      <formula>0</formula>
      <formula>2</formula>
    </cfRule>
  </conditionalFormatting>
  <conditionalFormatting sqref="B2">
    <cfRule type="cellIs" dxfId="3016" priority="3017" stopIfTrue="1" operator="lessThan">
      <formula>15</formula>
    </cfRule>
  </conditionalFormatting>
  <conditionalFormatting sqref="B27 B29 B4:B7">
    <cfRule type="cellIs" dxfId="3015" priority="3016" stopIfTrue="1" operator="notBetween">
      <formula>0</formula>
      <formula>3</formula>
    </cfRule>
  </conditionalFormatting>
  <conditionalFormatting sqref="B31 B18 B10 B8">
    <cfRule type="cellIs" dxfId="3014" priority="3015" stopIfTrue="1" operator="notBetween">
      <formula>0</formula>
      <formula>2</formula>
    </cfRule>
  </conditionalFormatting>
  <conditionalFormatting sqref="B19">
    <cfRule type="cellIs" dxfId="3013" priority="3014" stopIfTrue="1" operator="notBetween">
      <formula>0</formula>
      <formula>1</formula>
    </cfRule>
  </conditionalFormatting>
  <conditionalFormatting sqref="B18">
    <cfRule type="cellIs" dxfId="3012" priority="3013" stopIfTrue="1" operator="notBetween">
      <formula>0</formula>
      <formula>2</formula>
    </cfRule>
  </conditionalFormatting>
  <conditionalFormatting sqref="B18">
    <cfRule type="cellIs" dxfId="3011" priority="3012" stopIfTrue="1" operator="notBetween">
      <formula>0</formula>
      <formula>2</formula>
    </cfRule>
  </conditionalFormatting>
  <conditionalFormatting sqref="B18">
    <cfRule type="cellIs" dxfId="3010" priority="3011" stopIfTrue="1" operator="notBetween">
      <formula>0</formula>
      <formula>2</formula>
    </cfRule>
  </conditionalFormatting>
  <conditionalFormatting sqref="B18">
    <cfRule type="cellIs" dxfId="3009" priority="3010" stopIfTrue="1" operator="notBetween">
      <formula>0</formula>
      <formula>2</formula>
    </cfRule>
  </conditionalFormatting>
  <conditionalFormatting sqref="B18">
    <cfRule type="cellIs" dxfId="3008" priority="3009" stopIfTrue="1" operator="notBetween">
      <formula>0</formula>
      <formula>2</formula>
    </cfRule>
  </conditionalFormatting>
  <conditionalFormatting sqref="B18">
    <cfRule type="cellIs" dxfId="3007" priority="3008" stopIfTrue="1" operator="notBetween">
      <formula>0</formula>
      <formula>2</formula>
    </cfRule>
  </conditionalFormatting>
  <conditionalFormatting sqref="B2">
    <cfRule type="cellIs" dxfId="3006" priority="3007" stopIfTrue="1" operator="lessThan">
      <formula>15</formula>
    </cfRule>
  </conditionalFormatting>
  <conditionalFormatting sqref="B27 B29 B4:B7">
    <cfRule type="cellIs" dxfId="3005" priority="3006" stopIfTrue="1" operator="notBetween">
      <formula>0</formula>
      <formula>3</formula>
    </cfRule>
  </conditionalFormatting>
  <conditionalFormatting sqref="B31 B18 B10 B8">
    <cfRule type="cellIs" dxfId="3004" priority="3005" stopIfTrue="1" operator="notBetween">
      <formula>0</formula>
      <formula>2</formula>
    </cfRule>
  </conditionalFormatting>
  <conditionalFormatting sqref="B19">
    <cfRule type="cellIs" dxfId="3003" priority="3004" stopIfTrue="1" operator="notBetween">
      <formula>0</formula>
      <formula>1</formula>
    </cfRule>
  </conditionalFormatting>
  <conditionalFormatting sqref="B18">
    <cfRule type="cellIs" dxfId="3002" priority="3003" stopIfTrue="1" operator="notBetween">
      <formula>0</formula>
      <formula>2</formula>
    </cfRule>
  </conditionalFormatting>
  <conditionalFormatting sqref="B18">
    <cfRule type="cellIs" dxfId="3001" priority="3002" stopIfTrue="1" operator="notBetween">
      <formula>0</formula>
      <formula>2</formula>
    </cfRule>
  </conditionalFormatting>
  <conditionalFormatting sqref="B18">
    <cfRule type="cellIs" dxfId="3000" priority="3001" stopIfTrue="1" operator="notBetween">
      <formula>0</formula>
      <formula>2</formula>
    </cfRule>
  </conditionalFormatting>
  <conditionalFormatting sqref="B18">
    <cfRule type="cellIs" dxfId="2999" priority="3000" stopIfTrue="1" operator="notBetween">
      <formula>0</formula>
      <formula>2</formula>
    </cfRule>
  </conditionalFormatting>
  <conditionalFormatting sqref="B18">
    <cfRule type="cellIs" dxfId="2998" priority="2999" stopIfTrue="1" operator="notBetween">
      <formula>0</formula>
      <formula>2</formula>
    </cfRule>
  </conditionalFormatting>
  <conditionalFormatting sqref="B18">
    <cfRule type="cellIs" dxfId="2997" priority="2998" stopIfTrue="1" operator="notBetween">
      <formula>0</formula>
      <formula>2</formula>
    </cfRule>
  </conditionalFormatting>
  <conditionalFormatting sqref="B2">
    <cfRule type="cellIs" dxfId="2996" priority="2997" stopIfTrue="1" operator="lessThan">
      <formula>15</formula>
    </cfRule>
  </conditionalFormatting>
  <conditionalFormatting sqref="B27 B29 B4:B7">
    <cfRule type="cellIs" dxfId="2995" priority="2996" stopIfTrue="1" operator="notBetween">
      <formula>0</formula>
      <formula>3</formula>
    </cfRule>
  </conditionalFormatting>
  <conditionalFormatting sqref="B31 B10 B8 B18">
    <cfRule type="cellIs" dxfId="2994" priority="2995" stopIfTrue="1" operator="notBetween">
      <formula>0</formula>
      <formula>2</formula>
    </cfRule>
  </conditionalFormatting>
  <conditionalFormatting sqref="B19">
    <cfRule type="cellIs" dxfId="2993" priority="2994" stopIfTrue="1" operator="notBetween">
      <formula>0</formula>
      <formula>1</formula>
    </cfRule>
  </conditionalFormatting>
  <conditionalFormatting sqref="B2">
    <cfRule type="cellIs" dxfId="2992" priority="2993" stopIfTrue="1" operator="lessThan">
      <formula>15</formula>
    </cfRule>
  </conditionalFormatting>
  <conditionalFormatting sqref="B27 B29 B4:B7">
    <cfRule type="cellIs" dxfId="2991" priority="2992" stopIfTrue="1" operator="notBetween">
      <formula>0</formula>
      <formula>3</formula>
    </cfRule>
  </conditionalFormatting>
  <conditionalFormatting sqref="B31 B10 B8 B18">
    <cfRule type="cellIs" dxfId="2990" priority="2991" stopIfTrue="1" operator="notBetween">
      <formula>0</formula>
      <formula>2</formula>
    </cfRule>
  </conditionalFormatting>
  <conditionalFormatting sqref="B19">
    <cfRule type="cellIs" dxfId="2989" priority="2990" stopIfTrue="1" operator="notBetween">
      <formula>0</formula>
      <formula>1</formula>
    </cfRule>
  </conditionalFormatting>
  <conditionalFormatting sqref="B2">
    <cfRule type="cellIs" dxfId="2988" priority="2989" stopIfTrue="1" operator="lessThan">
      <formula>15</formula>
    </cfRule>
  </conditionalFormatting>
  <conditionalFormatting sqref="B27 B29 B4:B7">
    <cfRule type="cellIs" dxfId="2987" priority="2988" stopIfTrue="1" operator="notBetween">
      <formula>0</formula>
      <formula>3</formula>
    </cfRule>
  </conditionalFormatting>
  <conditionalFormatting sqref="B31 B10 B8 B18">
    <cfRule type="cellIs" dxfId="2986" priority="2987" stopIfTrue="1" operator="notBetween">
      <formula>0</formula>
      <formula>2</formula>
    </cfRule>
  </conditionalFormatting>
  <conditionalFormatting sqref="B19">
    <cfRule type="cellIs" dxfId="2985" priority="2986" stopIfTrue="1" operator="notBetween">
      <formula>0</formula>
      <formula>1</formula>
    </cfRule>
  </conditionalFormatting>
  <conditionalFormatting sqref="B2">
    <cfRule type="cellIs" dxfId="2984" priority="2985" stopIfTrue="1" operator="lessThan">
      <formula>15</formula>
    </cfRule>
  </conditionalFormatting>
  <conditionalFormatting sqref="B27 B29 B4:B7">
    <cfRule type="cellIs" dxfId="2983" priority="2984" stopIfTrue="1" operator="notBetween">
      <formula>0</formula>
      <formula>3</formula>
    </cfRule>
  </conditionalFormatting>
  <conditionalFormatting sqref="B31 B10 B8 B18">
    <cfRule type="cellIs" dxfId="2982" priority="2983" stopIfTrue="1" operator="notBetween">
      <formula>0</formula>
      <formula>2</formula>
    </cfRule>
  </conditionalFormatting>
  <conditionalFormatting sqref="B19">
    <cfRule type="cellIs" dxfId="2981" priority="2982" stopIfTrue="1" operator="notBetween">
      <formula>0</formula>
      <formula>1</formula>
    </cfRule>
  </conditionalFormatting>
  <conditionalFormatting sqref="B2">
    <cfRule type="cellIs" dxfId="2980" priority="2981" stopIfTrue="1" operator="lessThan">
      <formula>15</formula>
    </cfRule>
  </conditionalFormatting>
  <conditionalFormatting sqref="B27 B29 B4:B7">
    <cfRule type="cellIs" dxfId="2979" priority="2980" stopIfTrue="1" operator="notBetween">
      <formula>0</formula>
      <formula>3</formula>
    </cfRule>
  </conditionalFormatting>
  <conditionalFormatting sqref="B31 B10 B8 B18">
    <cfRule type="cellIs" dxfId="2978" priority="2979" stopIfTrue="1" operator="notBetween">
      <formula>0</formula>
      <formula>2</formula>
    </cfRule>
  </conditionalFormatting>
  <conditionalFormatting sqref="B19">
    <cfRule type="cellIs" dxfId="2977" priority="2978" stopIfTrue="1" operator="notBetween">
      <formula>0</formula>
      <formula>1</formula>
    </cfRule>
  </conditionalFormatting>
  <conditionalFormatting sqref="B2">
    <cfRule type="cellIs" dxfId="2976" priority="2977" stopIfTrue="1" operator="lessThan">
      <formula>15</formula>
    </cfRule>
  </conditionalFormatting>
  <conditionalFormatting sqref="B27 B29 B4:B7">
    <cfRule type="cellIs" dxfId="2975" priority="2976" stopIfTrue="1" operator="notBetween">
      <formula>0</formula>
      <formula>3</formula>
    </cfRule>
  </conditionalFormatting>
  <conditionalFormatting sqref="B31 B10 B8 B18">
    <cfRule type="cellIs" dxfId="2974" priority="2975" stopIfTrue="1" operator="notBetween">
      <formula>0</formula>
      <formula>2</formula>
    </cfRule>
  </conditionalFormatting>
  <conditionalFormatting sqref="B19">
    <cfRule type="cellIs" dxfId="2973" priority="2974" stopIfTrue="1" operator="notBetween">
      <formula>0</formula>
      <formula>1</formula>
    </cfRule>
  </conditionalFormatting>
  <conditionalFormatting sqref="B2">
    <cfRule type="cellIs" dxfId="2972" priority="2973" stopIfTrue="1" operator="lessThan">
      <formula>15</formula>
    </cfRule>
  </conditionalFormatting>
  <conditionalFormatting sqref="B27 B29 B4:B7">
    <cfRule type="cellIs" dxfId="2971" priority="2972" stopIfTrue="1" operator="notBetween">
      <formula>0</formula>
      <formula>3</formula>
    </cfRule>
  </conditionalFormatting>
  <conditionalFormatting sqref="B31 B10 B8 B18">
    <cfRule type="cellIs" dxfId="2970" priority="2971" stopIfTrue="1" operator="notBetween">
      <formula>0</formula>
      <formula>2</formula>
    </cfRule>
  </conditionalFormatting>
  <conditionalFormatting sqref="B19">
    <cfRule type="cellIs" dxfId="2969" priority="2970" stopIfTrue="1" operator="notBetween">
      <formula>0</formula>
      <formula>1</formula>
    </cfRule>
  </conditionalFormatting>
  <conditionalFormatting sqref="B2">
    <cfRule type="cellIs" dxfId="2968" priority="2969" stopIfTrue="1" operator="lessThan">
      <formula>15</formula>
    </cfRule>
  </conditionalFormatting>
  <conditionalFormatting sqref="B27 B29 B4:B7">
    <cfRule type="cellIs" dxfId="2967" priority="2968" stopIfTrue="1" operator="notBetween">
      <formula>0</formula>
      <formula>3</formula>
    </cfRule>
  </conditionalFormatting>
  <conditionalFormatting sqref="B31 B10 B8 B18">
    <cfRule type="cellIs" dxfId="2966" priority="2967" stopIfTrue="1" operator="notBetween">
      <formula>0</formula>
      <formula>2</formula>
    </cfRule>
  </conditionalFormatting>
  <conditionalFormatting sqref="B19">
    <cfRule type="cellIs" dxfId="2965" priority="2966" stopIfTrue="1" operator="notBetween">
      <formula>0</formula>
      <formula>1</formula>
    </cfRule>
  </conditionalFormatting>
  <conditionalFormatting sqref="B2">
    <cfRule type="cellIs" dxfId="2964" priority="2965" stopIfTrue="1" operator="lessThan">
      <formula>15</formula>
    </cfRule>
  </conditionalFormatting>
  <conditionalFormatting sqref="B27 B29 B4:B7">
    <cfRule type="cellIs" dxfId="2963" priority="2964" stopIfTrue="1" operator="notBetween">
      <formula>0</formula>
      <formula>3</formula>
    </cfRule>
  </conditionalFormatting>
  <conditionalFormatting sqref="B31 B18 B10 B8">
    <cfRule type="cellIs" dxfId="2962" priority="2963" stopIfTrue="1" operator="notBetween">
      <formula>0</formula>
      <formula>2</formula>
    </cfRule>
  </conditionalFormatting>
  <conditionalFormatting sqref="B19">
    <cfRule type="cellIs" dxfId="2961" priority="2962" stopIfTrue="1" operator="notBetween">
      <formula>0</formula>
      <formula>1</formula>
    </cfRule>
  </conditionalFormatting>
  <conditionalFormatting sqref="B18">
    <cfRule type="cellIs" dxfId="2960" priority="2961" stopIfTrue="1" operator="notBetween">
      <formula>0</formula>
      <formula>2</formula>
    </cfRule>
  </conditionalFormatting>
  <conditionalFormatting sqref="B18">
    <cfRule type="cellIs" dxfId="2959" priority="2960" stopIfTrue="1" operator="notBetween">
      <formula>0</formula>
      <formula>2</formula>
    </cfRule>
  </conditionalFormatting>
  <conditionalFormatting sqref="B18">
    <cfRule type="cellIs" dxfId="2958" priority="2959" stopIfTrue="1" operator="notBetween">
      <formula>0</formula>
      <formula>2</formula>
    </cfRule>
  </conditionalFormatting>
  <conditionalFormatting sqref="B18">
    <cfRule type="cellIs" dxfId="2957" priority="2958" stopIfTrue="1" operator="notBetween">
      <formula>0</formula>
      <formula>2</formula>
    </cfRule>
  </conditionalFormatting>
  <conditionalFormatting sqref="B18">
    <cfRule type="cellIs" dxfId="2956" priority="2957" stopIfTrue="1" operator="notBetween">
      <formula>0</formula>
      <formula>2</formula>
    </cfRule>
  </conditionalFormatting>
  <conditionalFormatting sqref="B18">
    <cfRule type="cellIs" dxfId="2955" priority="2956" stopIfTrue="1" operator="notBetween">
      <formula>0</formula>
      <formula>2</formula>
    </cfRule>
  </conditionalFormatting>
  <conditionalFormatting sqref="B2">
    <cfRule type="cellIs" dxfId="2954" priority="2955" stopIfTrue="1" operator="lessThan">
      <formula>15</formula>
    </cfRule>
  </conditionalFormatting>
  <conditionalFormatting sqref="B27 B29 B4:B7">
    <cfRule type="cellIs" dxfId="2953" priority="2954" stopIfTrue="1" operator="notBetween">
      <formula>0</formula>
      <formula>3</formula>
    </cfRule>
  </conditionalFormatting>
  <conditionalFormatting sqref="B31 B18 B10 B8">
    <cfRule type="cellIs" dxfId="2952" priority="2953" stopIfTrue="1" operator="notBetween">
      <formula>0</formula>
      <formula>2</formula>
    </cfRule>
  </conditionalFormatting>
  <conditionalFormatting sqref="B19">
    <cfRule type="cellIs" dxfId="2951" priority="2952" stopIfTrue="1" operator="notBetween">
      <formula>0</formula>
      <formula>1</formula>
    </cfRule>
  </conditionalFormatting>
  <conditionalFormatting sqref="B18">
    <cfRule type="cellIs" dxfId="2950" priority="2951" stopIfTrue="1" operator="notBetween">
      <formula>0</formula>
      <formula>2</formula>
    </cfRule>
  </conditionalFormatting>
  <conditionalFormatting sqref="B18">
    <cfRule type="cellIs" dxfId="2949" priority="2950" stopIfTrue="1" operator="notBetween">
      <formula>0</formula>
      <formula>2</formula>
    </cfRule>
  </conditionalFormatting>
  <conditionalFormatting sqref="B18">
    <cfRule type="cellIs" dxfId="2948" priority="2949" stopIfTrue="1" operator="notBetween">
      <formula>0</formula>
      <formula>2</formula>
    </cfRule>
  </conditionalFormatting>
  <conditionalFormatting sqref="B18">
    <cfRule type="cellIs" dxfId="2947" priority="2948" stopIfTrue="1" operator="notBetween">
      <formula>0</formula>
      <formula>2</formula>
    </cfRule>
  </conditionalFormatting>
  <conditionalFormatting sqref="B18">
    <cfRule type="cellIs" dxfId="2946" priority="2947" stopIfTrue="1" operator="notBetween">
      <formula>0</formula>
      <formula>2</formula>
    </cfRule>
  </conditionalFormatting>
  <conditionalFormatting sqref="B18">
    <cfRule type="cellIs" dxfId="2945" priority="2946" stopIfTrue="1" operator="notBetween">
      <formula>0</formula>
      <formula>2</formula>
    </cfRule>
  </conditionalFormatting>
  <conditionalFormatting sqref="B2">
    <cfRule type="cellIs" dxfId="2944" priority="2945" stopIfTrue="1" operator="lessThan">
      <formula>15</formula>
    </cfRule>
  </conditionalFormatting>
  <conditionalFormatting sqref="B27 B29 B4:B7">
    <cfRule type="cellIs" dxfId="2943" priority="2944" stopIfTrue="1" operator="notBetween">
      <formula>0</formula>
      <formula>3</formula>
    </cfRule>
  </conditionalFormatting>
  <conditionalFormatting sqref="B31 B18 B10 B8">
    <cfRule type="cellIs" dxfId="2942" priority="2943" stopIfTrue="1" operator="notBetween">
      <formula>0</formula>
      <formula>2</formula>
    </cfRule>
  </conditionalFormatting>
  <conditionalFormatting sqref="B19">
    <cfRule type="cellIs" dxfId="2941" priority="2942" stopIfTrue="1" operator="notBetween">
      <formula>0</formula>
      <formula>1</formula>
    </cfRule>
  </conditionalFormatting>
  <conditionalFormatting sqref="B18">
    <cfRule type="cellIs" dxfId="2940" priority="2941" stopIfTrue="1" operator="notBetween">
      <formula>0</formula>
      <formula>2</formula>
    </cfRule>
  </conditionalFormatting>
  <conditionalFormatting sqref="B18">
    <cfRule type="cellIs" dxfId="2939" priority="2940" stopIfTrue="1" operator="notBetween">
      <formula>0</formula>
      <formula>2</formula>
    </cfRule>
  </conditionalFormatting>
  <conditionalFormatting sqref="B18">
    <cfRule type="cellIs" dxfId="2938" priority="2939" stopIfTrue="1" operator="notBetween">
      <formula>0</formula>
      <formula>2</formula>
    </cfRule>
  </conditionalFormatting>
  <conditionalFormatting sqref="B18">
    <cfRule type="cellIs" dxfId="2937" priority="2938" stopIfTrue="1" operator="notBetween">
      <formula>0</formula>
      <formula>2</formula>
    </cfRule>
  </conditionalFormatting>
  <conditionalFormatting sqref="B18">
    <cfRule type="cellIs" dxfId="2936" priority="2937" stopIfTrue="1" operator="notBetween">
      <formula>0</formula>
      <formula>2</formula>
    </cfRule>
  </conditionalFormatting>
  <conditionalFormatting sqref="B18">
    <cfRule type="cellIs" dxfId="2935" priority="2936" stopIfTrue="1" operator="notBetween">
      <formula>0</formula>
      <formula>2</formula>
    </cfRule>
  </conditionalFormatting>
  <conditionalFormatting sqref="B2">
    <cfRule type="cellIs" dxfId="2934" priority="2935" stopIfTrue="1" operator="lessThan">
      <formula>15</formula>
    </cfRule>
  </conditionalFormatting>
  <conditionalFormatting sqref="B27 B29 B4:B7">
    <cfRule type="cellIs" dxfId="2933" priority="2934" stopIfTrue="1" operator="notBetween">
      <formula>0</formula>
      <formula>3</formula>
    </cfRule>
  </conditionalFormatting>
  <conditionalFormatting sqref="B31 B18 B10 B8">
    <cfRule type="cellIs" dxfId="2932" priority="2933" stopIfTrue="1" operator="notBetween">
      <formula>0</formula>
      <formula>2</formula>
    </cfRule>
  </conditionalFormatting>
  <conditionalFormatting sqref="B19">
    <cfRule type="cellIs" dxfId="2931" priority="2932" stopIfTrue="1" operator="notBetween">
      <formula>0</formula>
      <formula>1</formula>
    </cfRule>
  </conditionalFormatting>
  <conditionalFormatting sqref="B18">
    <cfRule type="cellIs" dxfId="2930" priority="2931" stopIfTrue="1" operator="notBetween">
      <formula>0</formula>
      <formula>2</formula>
    </cfRule>
  </conditionalFormatting>
  <conditionalFormatting sqref="B18">
    <cfRule type="cellIs" dxfId="2929" priority="2930" stopIfTrue="1" operator="notBetween">
      <formula>0</formula>
      <formula>2</formula>
    </cfRule>
  </conditionalFormatting>
  <conditionalFormatting sqref="B18">
    <cfRule type="cellIs" dxfId="2928" priority="2929" stopIfTrue="1" operator="notBetween">
      <formula>0</formula>
      <formula>2</formula>
    </cfRule>
  </conditionalFormatting>
  <conditionalFormatting sqref="B18">
    <cfRule type="cellIs" dxfId="2927" priority="2928" stopIfTrue="1" operator="notBetween">
      <formula>0</formula>
      <formula>2</formula>
    </cfRule>
  </conditionalFormatting>
  <conditionalFormatting sqref="B18">
    <cfRule type="cellIs" dxfId="2926" priority="2927" stopIfTrue="1" operator="notBetween">
      <formula>0</formula>
      <formula>2</formula>
    </cfRule>
  </conditionalFormatting>
  <conditionalFormatting sqref="B18">
    <cfRule type="cellIs" dxfId="2925" priority="2926" stopIfTrue="1" operator="notBetween">
      <formula>0</formula>
      <formula>2</formula>
    </cfRule>
  </conditionalFormatting>
  <conditionalFormatting sqref="B2">
    <cfRule type="cellIs" dxfId="2924" priority="2925" stopIfTrue="1" operator="lessThan">
      <formula>15</formula>
    </cfRule>
  </conditionalFormatting>
  <conditionalFormatting sqref="B27 B29 B4:B7">
    <cfRule type="cellIs" dxfId="2923" priority="2924" stopIfTrue="1" operator="notBetween">
      <formula>0</formula>
      <formula>3</formula>
    </cfRule>
  </conditionalFormatting>
  <conditionalFormatting sqref="B31 B18 B10 B8">
    <cfRule type="cellIs" dxfId="2922" priority="2923" stopIfTrue="1" operator="notBetween">
      <formula>0</formula>
      <formula>2</formula>
    </cfRule>
  </conditionalFormatting>
  <conditionalFormatting sqref="B19">
    <cfRule type="cellIs" dxfId="2921" priority="2922" stopIfTrue="1" operator="notBetween">
      <formula>0</formula>
      <formula>1</formula>
    </cfRule>
  </conditionalFormatting>
  <conditionalFormatting sqref="B18">
    <cfRule type="cellIs" dxfId="2920" priority="2921" stopIfTrue="1" operator="notBetween">
      <formula>0</formula>
      <formula>2</formula>
    </cfRule>
  </conditionalFormatting>
  <conditionalFormatting sqref="B18">
    <cfRule type="cellIs" dxfId="2919" priority="2920" stopIfTrue="1" operator="notBetween">
      <formula>0</formula>
      <formula>2</formula>
    </cfRule>
  </conditionalFormatting>
  <conditionalFormatting sqref="B18">
    <cfRule type="cellIs" dxfId="2918" priority="2919" stopIfTrue="1" operator="notBetween">
      <formula>0</formula>
      <formula>2</formula>
    </cfRule>
  </conditionalFormatting>
  <conditionalFormatting sqref="B18">
    <cfRule type="cellIs" dxfId="2917" priority="2918" stopIfTrue="1" operator="notBetween">
      <formula>0</formula>
      <formula>2</formula>
    </cfRule>
  </conditionalFormatting>
  <conditionalFormatting sqref="B18">
    <cfRule type="cellIs" dxfId="2916" priority="2917" stopIfTrue="1" operator="notBetween">
      <formula>0</formula>
      <formula>2</formula>
    </cfRule>
  </conditionalFormatting>
  <conditionalFormatting sqref="B18">
    <cfRule type="cellIs" dxfId="2915" priority="2916" stopIfTrue="1" operator="notBetween">
      <formula>0</formula>
      <formula>2</formula>
    </cfRule>
  </conditionalFormatting>
  <conditionalFormatting sqref="B2">
    <cfRule type="cellIs" dxfId="2914" priority="2915" stopIfTrue="1" operator="lessThan">
      <formula>15</formula>
    </cfRule>
  </conditionalFormatting>
  <conditionalFormatting sqref="B27 B29 B4:B7">
    <cfRule type="cellIs" dxfId="2913" priority="2914" stopIfTrue="1" operator="notBetween">
      <formula>0</formula>
      <formula>3</formula>
    </cfRule>
  </conditionalFormatting>
  <conditionalFormatting sqref="B31 B18 B10 B8">
    <cfRule type="cellIs" dxfId="2912" priority="2913" stopIfTrue="1" operator="notBetween">
      <formula>0</formula>
      <formula>2</formula>
    </cfRule>
  </conditionalFormatting>
  <conditionalFormatting sqref="B19">
    <cfRule type="cellIs" dxfId="2911" priority="2912" stopIfTrue="1" operator="notBetween">
      <formula>0</formula>
      <formula>1</formula>
    </cfRule>
  </conditionalFormatting>
  <conditionalFormatting sqref="B18">
    <cfRule type="cellIs" dxfId="2910" priority="2911" stopIfTrue="1" operator="notBetween">
      <formula>0</formula>
      <formula>2</formula>
    </cfRule>
  </conditionalFormatting>
  <conditionalFormatting sqref="B18">
    <cfRule type="cellIs" dxfId="2909" priority="2910" stopIfTrue="1" operator="notBetween">
      <formula>0</formula>
      <formula>2</formula>
    </cfRule>
  </conditionalFormatting>
  <conditionalFormatting sqref="B18">
    <cfRule type="cellIs" dxfId="2908" priority="2909" stopIfTrue="1" operator="notBetween">
      <formula>0</formula>
      <formula>2</formula>
    </cfRule>
  </conditionalFormatting>
  <conditionalFormatting sqref="B18">
    <cfRule type="cellIs" dxfId="2907" priority="2908" stopIfTrue="1" operator="notBetween">
      <formula>0</formula>
      <formula>2</formula>
    </cfRule>
  </conditionalFormatting>
  <conditionalFormatting sqref="B18">
    <cfRule type="cellIs" dxfId="2906" priority="2907" stopIfTrue="1" operator="notBetween">
      <formula>0</formula>
      <formula>2</formula>
    </cfRule>
  </conditionalFormatting>
  <conditionalFormatting sqref="B18">
    <cfRule type="cellIs" dxfId="2905" priority="2906" stopIfTrue="1" operator="notBetween">
      <formula>0</formula>
      <formula>2</formula>
    </cfRule>
  </conditionalFormatting>
  <conditionalFormatting sqref="D2">
    <cfRule type="cellIs" dxfId="2904" priority="2905" stopIfTrue="1" operator="lessThan">
      <formula>6</formula>
    </cfRule>
  </conditionalFormatting>
  <conditionalFormatting sqref="D4:D5">
    <cfRule type="cellIs" dxfId="2903" priority="2904" stopIfTrue="1" operator="notBetween">
      <formula>0</formula>
      <formula>3</formula>
    </cfRule>
  </conditionalFormatting>
  <conditionalFormatting sqref="D6">
    <cfRule type="cellIs" dxfId="2902" priority="2903" stopIfTrue="1" operator="notBetween">
      <formula>0</formula>
      <formula>3</formula>
    </cfRule>
  </conditionalFormatting>
  <conditionalFormatting sqref="D2">
    <cfRule type="cellIs" dxfId="2901" priority="2902" stopIfTrue="1" operator="lessThan">
      <formula>6</formula>
    </cfRule>
  </conditionalFormatting>
  <conditionalFormatting sqref="D4:D5">
    <cfRule type="cellIs" dxfId="2900" priority="2901" stopIfTrue="1" operator="notBetween">
      <formula>0</formula>
      <formula>3</formula>
    </cfRule>
  </conditionalFormatting>
  <conditionalFormatting sqref="D6">
    <cfRule type="cellIs" dxfId="2899" priority="2900" stopIfTrue="1" operator="notBetween">
      <formula>0</formula>
      <formula>3</formula>
    </cfRule>
  </conditionalFormatting>
  <conditionalFormatting sqref="D2">
    <cfRule type="cellIs" dxfId="2898" priority="2899" stopIfTrue="1" operator="lessThan">
      <formula>6</formula>
    </cfRule>
  </conditionalFormatting>
  <conditionalFormatting sqref="D4:D5">
    <cfRule type="cellIs" dxfId="2897" priority="2898" stopIfTrue="1" operator="notBetween">
      <formula>0</formula>
      <formula>3</formula>
    </cfRule>
  </conditionalFormatting>
  <conditionalFormatting sqref="D6">
    <cfRule type="cellIs" dxfId="2896" priority="2897" stopIfTrue="1" operator="notBetween">
      <formula>0</formula>
      <formula>3</formula>
    </cfRule>
  </conditionalFormatting>
  <conditionalFormatting sqref="D2">
    <cfRule type="cellIs" dxfId="2895" priority="2896" stopIfTrue="1" operator="lessThan">
      <formula>6</formula>
    </cfRule>
  </conditionalFormatting>
  <conditionalFormatting sqref="D4:D5">
    <cfRule type="cellIs" dxfId="2894" priority="2895" stopIfTrue="1" operator="notBetween">
      <formula>0</formula>
      <formula>3</formula>
    </cfRule>
  </conditionalFormatting>
  <conditionalFormatting sqref="D6">
    <cfRule type="cellIs" dxfId="2893" priority="2894" stopIfTrue="1" operator="notBetween">
      <formula>0</formula>
      <formula>3</formula>
    </cfRule>
  </conditionalFormatting>
  <conditionalFormatting sqref="D2">
    <cfRule type="cellIs" dxfId="2892" priority="2893" stopIfTrue="1" operator="lessThan">
      <formula>6</formula>
    </cfRule>
  </conditionalFormatting>
  <conditionalFormatting sqref="D4:D5">
    <cfRule type="cellIs" dxfId="2891" priority="2892" stopIfTrue="1" operator="notBetween">
      <formula>0</formula>
      <formula>3</formula>
    </cfRule>
  </conditionalFormatting>
  <conditionalFormatting sqref="D6">
    <cfRule type="cellIs" dxfId="2890" priority="2891" stopIfTrue="1" operator="notBetween">
      <formula>0</formula>
      <formula>3</formula>
    </cfRule>
  </conditionalFormatting>
  <conditionalFormatting sqref="D2">
    <cfRule type="cellIs" dxfId="2889" priority="2890" stopIfTrue="1" operator="lessThan">
      <formula>6</formula>
    </cfRule>
  </conditionalFormatting>
  <conditionalFormatting sqref="D4:D5">
    <cfRule type="cellIs" dxfId="2888" priority="2889" stopIfTrue="1" operator="notBetween">
      <formula>0</formula>
      <formula>3</formula>
    </cfRule>
  </conditionalFormatting>
  <conditionalFormatting sqref="D6">
    <cfRule type="cellIs" dxfId="2887" priority="2888" stopIfTrue="1" operator="notBetween">
      <formula>0</formula>
      <formula>3</formula>
    </cfRule>
  </conditionalFormatting>
  <conditionalFormatting sqref="D2">
    <cfRule type="cellIs" dxfId="2886" priority="2887" stopIfTrue="1" operator="lessThan">
      <formula>6</formula>
    </cfRule>
  </conditionalFormatting>
  <conditionalFormatting sqref="D4:D5">
    <cfRule type="cellIs" dxfId="2885" priority="2886" stopIfTrue="1" operator="notBetween">
      <formula>0</formula>
      <formula>3</formula>
    </cfRule>
  </conditionalFormatting>
  <conditionalFormatting sqref="D6">
    <cfRule type="cellIs" dxfId="2884" priority="2885" stopIfTrue="1" operator="notBetween">
      <formula>0</formula>
      <formula>3</formula>
    </cfRule>
  </conditionalFormatting>
  <conditionalFormatting sqref="D2">
    <cfRule type="cellIs" dxfId="2883" priority="2884" stopIfTrue="1" operator="lessThan">
      <formula>6</formula>
    </cfRule>
  </conditionalFormatting>
  <conditionalFormatting sqref="D4:D5">
    <cfRule type="cellIs" dxfId="2882" priority="2883" stopIfTrue="1" operator="notBetween">
      <formula>0</formula>
      <formula>3</formula>
    </cfRule>
  </conditionalFormatting>
  <conditionalFormatting sqref="D6">
    <cfRule type="cellIs" dxfId="2881" priority="2882" stopIfTrue="1" operator="notBetween">
      <formula>0</formula>
      <formula>3</formula>
    </cfRule>
  </conditionalFormatting>
  <conditionalFormatting sqref="D2">
    <cfRule type="cellIs" dxfId="2880" priority="2881" stopIfTrue="1" operator="lessThan">
      <formula>6</formula>
    </cfRule>
  </conditionalFormatting>
  <conditionalFormatting sqref="D4:D5">
    <cfRule type="cellIs" dxfId="2879" priority="2880" stopIfTrue="1" operator="notBetween">
      <formula>0</formula>
      <formula>3</formula>
    </cfRule>
  </conditionalFormatting>
  <conditionalFormatting sqref="D6">
    <cfRule type="cellIs" dxfId="2878" priority="2879" stopIfTrue="1" operator="notBetween">
      <formula>0</formula>
      <formula>3</formula>
    </cfRule>
  </conditionalFormatting>
  <conditionalFormatting sqref="D2">
    <cfRule type="cellIs" dxfId="2877" priority="2878" stopIfTrue="1" operator="lessThan">
      <formula>6</formula>
    </cfRule>
  </conditionalFormatting>
  <conditionalFormatting sqref="D4:D5">
    <cfRule type="cellIs" dxfId="2876" priority="2877" stopIfTrue="1" operator="notBetween">
      <formula>0</formula>
      <formula>3</formula>
    </cfRule>
  </conditionalFormatting>
  <conditionalFormatting sqref="D6">
    <cfRule type="cellIs" dxfId="2875" priority="2876" stopIfTrue="1" operator="notBetween">
      <formula>0</formula>
      <formula>3</formula>
    </cfRule>
  </conditionalFormatting>
  <conditionalFormatting sqref="D2">
    <cfRule type="cellIs" dxfId="2874" priority="2875" stopIfTrue="1" operator="lessThan">
      <formula>6</formula>
    </cfRule>
  </conditionalFormatting>
  <conditionalFormatting sqref="D4:D5">
    <cfRule type="cellIs" dxfId="2873" priority="2874" stopIfTrue="1" operator="notBetween">
      <formula>0</formula>
      <formula>3</formula>
    </cfRule>
  </conditionalFormatting>
  <conditionalFormatting sqref="D6">
    <cfRule type="cellIs" dxfId="2872" priority="2873" stopIfTrue="1" operator="notBetween">
      <formula>0</formula>
      <formula>3</formula>
    </cfRule>
  </conditionalFormatting>
  <conditionalFormatting sqref="D2">
    <cfRule type="cellIs" dxfId="2871" priority="2872" stopIfTrue="1" operator="lessThan">
      <formula>6</formula>
    </cfRule>
  </conditionalFormatting>
  <conditionalFormatting sqref="D4:D5">
    <cfRule type="cellIs" dxfId="2870" priority="2871" stopIfTrue="1" operator="notBetween">
      <formula>0</formula>
      <formula>3</formula>
    </cfRule>
  </conditionalFormatting>
  <conditionalFormatting sqref="D6">
    <cfRule type="cellIs" dxfId="2869" priority="2870" stopIfTrue="1" operator="notBetween">
      <formula>0</formula>
      <formula>3</formula>
    </cfRule>
  </conditionalFormatting>
  <conditionalFormatting sqref="D2">
    <cfRule type="cellIs" dxfId="2868" priority="2869" stopIfTrue="1" operator="lessThan">
      <formula>6</formula>
    </cfRule>
  </conditionalFormatting>
  <conditionalFormatting sqref="D4:D5">
    <cfRule type="cellIs" dxfId="2867" priority="2868" stopIfTrue="1" operator="notBetween">
      <formula>0</formula>
      <formula>3</formula>
    </cfRule>
  </conditionalFormatting>
  <conditionalFormatting sqref="D6">
    <cfRule type="cellIs" dxfId="2866" priority="2867" stopIfTrue="1" operator="notBetween">
      <formula>0</formula>
      <formula>3</formula>
    </cfRule>
  </conditionalFormatting>
  <conditionalFormatting sqref="D2">
    <cfRule type="cellIs" dxfId="2865" priority="2866" stopIfTrue="1" operator="lessThan">
      <formula>6</formula>
    </cfRule>
  </conditionalFormatting>
  <conditionalFormatting sqref="D4:D5">
    <cfRule type="cellIs" dxfId="2864" priority="2865" stopIfTrue="1" operator="notBetween">
      <formula>0</formula>
      <formula>3</formula>
    </cfRule>
  </conditionalFormatting>
  <conditionalFormatting sqref="D6">
    <cfRule type="cellIs" dxfId="2863" priority="2864" stopIfTrue="1" operator="notBetween">
      <formula>0</formula>
      <formula>3</formula>
    </cfRule>
  </conditionalFormatting>
  <conditionalFormatting sqref="D2">
    <cfRule type="cellIs" dxfId="2862" priority="2863" stopIfTrue="1" operator="lessThan">
      <formula>6</formula>
    </cfRule>
  </conditionalFormatting>
  <conditionalFormatting sqref="D4:D5">
    <cfRule type="cellIs" dxfId="2861" priority="2862" stopIfTrue="1" operator="notBetween">
      <formula>0</formula>
      <formula>3</formula>
    </cfRule>
  </conditionalFormatting>
  <conditionalFormatting sqref="D6">
    <cfRule type="cellIs" dxfId="2860" priority="2861" stopIfTrue="1" operator="notBetween">
      <formula>0</formula>
      <formula>3</formula>
    </cfRule>
  </conditionalFormatting>
  <conditionalFormatting sqref="D2">
    <cfRule type="cellIs" dxfId="2859" priority="2860" stopIfTrue="1" operator="lessThan">
      <formula>6</formula>
    </cfRule>
  </conditionalFormatting>
  <conditionalFormatting sqref="D4:D5">
    <cfRule type="cellIs" dxfId="2858" priority="2859" stopIfTrue="1" operator="notBetween">
      <formula>0</formula>
      <formula>3</formula>
    </cfRule>
  </conditionalFormatting>
  <conditionalFormatting sqref="D6">
    <cfRule type="cellIs" dxfId="2857" priority="2858" stopIfTrue="1" operator="notBetween">
      <formula>0</formula>
      <formula>3</formula>
    </cfRule>
  </conditionalFormatting>
  <conditionalFormatting sqref="D2">
    <cfRule type="cellIs" dxfId="2856" priority="2857" stopIfTrue="1" operator="lessThan">
      <formula>6</formula>
    </cfRule>
  </conditionalFormatting>
  <conditionalFormatting sqref="D4:D5">
    <cfRule type="cellIs" dxfId="2855" priority="2856" stopIfTrue="1" operator="notBetween">
      <formula>0</formula>
      <formula>3</formula>
    </cfRule>
  </conditionalFormatting>
  <conditionalFormatting sqref="D6">
    <cfRule type="cellIs" dxfId="2854" priority="2855" stopIfTrue="1" operator="notBetween">
      <formula>0</formula>
      <formula>3</formula>
    </cfRule>
  </conditionalFormatting>
  <conditionalFormatting sqref="D2">
    <cfRule type="cellIs" dxfId="2853" priority="2854" stopIfTrue="1" operator="lessThan">
      <formula>6</formula>
    </cfRule>
  </conditionalFormatting>
  <conditionalFormatting sqref="D4:D5">
    <cfRule type="cellIs" dxfId="2852" priority="2853" stopIfTrue="1" operator="notBetween">
      <formula>0</formula>
      <formula>3</formula>
    </cfRule>
  </conditionalFormatting>
  <conditionalFormatting sqref="D6">
    <cfRule type="cellIs" dxfId="2851" priority="2852" stopIfTrue="1" operator="notBetween">
      <formula>0</formula>
      <formula>3</formula>
    </cfRule>
  </conditionalFormatting>
  <conditionalFormatting sqref="D2">
    <cfRule type="cellIs" dxfId="2850" priority="2851" stopIfTrue="1" operator="lessThan">
      <formula>6</formula>
    </cfRule>
  </conditionalFormatting>
  <conditionalFormatting sqref="D4:D5">
    <cfRule type="cellIs" dxfId="2849" priority="2850" stopIfTrue="1" operator="notBetween">
      <formula>0</formula>
      <formula>3</formula>
    </cfRule>
  </conditionalFormatting>
  <conditionalFormatting sqref="D6">
    <cfRule type="cellIs" dxfId="2848" priority="2849" stopIfTrue="1" operator="notBetween">
      <formula>0</formula>
      <formula>3</formula>
    </cfRule>
  </conditionalFormatting>
  <conditionalFormatting sqref="D2">
    <cfRule type="cellIs" dxfId="2847" priority="2848" stopIfTrue="1" operator="lessThan">
      <formula>6</formula>
    </cfRule>
  </conditionalFormatting>
  <conditionalFormatting sqref="D4:D5">
    <cfRule type="cellIs" dxfId="2846" priority="2847" stopIfTrue="1" operator="notBetween">
      <formula>0</formula>
      <formula>3</formula>
    </cfRule>
  </conditionalFormatting>
  <conditionalFormatting sqref="D6">
    <cfRule type="cellIs" dxfId="2845" priority="2846" stopIfTrue="1" operator="notBetween">
      <formula>0</formula>
      <formula>3</formula>
    </cfRule>
  </conditionalFormatting>
  <conditionalFormatting sqref="D2">
    <cfRule type="cellIs" dxfId="2844" priority="2845" stopIfTrue="1" operator="lessThan">
      <formula>6</formula>
    </cfRule>
  </conditionalFormatting>
  <conditionalFormatting sqref="D4:D5">
    <cfRule type="cellIs" dxfId="2843" priority="2844" stopIfTrue="1" operator="notBetween">
      <formula>0</formula>
      <formula>3</formula>
    </cfRule>
  </conditionalFormatting>
  <conditionalFormatting sqref="D6">
    <cfRule type="cellIs" dxfId="2842" priority="2843" stopIfTrue="1" operator="notBetween">
      <formula>0</formula>
      <formula>3</formula>
    </cfRule>
  </conditionalFormatting>
  <conditionalFormatting sqref="D2">
    <cfRule type="cellIs" dxfId="2841" priority="2842" stopIfTrue="1" operator="lessThan">
      <formula>6</formula>
    </cfRule>
  </conditionalFormatting>
  <conditionalFormatting sqref="D4:D5">
    <cfRule type="cellIs" dxfId="2840" priority="2841" stopIfTrue="1" operator="notBetween">
      <formula>0</formula>
      <formula>3</formula>
    </cfRule>
  </conditionalFormatting>
  <conditionalFormatting sqref="D6">
    <cfRule type="cellIs" dxfId="2839" priority="2840" stopIfTrue="1" operator="notBetween">
      <formula>0</formula>
      <formula>3</formula>
    </cfRule>
  </conditionalFormatting>
  <conditionalFormatting sqref="D2">
    <cfRule type="cellIs" dxfId="2838" priority="2839" stopIfTrue="1" operator="lessThan">
      <formula>6</formula>
    </cfRule>
  </conditionalFormatting>
  <conditionalFormatting sqref="D4:D5">
    <cfRule type="cellIs" dxfId="2837" priority="2838" stopIfTrue="1" operator="notBetween">
      <formula>0</formula>
      <formula>3</formula>
    </cfRule>
  </conditionalFormatting>
  <conditionalFormatting sqref="D6">
    <cfRule type="cellIs" dxfId="2836" priority="2837" stopIfTrue="1" operator="notBetween">
      <formula>0</formula>
      <formula>3</formula>
    </cfRule>
  </conditionalFormatting>
  <conditionalFormatting sqref="D2">
    <cfRule type="cellIs" dxfId="2835" priority="2836" stopIfTrue="1" operator="lessThan">
      <formula>6</formula>
    </cfRule>
  </conditionalFormatting>
  <conditionalFormatting sqref="D4:D5">
    <cfRule type="cellIs" dxfId="2834" priority="2835" stopIfTrue="1" operator="notBetween">
      <formula>0</formula>
      <formula>3</formula>
    </cfRule>
  </conditionalFormatting>
  <conditionalFormatting sqref="D6">
    <cfRule type="cellIs" dxfId="2833" priority="2834" stopIfTrue="1" operator="notBetween">
      <formula>0</formula>
      <formula>3</formula>
    </cfRule>
  </conditionalFormatting>
  <conditionalFormatting sqref="D2">
    <cfRule type="cellIs" dxfId="2832" priority="2833" stopIfTrue="1" operator="lessThan">
      <formula>6</formula>
    </cfRule>
  </conditionalFormatting>
  <conditionalFormatting sqref="D4:D5">
    <cfRule type="cellIs" dxfId="2831" priority="2832" stopIfTrue="1" operator="notBetween">
      <formula>0</formula>
      <formula>3</formula>
    </cfRule>
  </conditionalFormatting>
  <conditionalFormatting sqref="D6">
    <cfRule type="cellIs" dxfId="2830" priority="2831" stopIfTrue="1" operator="notBetween">
      <formula>0</formula>
      <formula>3</formula>
    </cfRule>
  </conditionalFormatting>
  <conditionalFormatting sqref="D2">
    <cfRule type="cellIs" dxfId="2829" priority="2830" stopIfTrue="1" operator="lessThan">
      <formula>6</formula>
    </cfRule>
  </conditionalFormatting>
  <conditionalFormatting sqref="D4:D5">
    <cfRule type="cellIs" dxfId="2828" priority="2829" stopIfTrue="1" operator="notBetween">
      <formula>0</formula>
      <formula>3</formula>
    </cfRule>
  </conditionalFormatting>
  <conditionalFormatting sqref="D6">
    <cfRule type="cellIs" dxfId="2827" priority="2828" stopIfTrue="1" operator="notBetween">
      <formula>0</formula>
      <formula>3</formula>
    </cfRule>
  </conditionalFormatting>
  <conditionalFormatting sqref="D2">
    <cfRule type="cellIs" dxfId="2826" priority="2827" stopIfTrue="1" operator="lessThan">
      <formula>6</formula>
    </cfRule>
  </conditionalFormatting>
  <conditionalFormatting sqref="D4:D5">
    <cfRule type="cellIs" dxfId="2825" priority="2826" stopIfTrue="1" operator="notBetween">
      <formula>0</formula>
      <formula>3</formula>
    </cfRule>
  </conditionalFormatting>
  <conditionalFormatting sqref="D6">
    <cfRule type="cellIs" dxfId="2824" priority="2825" stopIfTrue="1" operator="notBetween">
      <formula>0</formula>
      <formula>3</formula>
    </cfRule>
  </conditionalFormatting>
  <conditionalFormatting sqref="D2">
    <cfRule type="cellIs" dxfId="2823" priority="2824" stopIfTrue="1" operator="lessThan">
      <formula>6</formula>
    </cfRule>
  </conditionalFormatting>
  <conditionalFormatting sqref="D4:D5">
    <cfRule type="cellIs" dxfId="2822" priority="2823" stopIfTrue="1" operator="notBetween">
      <formula>0</formula>
      <formula>3</formula>
    </cfRule>
  </conditionalFormatting>
  <conditionalFormatting sqref="D6">
    <cfRule type="cellIs" dxfId="2821" priority="2822" stopIfTrue="1" operator="notBetween">
      <formula>0</formula>
      <formula>3</formula>
    </cfRule>
  </conditionalFormatting>
  <conditionalFormatting sqref="D2">
    <cfRule type="cellIs" dxfId="2820" priority="2821" stopIfTrue="1" operator="lessThan">
      <formula>6</formula>
    </cfRule>
  </conditionalFormatting>
  <conditionalFormatting sqref="D4:D5">
    <cfRule type="cellIs" dxfId="2819" priority="2820" stopIfTrue="1" operator="notBetween">
      <formula>0</formula>
      <formula>3</formula>
    </cfRule>
  </conditionalFormatting>
  <conditionalFormatting sqref="D6">
    <cfRule type="cellIs" dxfId="2818" priority="2819" stopIfTrue="1" operator="notBetween">
      <formula>0</formula>
      <formula>3</formula>
    </cfRule>
  </conditionalFormatting>
  <conditionalFormatting sqref="D2">
    <cfRule type="cellIs" dxfId="2817" priority="2818" stopIfTrue="1" operator="lessThan">
      <formula>6</formula>
    </cfRule>
  </conditionalFormatting>
  <conditionalFormatting sqref="D4:D5">
    <cfRule type="cellIs" dxfId="2816" priority="2817" stopIfTrue="1" operator="notBetween">
      <formula>0</formula>
      <formula>3</formula>
    </cfRule>
  </conditionalFormatting>
  <conditionalFormatting sqref="D6">
    <cfRule type="cellIs" dxfId="2815" priority="2816" stopIfTrue="1" operator="notBetween">
      <formula>0</formula>
      <formula>3</formula>
    </cfRule>
  </conditionalFormatting>
  <conditionalFormatting sqref="D2">
    <cfRule type="cellIs" dxfId="2814" priority="2815" stopIfTrue="1" operator="lessThan">
      <formula>6</formula>
    </cfRule>
  </conditionalFormatting>
  <conditionalFormatting sqref="D4:D5">
    <cfRule type="cellIs" dxfId="2813" priority="2814" stopIfTrue="1" operator="notBetween">
      <formula>0</formula>
      <formula>3</formula>
    </cfRule>
  </conditionalFormatting>
  <conditionalFormatting sqref="D6">
    <cfRule type="cellIs" dxfId="2812" priority="2813" stopIfTrue="1" operator="notBetween">
      <formula>0</formula>
      <formula>3</formula>
    </cfRule>
  </conditionalFormatting>
  <conditionalFormatting sqref="D2">
    <cfRule type="cellIs" dxfId="2811" priority="2812" stopIfTrue="1" operator="lessThan">
      <formula>6</formula>
    </cfRule>
  </conditionalFormatting>
  <conditionalFormatting sqref="D4:D5">
    <cfRule type="cellIs" dxfId="2810" priority="2811" stopIfTrue="1" operator="notBetween">
      <formula>0</formula>
      <formula>3</formula>
    </cfRule>
  </conditionalFormatting>
  <conditionalFormatting sqref="D6">
    <cfRule type="cellIs" dxfId="2809" priority="2810" stopIfTrue="1" operator="notBetween">
      <formula>0</formula>
      <formula>3</formula>
    </cfRule>
  </conditionalFormatting>
  <conditionalFormatting sqref="D2">
    <cfRule type="cellIs" dxfId="2808" priority="2809" stopIfTrue="1" operator="lessThan">
      <formula>6</formula>
    </cfRule>
  </conditionalFormatting>
  <conditionalFormatting sqref="D4:D5">
    <cfRule type="cellIs" dxfId="2807" priority="2808" stopIfTrue="1" operator="notBetween">
      <formula>0</formula>
      <formula>3</formula>
    </cfRule>
  </conditionalFormatting>
  <conditionalFormatting sqref="D6">
    <cfRule type="cellIs" dxfId="2806" priority="2807" stopIfTrue="1" operator="notBetween">
      <formula>0</formula>
      <formula>3</formula>
    </cfRule>
  </conditionalFormatting>
  <conditionalFormatting sqref="D2">
    <cfRule type="cellIs" dxfId="2805" priority="2806" stopIfTrue="1" operator="lessThan">
      <formula>6</formula>
    </cfRule>
  </conditionalFormatting>
  <conditionalFormatting sqref="D4:D5">
    <cfRule type="cellIs" dxfId="2804" priority="2805" stopIfTrue="1" operator="notBetween">
      <formula>0</formula>
      <formula>3</formula>
    </cfRule>
  </conditionalFormatting>
  <conditionalFormatting sqref="D6">
    <cfRule type="cellIs" dxfId="2803" priority="2804" stopIfTrue="1" operator="notBetween">
      <formula>0</formula>
      <formula>3</formula>
    </cfRule>
  </conditionalFormatting>
  <conditionalFormatting sqref="D2">
    <cfRule type="cellIs" dxfId="2802" priority="2803" stopIfTrue="1" operator="lessThan">
      <formula>6</formula>
    </cfRule>
  </conditionalFormatting>
  <conditionalFormatting sqref="D4:D5">
    <cfRule type="cellIs" dxfId="2801" priority="2802" stopIfTrue="1" operator="notBetween">
      <formula>0</formula>
      <formula>3</formula>
    </cfRule>
  </conditionalFormatting>
  <conditionalFormatting sqref="D6">
    <cfRule type="cellIs" dxfId="2800" priority="2801" stopIfTrue="1" operator="notBetween">
      <formula>0</formula>
      <formula>3</formula>
    </cfRule>
  </conditionalFormatting>
  <conditionalFormatting sqref="D2">
    <cfRule type="cellIs" dxfId="2799" priority="2800" stopIfTrue="1" operator="lessThan">
      <formula>6</formula>
    </cfRule>
  </conditionalFormatting>
  <conditionalFormatting sqref="D4:D5">
    <cfRule type="cellIs" dxfId="2798" priority="2799" stopIfTrue="1" operator="notBetween">
      <formula>0</formula>
      <formula>3</formula>
    </cfRule>
  </conditionalFormatting>
  <conditionalFormatting sqref="D6">
    <cfRule type="cellIs" dxfId="2797" priority="2798" stopIfTrue="1" operator="notBetween">
      <formula>0</formula>
      <formula>3</formula>
    </cfRule>
  </conditionalFormatting>
  <conditionalFormatting sqref="D2">
    <cfRule type="cellIs" dxfId="2796" priority="2797" stopIfTrue="1" operator="lessThan">
      <formula>6</formula>
    </cfRule>
  </conditionalFormatting>
  <conditionalFormatting sqref="D4:D5">
    <cfRule type="cellIs" dxfId="2795" priority="2796" stopIfTrue="1" operator="notBetween">
      <formula>0</formula>
      <formula>3</formula>
    </cfRule>
  </conditionalFormatting>
  <conditionalFormatting sqref="D6">
    <cfRule type="cellIs" dxfId="2794" priority="2795" stopIfTrue="1" operator="notBetween">
      <formula>0</formula>
      <formula>3</formula>
    </cfRule>
  </conditionalFormatting>
  <conditionalFormatting sqref="D2">
    <cfRule type="cellIs" dxfId="2793" priority="2794" stopIfTrue="1" operator="lessThan">
      <formula>6</formula>
    </cfRule>
  </conditionalFormatting>
  <conditionalFormatting sqref="D4:D5">
    <cfRule type="cellIs" dxfId="2792" priority="2793" stopIfTrue="1" operator="notBetween">
      <formula>0</formula>
      <formula>3</formula>
    </cfRule>
  </conditionalFormatting>
  <conditionalFormatting sqref="D6">
    <cfRule type="cellIs" dxfId="2791" priority="2792" stopIfTrue="1" operator="notBetween">
      <formula>0</formula>
      <formula>3</formula>
    </cfRule>
  </conditionalFormatting>
  <conditionalFormatting sqref="D2">
    <cfRule type="cellIs" dxfId="2790" priority="2791" stopIfTrue="1" operator="lessThan">
      <formula>6</formula>
    </cfRule>
  </conditionalFormatting>
  <conditionalFormatting sqref="D4:D5">
    <cfRule type="cellIs" dxfId="2789" priority="2790" stopIfTrue="1" operator="notBetween">
      <formula>0</formula>
      <formula>3</formula>
    </cfRule>
  </conditionalFormatting>
  <conditionalFormatting sqref="D6">
    <cfRule type="cellIs" dxfId="2788" priority="2789" stopIfTrue="1" operator="notBetween">
      <formula>0</formula>
      <formula>3</formula>
    </cfRule>
  </conditionalFormatting>
  <conditionalFormatting sqref="D2">
    <cfRule type="cellIs" dxfId="2787" priority="2788" stopIfTrue="1" operator="lessThan">
      <formula>6</formula>
    </cfRule>
  </conditionalFormatting>
  <conditionalFormatting sqref="D4:D5">
    <cfRule type="cellIs" dxfId="2786" priority="2787" stopIfTrue="1" operator="notBetween">
      <formula>0</formula>
      <formula>3</formula>
    </cfRule>
  </conditionalFormatting>
  <conditionalFormatting sqref="D6">
    <cfRule type="cellIs" dxfId="2785" priority="2786" stopIfTrue="1" operator="notBetween">
      <formula>0</formula>
      <formula>3</formula>
    </cfRule>
  </conditionalFormatting>
  <conditionalFormatting sqref="D2">
    <cfRule type="cellIs" dxfId="2784" priority="2785" stopIfTrue="1" operator="lessThan">
      <formula>6</formula>
    </cfRule>
  </conditionalFormatting>
  <conditionalFormatting sqref="D4:D5">
    <cfRule type="cellIs" dxfId="2783" priority="2784" stopIfTrue="1" operator="notBetween">
      <formula>0</formula>
      <formula>3</formula>
    </cfRule>
  </conditionalFormatting>
  <conditionalFormatting sqref="D6">
    <cfRule type="cellIs" dxfId="2782" priority="2783" stopIfTrue="1" operator="notBetween">
      <formula>0</formula>
      <formula>3</formula>
    </cfRule>
  </conditionalFormatting>
  <conditionalFormatting sqref="D2">
    <cfRule type="cellIs" dxfId="2781" priority="2782" stopIfTrue="1" operator="lessThan">
      <formula>6</formula>
    </cfRule>
  </conditionalFormatting>
  <conditionalFormatting sqref="D4:D5">
    <cfRule type="cellIs" dxfId="2780" priority="2781" stopIfTrue="1" operator="notBetween">
      <formula>0</formula>
      <formula>3</formula>
    </cfRule>
  </conditionalFormatting>
  <conditionalFormatting sqref="D6">
    <cfRule type="cellIs" dxfId="2779" priority="2780" stopIfTrue="1" operator="notBetween">
      <formula>0</formula>
      <formula>3</formula>
    </cfRule>
  </conditionalFormatting>
  <conditionalFormatting sqref="D2">
    <cfRule type="cellIs" dxfId="2778" priority="2779" stopIfTrue="1" operator="lessThan">
      <formula>6</formula>
    </cfRule>
  </conditionalFormatting>
  <conditionalFormatting sqref="D4:D5">
    <cfRule type="cellIs" dxfId="2777" priority="2778" stopIfTrue="1" operator="notBetween">
      <formula>0</formula>
      <formula>3</formula>
    </cfRule>
  </conditionalFormatting>
  <conditionalFormatting sqref="D6">
    <cfRule type="cellIs" dxfId="2776" priority="2777" stopIfTrue="1" operator="notBetween">
      <formula>0</formula>
      <formula>3</formula>
    </cfRule>
  </conditionalFormatting>
  <conditionalFormatting sqref="D2">
    <cfRule type="cellIs" dxfId="2775" priority="2776" stopIfTrue="1" operator="lessThan">
      <formula>6</formula>
    </cfRule>
  </conditionalFormatting>
  <conditionalFormatting sqref="D4:D5">
    <cfRule type="cellIs" dxfId="2774" priority="2775" stopIfTrue="1" operator="notBetween">
      <formula>0</formula>
      <formula>3</formula>
    </cfRule>
  </conditionalFormatting>
  <conditionalFormatting sqref="D6">
    <cfRule type="cellIs" dxfId="2773" priority="2774" stopIfTrue="1" operator="notBetween">
      <formula>0</formula>
      <formula>3</formula>
    </cfRule>
  </conditionalFormatting>
  <conditionalFormatting sqref="D2">
    <cfRule type="cellIs" dxfId="2772" priority="2773" stopIfTrue="1" operator="lessThan">
      <formula>6</formula>
    </cfRule>
  </conditionalFormatting>
  <conditionalFormatting sqref="D4:D5">
    <cfRule type="cellIs" dxfId="2771" priority="2772" stopIfTrue="1" operator="notBetween">
      <formula>0</formula>
      <formula>3</formula>
    </cfRule>
  </conditionalFormatting>
  <conditionalFormatting sqref="D6">
    <cfRule type="cellIs" dxfId="2770" priority="2771" stopIfTrue="1" operator="notBetween">
      <formula>0</formula>
      <formula>3</formula>
    </cfRule>
  </conditionalFormatting>
  <conditionalFormatting sqref="D2">
    <cfRule type="cellIs" dxfId="2769" priority="2770" stopIfTrue="1" operator="lessThan">
      <formula>6</formula>
    </cfRule>
  </conditionalFormatting>
  <conditionalFormatting sqref="D4:D5">
    <cfRule type="cellIs" dxfId="2768" priority="2769" stopIfTrue="1" operator="notBetween">
      <formula>0</formula>
      <formula>3</formula>
    </cfRule>
  </conditionalFormatting>
  <conditionalFormatting sqref="D6">
    <cfRule type="cellIs" dxfId="2767" priority="2768" stopIfTrue="1" operator="notBetween">
      <formula>0</formula>
      <formula>3</formula>
    </cfRule>
  </conditionalFormatting>
  <conditionalFormatting sqref="D2">
    <cfRule type="cellIs" dxfId="2766" priority="2767" stopIfTrue="1" operator="lessThan">
      <formula>6</formula>
    </cfRule>
  </conditionalFormatting>
  <conditionalFormatting sqref="D4:D5">
    <cfRule type="cellIs" dxfId="2765" priority="2766" stopIfTrue="1" operator="notBetween">
      <formula>0</formula>
      <formula>3</formula>
    </cfRule>
  </conditionalFormatting>
  <conditionalFormatting sqref="D6">
    <cfRule type="cellIs" dxfId="2764" priority="2765" stopIfTrue="1" operator="notBetween">
      <formula>0</formula>
      <formula>3</formula>
    </cfRule>
  </conditionalFormatting>
  <conditionalFormatting sqref="D2">
    <cfRule type="cellIs" dxfId="2763" priority="2764" stopIfTrue="1" operator="lessThan">
      <formula>6</formula>
    </cfRule>
  </conditionalFormatting>
  <conditionalFormatting sqref="D4:D5">
    <cfRule type="cellIs" dxfId="2762" priority="2763" stopIfTrue="1" operator="notBetween">
      <formula>0</formula>
      <formula>3</formula>
    </cfRule>
  </conditionalFormatting>
  <conditionalFormatting sqref="D6">
    <cfRule type="cellIs" dxfId="2761" priority="2762" stopIfTrue="1" operator="notBetween">
      <formula>0</formula>
      <formula>3</formula>
    </cfRule>
  </conditionalFormatting>
  <conditionalFormatting sqref="D2">
    <cfRule type="cellIs" dxfId="2760" priority="2761" stopIfTrue="1" operator="lessThan">
      <formula>6</formula>
    </cfRule>
  </conditionalFormatting>
  <conditionalFormatting sqref="D4:D5">
    <cfRule type="cellIs" dxfId="2759" priority="2760" stopIfTrue="1" operator="notBetween">
      <formula>0</formula>
      <formula>3</formula>
    </cfRule>
  </conditionalFormatting>
  <conditionalFormatting sqref="D6">
    <cfRule type="cellIs" dxfId="2758" priority="2759" stopIfTrue="1" operator="notBetween">
      <formula>0</formula>
      <formula>3</formula>
    </cfRule>
  </conditionalFormatting>
  <conditionalFormatting sqref="D2">
    <cfRule type="cellIs" dxfId="2757" priority="2758" stopIfTrue="1" operator="lessThan">
      <formula>6</formula>
    </cfRule>
  </conditionalFormatting>
  <conditionalFormatting sqref="D4:D5">
    <cfRule type="cellIs" dxfId="2756" priority="2757" stopIfTrue="1" operator="notBetween">
      <formula>0</formula>
      <formula>3</formula>
    </cfRule>
  </conditionalFormatting>
  <conditionalFormatting sqref="D6">
    <cfRule type="cellIs" dxfId="2755" priority="2756" stopIfTrue="1" operator="notBetween">
      <formula>0</formula>
      <formula>3</formula>
    </cfRule>
  </conditionalFormatting>
  <conditionalFormatting sqref="D2">
    <cfRule type="cellIs" dxfId="2754" priority="2755" stopIfTrue="1" operator="lessThan">
      <formula>6</formula>
    </cfRule>
  </conditionalFormatting>
  <conditionalFormatting sqref="D4:D5">
    <cfRule type="cellIs" dxfId="2753" priority="2754" stopIfTrue="1" operator="notBetween">
      <formula>0</formula>
      <formula>3</formula>
    </cfRule>
  </conditionalFormatting>
  <conditionalFormatting sqref="D6">
    <cfRule type="cellIs" dxfId="2752" priority="2753" stopIfTrue="1" operator="notBetween">
      <formula>0</formula>
      <formula>3</formula>
    </cfRule>
  </conditionalFormatting>
  <conditionalFormatting sqref="D2">
    <cfRule type="cellIs" dxfId="2751" priority="2752" stopIfTrue="1" operator="lessThan">
      <formula>6</formula>
    </cfRule>
  </conditionalFormatting>
  <conditionalFormatting sqref="D4:D5">
    <cfRule type="cellIs" dxfId="2750" priority="2751" stopIfTrue="1" operator="notBetween">
      <formula>0</formula>
      <formula>3</formula>
    </cfRule>
  </conditionalFormatting>
  <conditionalFormatting sqref="D6">
    <cfRule type="cellIs" dxfId="2749" priority="2750" stopIfTrue="1" operator="notBetween">
      <formula>0</formula>
      <formula>3</formula>
    </cfRule>
  </conditionalFormatting>
  <conditionalFormatting sqref="D2">
    <cfRule type="cellIs" dxfId="2748" priority="2749" stopIfTrue="1" operator="lessThan">
      <formula>6</formula>
    </cfRule>
  </conditionalFormatting>
  <conditionalFormatting sqref="D4:D5">
    <cfRule type="cellIs" dxfId="2747" priority="2748" stopIfTrue="1" operator="notBetween">
      <formula>0</formula>
      <formula>3</formula>
    </cfRule>
  </conditionalFormatting>
  <conditionalFormatting sqref="D6">
    <cfRule type="cellIs" dxfId="2746" priority="2747" stopIfTrue="1" operator="notBetween">
      <formula>0</formula>
      <formula>3</formula>
    </cfRule>
  </conditionalFormatting>
  <conditionalFormatting sqref="D2">
    <cfRule type="cellIs" dxfId="2745" priority="2746" stopIfTrue="1" operator="lessThan">
      <formula>6</formula>
    </cfRule>
  </conditionalFormatting>
  <conditionalFormatting sqref="D4:D5">
    <cfRule type="cellIs" dxfId="2744" priority="2745" stopIfTrue="1" operator="notBetween">
      <formula>0</formula>
      <formula>3</formula>
    </cfRule>
  </conditionalFormatting>
  <conditionalFormatting sqref="D6">
    <cfRule type="cellIs" dxfId="2743" priority="2744" stopIfTrue="1" operator="notBetween">
      <formula>0</formula>
      <formula>3</formula>
    </cfRule>
  </conditionalFormatting>
  <conditionalFormatting sqref="D2">
    <cfRule type="cellIs" dxfId="2742" priority="2743" stopIfTrue="1" operator="lessThan">
      <formula>6</formula>
    </cfRule>
  </conditionalFormatting>
  <conditionalFormatting sqref="D4:D5">
    <cfRule type="cellIs" dxfId="2741" priority="2742" stopIfTrue="1" operator="notBetween">
      <formula>0</formula>
      <formula>3</formula>
    </cfRule>
  </conditionalFormatting>
  <conditionalFormatting sqref="D6">
    <cfRule type="cellIs" dxfId="2740" priority="2741" stopIfTrue="1" operator="notBetween">
      <formula>0</formula>
      <formula>3</formula>
    </cfRule>
  </conditionalFormatting>
  <conditionalFormatting sqref="D2">
    <cfRule type="cellIs" dxfId="2739" priority="2740" stopIfTrue="1" operator="lessThan">
      <formula>6</formula>
    </cfRule>
  </conditionalFormatting>
  <conditionalFormatting sqref="D4:D5">
    <cfRule type="cellIs" dxfId="2738" priority="2739" stopIfTrue="1" operator="notBetween">
      <formula>0</formula>
      <formula>3</formula>
    </cfRule>
  </conditionalFormatting>
  <conditionalFormatting sqref="D6">
    <cfRule type="cellIs" dxfId="2737" priority="2738" stopIfTrue="1" operator="notBetween">
      <formula>0</formula>
      <formula>3</formula>
    </cfRule>
  </conditionalFormatting>
  <conditionalFormatting sqref="D2">
    <cfRule type="cellIs" dxfId="2736" priority="2737" stopIfTrue="1" operator="lessThan">
      <formula>6</formula>
    </cfRule>
  </conditionalFormatting>
  <conditionalFormatting sqref="D4:D5">
    <cfRule type="cellIs" dxfId="2735" priority="2736" stopIfTrue="1" operator="notBetween">
      <formula>0</formula>
      <formula>3</formula>
    </cfRule>
  </conditionalFormatting>
  <conditionalFormatting sqref="D6">
    <cfRule type="cellIs" dxfId="2734" priority="2735" stopIfTrue="1" operator="notBetween">
      <formula>0</formula>
      <formula>3</formula>
    </cfRule>
  </conditionalFormatting>
  <conditionalFormatting sqref="D2">
    <cfRule type="cellIs" dxfId="2733" priority="2734" stopIfTrue="1" operator="lessThan">
      <formula>6</formula>
    </cfRule>
  </conditionalFormatting>
  <conditionalFormatting sqref="D4:D5">
    <cfRule type="cellIs" dxfId="2732" priority="2733" stopIfTrue="1" operator="notBetween">
      <formula>0</formula>
      <formula>3</formula>
    </cfRule>
  </conditionalFormatting>
  <conditionalFormatting sqref="D6">
    <cfRule type="cellIs" dxfId="2731" priority="2732" stopIfTrue="1" operator="notBetween">
      <formula>0</formula>
      <formula>3</formula>
    </cfRule>
  </conditionalFormatting>
  <conditionalFormatting sqref="D2">
    <cfRule type="cellIs" dxfId="2730" priority="2731" stopIfTrue="1" operator="lessThan">
      <formula>6</formula>
    </cfRule>
  </conditionalFormatting>
  <conditionalFormatting sqref="D4:D5">
    <cfRule type="cellIs" dxfId="2729" priority="2730" stopIfTrue="1" operator="notBetween">
      <formula>0</formula>
      <formula>3</formula>
    </cfRule>
  </conditionalFormatting>
  <conditionalFormatting sqref="D6">
    <cfRule type="cellIs" dxfId="2728" priority="2729" stopIfTrue="1" operator="notBetween">
      <formula>0</formula>
      <formula>3</formula>
    </cfRule>
  </conditionalFormatting>
  <conditionalFormatting sqref="D2">
    <cfRule type="cellIs" dxfId="2727" priority="2728" stopIfTrue="1" operator="lessThan">
      <formula>6</formula>
    </cfRule>
  </conditionalFormatting>
  <conditionalFormatting sqref="D4:D5">
    <cfRule type="cellIs" dxfId="2726" priority="2727" stopIfTrue="1" operator="notBetween">
      <formula>0</formula>
      <formula>3</formula>
    </cfRule>
  </conditionalFormatting>
  <conditionalFormatting sqref="D6">
    <cfRule type="cellIs" dxfId="2725" priority="2726" stopIfTrue="1" operator="notBetween">
      <formula>0</formula>
      <formula>3</formula>
    </cfRule>
  </conditionalFormatting>
  <conditionalFormatting sqref="D2">
    <cfRule type="cellIs" dxfId="2724" priority="2725" stopIfTrue="1" operator="lessThan">
      <formula>6</formula>
    </cfRule>
  </conditionalFormatting>
  <conditionalFormatting sqref="D4:D5">
    <cfRule type="cellIs" dxfId="2723" priority="2724" stopIfTrue="1" operator="notBetween">
      <formula>0</formula>
      <formula>3</formula>
    </cfRule>
  </conditionalFormatting>
  <conditionalFormatting sqref="D6">
    <cfRule type="cellIs" dxfId="2722" priority="2723" stopIfTrue="1" operator="notBetween">
      <formula>0</formula>
      <formula>3</formula>
    </cfRule>
  </conditionalFormatting>
  <conditionalFormatting sqref="D2">
    <cfRule type="cellIs" dxfId="2721" priority="2722" stopIfTrue="1" operator="lessThan">
      <formula>6</formula>
    </cfRule>
  </conditionalFormatting>
  <conditionalFormatting sqref="D4:D5">
    <cfRule type="cellIs" dxfId="2720" priority="2721" stopIfTrue="1" operator="notBetween">
      <formula>0</formula>
      <formula>3</formula>
    </cfRule>
  </conditionalFormatting>
  <conditionalFormatting sqref="D6">
    <cfRule type="cellIs" dxfId="2719" priority="2720" stopIfTrue="1" operator="notBetween">
      <formula>0</formula>
      <formula>3</formula>
    </cfRule>
  </conditionalFormatting>
  <conditionalFormatting sqref="D2">
    <cfRule type="cellIs" dxfId="2718" priority="2719" stopIfTrue="1" operator="lessThan">
      <formula>6</formula>
    </cfRule>
  </conditionalFormatting>
  <conditionalFormatting sqref="D4:D5">
    <cfRule type="cellIs" dxfId="2717" priority="2718" stopIfTrue="1" operator="notBetween">
      <formula>0</formula>
      <formula>3</formula>
    </cfRule>
  </conditionalFormatting>
  <conditionalFormatting sqref="D6">
    <cfRule type="cellIs" dxfId="2716" priority="2717" stopIfTrue="1" operator="notBetween">
      <formula>0</formula>
      <formula>3</formula>
    </cfRule>
  </conditionalFormatting>
  <conditionalFormatting sqref="D2">
    <cfRule type="cellIs" dxfId="2715" priority="2716" stopIfTrue="1" operator="lessThan">
      <formula>6</formula>
    </cfRule>
  </conditionalFormatting>
  <conditionalFormatting sqref="D4:D5">
    <cfRule type="cellIs" dxfId="2714" priority="2715" stopIfTrue="1" operator="notBetween">
      <formula>0</formula>
      <formula>3</formula>
    </cfRule>
  </conditionalFormatting>
  <conditionalFormatting sqref="D6">
    <cfRule type="cellIs" dxfId="2713" priority="2714" stopIfTrue="1" operator="notBetween">
      <formula>0</formula>
      <formula>3</formula>
    </cfRule>
  </conditionalFormatting>
  <conditionalFormatting sqref="D2">
    <cfRule type="cellIs" dxfId="2712" priority="2713" stopIfTrue="1" operator="lessThan">
      <formula>6</formula>
    </cfRule>
  </conditionalFormatting>
  <conditionalFormatting sqref="D4:D5">
    <cfRule type="cellIs" dxfId="2711" priority="2712" stopIfTrue="1" operator="notBetween">
      <formula>0</formula>
      <formula>3</formula>
    </cfRule>
  </conditionalFormatting>
  <conditionalFormatting sqref="D6">
    <cfRule type="cellIs" dxfId="2710" priority="2711" stopIfTrue="1" operator="notBetween">
      <formula>0</formula>
      <formula>3</formula>
    </cfRule>
  </conditionalFormatting>
  <conditionalFormatting sqref="D2">
    <cfRule type="cellIs" dxfId="2709" priority="2710" stopIfTrue="1" operator="lessThan">
      <formula>6</formula>
    </cfRule>
  </conditionalFormatting>
  <conditionalFormatting sqref="D4:D5">
    <cfRule type="cellIs" dxfId="2708" priority="2709" stopIfTrue="1" operator="notBetween">
      <formula>0</formula>
      <formula>3</formula>
    </cfRule>
  </conditionalFormatting>
  <conditionalFormatting sqref="D6">
    <cfRule type="cellIs" dxfId="2707" priority="2708" stopIfTrue="1" operator="notBetween">
      <formula>0</formula>
      <formula>3</formula>
    </cfRule>
  </conditionalFormatting>
  <conditionalFormatting sqref="D2">
    <cfRule type="cellIs" dxfId="2706" priority="2707" stopIfTrue="1" operator="lessThan">
      <formula>6</formula>
    </cfRule>
  </conditionalFormatting>
  <conditionalFormatting sqref="D4:D5">
    <cfRule type="cellIs" dxfId="2705" priority="2706" stopIfTrue="1" operator="notBetween">
      <formula>0</formula>
      <formula>3</formula>
    </cfRule>
  </conditionalFormatting>
  <conditionalFormatting sqref="D6">
    <cfRule type="cellIs" dxfId="2704" priority="2705" stopIfTrue="1" operator="notBetween">
      <formula>0</formula>
      <formula>3</formula>
    </cfRule>
  </conditionalFormatting>
  <conditionalFormatting sqref="D2">
    <cfRule type="cellIs" dxfId="2703" priority="2704" stopIfTrue="1" operator="lessThan">
      <formula>6</formula>
    </cfRule>
  </conditionalFormatting>
  <conditionalFormatting sqref="D4:D5">
    <cfRule type="cellIs" dxfId="2702" priority="2703" stopIfTrue="1" operator="notBetween">
      <formula>0</formula>
      <formula>3</formula>
    </cfRule>
  </conditionalFormatting>
  <conditionalFormatting sqref="D6">
    <cfRule type="cellIs" dxfId="2701" priority="2702" stopIfTrue="1" operator="notBetween">
      <formula>0</formula>
      <formula>3</formula>
    </cfRule>
  </conditionalFormatting>
  <conditionalFormatting sqref="D2">
    <cfRule type="cellIs" dxfId="2700" priority="2701" stopIfTrue="1" operator="lessThan">
      <formula>6</formula>
    </cfRule>
  </conditionalFormatting>
  <conditionalFormatting sqref="D4:D5">
    <cfRule type="cellIs" dxfId="2699" priority="2700" stopIfTrue="1" operator="notBetween">
      <formula>0</formula>
      <formula>3</formula>
    </cfRule>
  </conditionalFormatting>
  <conditionalFormatting sqref="D6">
    <cfRule type="cellIs" dxfId="2698" priority="2699" stopIfTrue="1" operator="notBetween">
      <formula>0</formula>
      <formula>3</formula>
    </cfRule>
  </conditionalFormatting>
  <conditionalFormatting sqref="D2">
    <cfRule type="cellIs" dxfId="2697" priority="2698" stopIfTrue="1" operator="lessThan">
      <formula>6</formula>
    </cfRule>
  </conditionalFormatting>
  <conditionalFormatting sqref="D4:D5">
    <cfRule type="cellIs" dxfId="2696" priority="2697" stopIfTrue="1" operator="notBetween">
      <formula>0</formula>
      <formula>3</formula>
    </cfRule>
  </conditionalFormatting>
  <conditionalFormatting sqref="D6">
    <cfRule type="cellIs" dxfId="2695" priority="2696" stopIfTrue="1" operator="notBetween">
      <formula>0</formula>
      <formula>3</formula>
    </cfRule>
  </conditionalFormatting>
  <conditionalFormatting sqref="D2">
    <cfRule type="cellIs" dxfId="2694" priority="2695" stopIfTrue="1" operator="lessThan">
      <formula>6</formula>
    </cfRule>
  </conditionalFormatting>
  <conditionalFormatting sqref="D4:D5">
    <cfRule type="cellIs" dxfId="2693" priority="2694" stopIfTrue="1" operator="notBetween">
      <formula>0</formula>
      <formula>3</formula>
    </cfRule>
  </conditionalFormatting>
  <conditionalFormatting sqref="D6">
    <cfRule type="cellIs" dxfId="2692" priority="2693" stopIfTrue="1" operator="notBetween">
      <formula>0</formula>
      <formula>3</formula>
    </cfRule>
  </conditionalFormatting>
  <conditionalFormatting sqref="D2">
    <cfRule type="cellIs" dxfId="2691" priority="2692" stopIfTrue="1" operator="lessThan">
      <formula>6</formula>
    </cfRule>
  </conditionalFormatting>
  <conditionalFormatting sqref="D4:D5">
    <cfRule type="cellIs" dxfId="2690" priority="2691" stopIfTrue="1" operator="notBetween">
      <formula>0</formula>
      <formula>3</formula>
    </cfRule>
  </conditionalFormatting>
  <conditionalFormatting sqref="D6">
    <cfRule type="cellIs" dxfId="2689" priority="2690" stopIfTrue="1" operator="notBetween">
      <formula>0</formula>
      <formula>3</formula>
    </cfRule>
  </conditionalFormatting>
  <conditionalFormatting sqref="D2">
    <cfRule type="cellIs" dxfId="2688" priority="2689" stopIfTrue="1" operator="lessThan">
      <formula>6</formula>
    </cfRule>
  </conditionalFormatting>
  <conditionalFormatting sqref="D4:D5">
    <cfRule type="cellIs" dxfId="2687" priority="2688" stopIfTrue="1" operator="notBetween">
      <formula>0</formula>
      <formula>3</formula>
    </cfRule>
  </conditionalFormatting>
  <conditionalFormatting sqref="D6">
    <cfRule type="cellIs" dxfId="2686" priority="2687" stopIfTrue="1" operator="notBetween">
      <formula>0</formula>
      <formula>3</formula>
    </cfRule>
  </conditionalFormatting>
  <conditionalFormatting sqref="D2">
    <cfRule type="cellIs" dxfId="2685" priority="2686" stopIfTrue="1" operator="lessThan">
      <formula>6</formula>
    </cfRule>
  </conditionalFormatting>
  <conditionalFormatting sqref="D4:D5">
    <cfRule type="cellIs" dxfId="2684" priority="2685" stopIfTrue="1" operator="notBetween">
      <formula>0</formula>
      <formula>3</formula>
    </cfRule>
  </conditionalFormatting>
  <conditionalFormatting sqref="D6">
    <cfRule type="cellIs" dxfId="2683" priority="2684" stopIfTrue="1" operator="notBetween">
      <formula>0</formula>
      <formula>3</formula>
    </cfRule>
  </conditionalFormatting>
  <conditionalFormatting sqref="D2">
    <cfRule type="cellIs" dxfId="2682" priority="2683" stopIfTrue="1" operator="lessThan">
      <formula>6</formula>
    </cfRule>
  </conditionalFormatting>
  <conditionalFormatting sqref="D4:D5">
    <cfRule type="cellIs" dxfId="2681" priority="2682" stopIfTrue="1" operator="notBetween">
      <formula>0</formula>
      <formula>3</formula>
    </cfRule>
  </conditionalFormatting>
  <conditionalFormatting sqref="D6">
    <cfRule type="cellIs" dxfId="2680" priority="2681" stopIfTrue="1" operator="notBetween">
      <formula>0</formula>
      <formula>3</formula>
    </cfRule>
  </conditionalFormatting>
  <conditionalFormatting sqref="D2">
    <cfRule type="cellIs" dxfId="2679" priority="2680" stopIfTrue="1" operator="lessThan">
      <formula>6</formula>
    </cfRule>
  </conditionalFormatting>
  <conditionalFormatting sqref="D4:D5">
    <cfRule type="cellIs" dxfId="2678" priority="2679" stopIfTrue="1" operator="notBetween">
      <formula>0</formula>
      <formula>3</formula>
    </cfRule>
  </conditionalFormatting>
  <conditionalFormatting sqref="D6">
    <cfRule type="cellIs" dxfId="2677" priority="2678" stopIfTrue="1" operator="notBetween">
      <formula>0</formula>
      <formula>3</formula>
    </cfRule>
  </conditionalFormatting>
  <conditionalFormatting sqref="D2">
    <cfRule type="cellIs" dxfId="2676" priority="2677" stopIfTrue="1" operator="lessThan">
      <formula>6</formula>
    </cfRule>
  </conditionalFormatting>
  <conditionalFormatting sqref="D4:D5">
    <cfRule type="cellIs" dxfId="2675" priority="2676" stopIfTrue="1" operator="notBetween">
      <formula>0</formula>
      <formula>3</formula>
    </cfRule>
  </conditionalFormatting>
  <conditionalFormatting sqref="D6">
    <cfRule type="cellIs" dxfId="2674" priority="2675" stopIfTrue="1" operator="notBetween">
      <formula>0</formula>
      <formula>3</formula>
    </cfRule>
  </conditionalFormatting>
  <conditionalFormatting sqref="D2">
    <cfRule type="cellIs" dxfId="2673" priority="2674" stopIfTrue="1" operator="lessThan">
      <formula>6</formula>
    </cfRule>
  </conditionalFormatting>
  <conditionalFormatting sqref="D4:D5">
    <cfRule type="cellIs" dxfId="2672" priority="2673" stopIfTrue="1" operator="notBetween">
      <formula>0</formula>
      <formula>3</formula>
    </cfRule>
  </conditionalFormatting>
  <conditionalFormatting sqref="D6">
    <cfRule type="cellIs" dxfId="2671" priority="2672" stopIfTrue="1" operator="notBetween">
      <formula>0</formula>
      <formula>3</formula>
    </cfRule>
  </conditionalFormatting>
  <conditionalFormatting sqref="D2">
    <cfRule type="cellIs" dxfId="2670" priority="2671" stopIfTrue="1" operator="lessThan">
      <formula>6</formula>
    </cfRule>
  </conditionalFormatting>
  <conditionalFormatting sqref="D4:D5">
    <cfRule type="cellIs" dxfId="2669" priority="2670" stopIfTrue="1" operator="notBetween">
      <formula>0</formula>
      <formula>3</formula>
    </cfRule>
  </conditionalFormatting>
  <conditionalFormatting sqref="D6">
    <cfRule type="cellIs" dxfId="2668" priority="2669" stopIfTrue="1" operator="notBetween">
      <formula>0</formula>
      <formula>3</formula>
    </cfRule>
  </conditionalFormatting>
  <conditionalFormatting sqref="D2">
    <cfRule type="cellIs" dxfId="2667" priority="2668" stopIfTrue="1" operator="lessThan">
      <formula>6</formula>
    </cfRule>
  </conditionalFormatting>
  <conditionalFormatting sqref="D4:D5">
    <cfRule type="cellIs" dxfId="2666" priority="2667" stopIfTrue="1" operator="notBetween">
      <formula>0</formula>
      <formula>3</formula>
    </cfRule>
  </conditionalFormatting>
  <conditionalFormatting sqref="D6">
    <cfRule type="cellIs" dxfId="2665" priority="2666" stopIfTrue="1" operator="notBetween">
      <formula>0</formula>
      <formula>3</formula>
    </cfRule>
  </conditionalFormatting>
  <conditionalFormatting sqref="D2">
    <cfRule type="cellIs" dxfId="2664" priority="2665" stopIfTrue="1" operator="lessThan">
      <formula>6</formula>
    </cfRule>
  </conditionalFormatting>
  <conditionalFormatting sqref="D4:D5">
    <cfRule type="cellIs" dxfId="2663" priority="2664" stopIfTrue="1" operator="notBetween">
      <formula>0</formula>
      <formula>3</formula>
    </cfRule>
  </conditionalFormatting>
  <conditionalFormatting sqref="D6">
    <cfRule type="cellIs" dxfId="2662" priority="2663" stopIfTrue="1" operator="notBetween">
      <formula>0</formula>
      <formula>3</formula>
    </cfRule>
  </conditionalFormatting>
  <conditionalFormatting sqref="D2">
    <cfRule type="cellIs" dxfId="2661" priority="2662" stopIfTrue="1" operator="lessThan">
      <formula>6</formula>
    </cfRule>
  </conditionalFormatting>
  <conditionalFormatting sqref="D4:D5">
    <cfRule type="cellIs" dxfId="2660" priority="2661" stopIfTrue="1" operator="notBetween">
      <formula>0</formula>
      <formula>3</formula>
    </cfRule>
  </conditionalFormatting>
  <conditionalFormatting sqref="D6">
    <cfRule type="cellIs" dxfId="2659" priority="2660" stopIfTrue="1" operator="notBetween">
      <formula>0</formula>
      <formula>3</formula>
    </cfRule>
  </conditionalFormatting>
  <conditionalFormatting sqref="D2">
    <cfRule type="cellIs" dxfId="2658" priority="2659" stopIfTrue="1" operator="lessThan">
      <formula>6</formula>
    </cfRule>
  </conditionalFormatting>
  <conditionalFormatting sqref="D4:D5">
    <cfRule type="cellIs" dxfId="2657" priority="2658" stopIfTrue="1" operator="notBetween">
      <formula>0</formula>
      <formula>3</formula>
    </cfRule>
  </conditionalFormatting>
  <conditionalFormatting sqref="D6">
    <cfRule type="cellIs" dxfId="2656" priority="2657" stopIfTrue="1" operator="notBetween">
      <formula>0</formula>
      <formula>3</formula>
    </cfRule>
  </conditionalFormatting>
  <conditionalFormatting sqref="D2">
    <cfRule type="cellIs" dxfId="2655" priority="2656" stopIfTrue="1" operator="lessThan">
      <formula>6</formula>
    </cfRule>
  </conditionalFormatting>
  <conditionalFormatting sqref="D4:D5">
    <cfRule type="cellIs" dxfId="2654" priority="2655" stopIfTrue="1" operator="notBetween">
      <formula>0</formula>
      <formula>3</formula>
    </cfRule>
  </conditionalFormatting>
  <conditionalFormatting sqref="D6">
    <cfRule type="cellIs" dxfId="2653" priority="2654" stopIfTrue="1" operator="notBetween">
      <formula>0</formula>
      <formula>3</formula>
    </cfRule>
  </conditionalFormatting>
  <conditionalFormatting sqref="D2">
    <cfRule type="cellIs" dxfId="2652" priority="2653" stopIfTrue="1" operator="lessThan">
      <formula>6</formula>
    </cfRule>
  </conditionalFormatting>
  <conditionalFormatting sqref="D4:D5">
    <cfRule type="cellIs" dxfId="2651" priority="2652" stopIfTrue="1" operator="notBetween">
      <formula>0</formula>
      <formula>3</formula>
    </cfRule>
  </conditionalFormatting>
  <conditionalFormatting sqref="D6">
    <cfRule type="cellIs" dxfId="2650" priority="2651" stopIfTrue="1" operator="notBetween">
      <formula>0</formula>
      <formula>3</formula>
    </cfRule>
  </conditionalFormatting>
  <conditionalFormatting sqref="D2">
    <cfRule type="cellIs" dxfId="2649" priority="2650" stopIfTrue="1" operator="lessThan">
      <formula>6</formula>
    </cfRule>
  </conditionalFormatting>
  <conditionalFormatting sqref="D4:D5">
    <cfRule type="cellIs" dxfId="2648" priority="2649" stopIfTrue="1" operator="notBetween">
      <formula>0</formula>
      <formula>3</formula>
    </cfRule>
  </conditionalFormatting>
  <conditionalFormatting sqref="D6">
    <cfRule type="cellIs" dxfId="2647" priority="2648" stopIfTrue="1" operator="notBetween">
      <formula>0</formula>
      <formula>3</formula>
    </cfRule>
  </conditionalFormatting>
  <conditionalFormatting sqref="D2">
    <cfRule type="cellIs" dxfId="2646" priority="2647" stopIfTrue="1" operator="lessThan">
      <formula>6</formula>
    </cfRule>
  </conditionalFormatting>
  <conditionalFormatting sqref="D4:D5">
    <cfRule type="cellIs" dxfId="2645" priority="2646" stopIfTrue="1" operator="notBetween">
      <formula>0</formula>
      <formula>3</formula>
    </cfRule>
  </conditionalFormatting>
  <conditionalFormatting sqref="D6">
    <cfRule type="cellIs" dxfId="2644" priority="2645" stopIfTrue="1" operator="notBetween">
      <formula>0</formula>
      <formula>3</formula>
    </cfRule>
  </conditionalFormatting>
  <conditionalFormatting sqref="D2">
    <cfRule type="cellIs" dxfId="2643" priority="2644" stopIfTrue="1" operator="lessThan">
      <formula>6</formula>
    </cfRule>
  </conditionalFormatting>
  <conditionalFormatting sqref="D4:D5">
    <cfRule type="cellIs" dxfId="2642" priority="2643" stopIfTrue="1" operator="notBetween">
      <formula>0</formula>
      <formula>3</formula>
    </cfRule>
  </conditionalFormatting>
  <conditionalFormatting sqref="D6">
    <cfRule type="cellIs" dxfId="2641" priority="2642" stopIfTrue="1" operator="notBetween">
      <formula>0</formula>
      <formula>3</formula>
    </cfRule>
  </conditionalFormatting>
  <conditionalFormatting sqref="D2">
    <cfRule type="cellIs" dxfId="2640" priority="2641" stopIfTrue="1" operator="lessThan">
      <formula>6</formula>
    </cfRule>
  </conditionalFormatting>
  <conditionalFormatting sqref="D4:D5">
    <cfRule type="cellIs" dxfId="2639" priority="2640" stopIfTrue="1" operator="notBetween">
      <formula>0</formula>
      <formula>3</formula>
    </cfRule>
  </conditionalFormatting>
  <conditionalFormatting sqref="D6">
    <cfRule type="cellIs" dxfId="2638" priority="2639" stopIfTrue="1" operator="notBetween">
      <formula>0</formula>
      <formula>3</formula>
    </cfRule>
  </conditionalFormatting>
  <conditionalFormatting sqref="D2">
    <cfRule type="cellIs" dxfId="2637" priority="2638" stopIfTrue="1" operator="lessThan">
      <formula>6</formula>
    </cfRule>
  </conditionalFormatting>
  <conditionalFormatting sqref="D4:D5">
    <cfRule type="cellIs" dxfId="2636" priority="2637" stopIfTrue="1" operator="notBetween">
      <formula>0</formula>
      <formula>3</formula>
    </cfRule>
  </conditionalFormatting>
  <conditionalFormatting sqref="D6">
    <cfRule type="cellIs" dxfId="2635" priority="2636" stopIfTrue="1" operator="notBetween">
      <formula>0</formula>
      <formula>3</formula>
    </cfRule>
  </conditionalFormatting>
  <conditionalFormatting sqref="D2">
    <cfRule type="cellIs" dxfId="2634" priority="2635" stopIfTrue="1" operator="lessThan">
      <formula>6</formula>
    </cfRule>
  </conditionalFormatting>
  <conditionalFormatting sqref="D4:D5">
    <cfRule type="cellIs" dxfId="2633" priority="2634" stopIfTrue="1" operator="notBetween">
      <formula>0</formula>
      <formula>3</formula>
    </cfRule>
  </conditionalFormatting>
  <conditionalFormatting sqref="D6">
    <cfRule type="cellIs" dxfId="2632" priority="2633" stopIfTrue="1" operator="notBetween">
      <formula>0</formula>
      <formula>3</formula>
    </cfRule>
  </conditionalFormatting>
  <conditionalFormatting sqref="D2">
    <cfRule type="cellIs" dxfId="2631" priority="2632" stopIfTrue="1" operator="lessThan">
      <formula>6</formula>
    </cfRule>
  </conditionalFormatting>
  <conditionalFormatting sqref="D4:D5">
    <cfRule type="cellIs" dxfId="2630" priority="2631" stopIfTrue="1" operator="notBetween">
      <formula>0</formula>
      <formula>3</formula>
    </cfRule>
  </conditionalFormatting>
  <conditionalFormatting sqref="D6">
    <cfRule type="cellIs" dxfId="2629" priority="2630" stopIfTrue="1" operator="notBetween">
      <formula>0</formula>
      <formula>3</formula>
    </cfRule>
  </conditionalFormatting>
  <conditionalFormatting sqref="D2">
    <cfRule type="cellIs" dxfId="2628" priority="2629" stopIfTrue="1" operator="lessThan">
      <formula>6</formula>
    </cfRule>
  </conditionalFormatting>
  <conditionalFormatting sqref="D4:D5">
    <cfRule type="cellIs" dxfId="2627" priority="2628" stopIfTrue="1" operator="notBetween">
      <formula>0</formula>
      <formula>3</formula>
    </cfRule>
  </conditionalFormatting>
  <conditionalFormatting sqref="D6">
    <cfRule type="cellIs" dxfId="2626" priority="2627" stopIfTrue="1" operator="notBetween">
      <formula>0</formula>
      <formula>3</formula>
    </cfRule>
  </conditionalFormatting>
  <conditionalFormatting sqref="D2">
    <cfRule type="cellIs" dxfId="2625" priority="2626" stopIfTrue="1" operator="lessThan">
      <formula>6</formula>
    </cfRule>
  </conditionalFormatting>
  <conditionalFormatting sqref="D4:D5">
    <cfRule type="cellIs" dxfId="2624" priority="2625" stopIfTrue="1" operator="notBetween">
      <formula>0</formula>
      <formula>3</formula>
    </cfRule>
  </conditionalFormatting>
  <conditionalFormatting sqref="D6">
    <cfRule type="cellIs" dxfId="2623" priority="2624" stopIfTrue="1" operator="notBetween">
      <formula>0</formula>
      <formula>3</formula>
    </cfRule>
  </conditionalFormatting>
  <conditionalFormatting sqref="D2">
    <cfRule type="cellIs" dxfId="2622" priority="2623" stopIfTrue="1" operator="lessThan">
      <formula>6</formula>
    </cfRule>
  </conditionalFormatting>
  <conditionalFormatting sqref="D4:D5">
    <cfRule type="cellIs" dxfId="2621" priority="2622" stopIfTrue="1" operator="notBetween">
      <formula>0</formula>
      <formula>3</formula>
    </cfRule>
  </conditionalFormatting>
  <conditionalFormatting sqref="D6">
    <cfRule type="cellIs" dxfId="2620" priority="2621" stopIfTrue="1" operator="notBetween">
      <formula>0</formula>
      <formula>3</formula>
    </cfRule>
  </conditionalFormatting>
  <conditionalFormatting sqref="D2">
    <cfRule type="cellIs" dxfId="2619" priority="2620" stopIfTrue="1" operator="lessThan">
      <formula>6</formula>
    </cfRule>
  </conditionalFormatting>
  <conditionalFormatting sqref="D4:D5">
    <cfRule type="cellIs" dxfId="2618" priority="2619" stopIfTrue="1" operator="notBetween">
      <formula>0</formula>
      <formula>3</formula>
    </cfRule>
  </conditionalFormatting>
  <conditionalFormatting sqref="D6">
    <cfRule type="cellIs" dxfId="2617" priority="2618" stopIfTrue="1" operator="notBetween">
      <formula>0</formula>
      <formula>3</formula>
    </cfRule>
  </conditionalFormatting>
  <conditionalFormatting sqref="D2">
    <cfRule type="cellIs" dxfId="2616" priority="2617" stopIfTrue="1" operator="lessThan">
      <formula>6</formula>
    </cfRule>
  </conditionalFormatting>
  <conditionalFormatting sqref="D4:D5">
    <cfRule type="cellIs" dxfId="2615" priority="2616" stopIfTrue="1" operator="notBetween">
      <formula>0</formula>
      <formula>3</formula>
    </cfRule>
  </conditionalFormatting>
  <conditionalFormatting sqref="D6">
    <cfRule type="cellIs" dxfId="2614" priority="2615" stopIfTrue="1" operator="notBetween">
      <formula>0</formula>
      <formula>3</formula>
    </cfRule>
  </conditionalFormatting>
  <conditionalFormatting sqref="D2">
    <cfRule type="cellIs" dxfId="2613" priority="2614" stopIfTrue="1" operator="lessThan">
      <formula>6</formula>
    </cfRule>
  </conditionalFormatting>
  <conditionalFormatting sqref="D4:D5">
    <cfRule type="cellIs" dxfId="2612" priority="2613" stopIfTrue="1" operator="notBetween">
      <formula>0</formula>
      <formula>3</formula>
    </cfRule>
  </conditionalFormatting>
  <conditionalFormatting sqref="D6">
    <cfRule type="cellIs" dxfId="2611" priority="2612" stopIfTrue="1" operator="notBetween">
      <formula>0</formula>
      <formula>3</formula>
    </cfRule>
  </conditionalFormatting>
  <conditionalFormatting sqref="D2">
    <cfRule type="cellIs" dxfId="2610" priority="2611" stopIfTrue="1" operator="lessThan">
      <formula>6</formula>
    </cfRule>
  </conditionalFormatting>
  <conditionalFormatting sqref="D4:D5">
    <cfRule type="cellIs" dxfId="2609" priority="2610" stopIfTrue="1" operator="notBetween">
      <formula>0</formula>
      <formula>3</formula>
    </cfRule>
  </conditionalFormatting>
  <conditionalFormatting sqref="D6">
    <cfRule type="cellIs" dxfId="2608" priority="2609" stopIfTrue="1" operator="notBetween">
      <formula>0</formula>
      <formula>3</formula>
    </cfRule>
  </conditionalFormatting>
  <conditionalFormatting sqref="D2">
    <cfRule type="cellIs" dxfId="2607" priority="2608" stopIfTrue="1" operator="lessThan">
      <formula>6</formula>
    </cfRule>
  </conditionalFormatting>
  <conditionalFormatting sqref="D4:D5">
    <cfRule type="cellIs" dxfId="2606" priority="2607" stopIfTrue="1" operator="notBetween">
      <formula>0</formula>
      <formula>3</formula>
    </cfRule>
  </conditionalFormatting>
  <conditionalFormatting sqref="D6">
    <cfRule type="cellIs" dxfId="2605" priority="2606" stopIfTrue="1" operator="notBetween">
      <formula>0</formula>
      <formula>3</formula>
    </cfRule>
  </conditionalFormatting>
  <conditionalFormatting sqref="D2">
    <cfRule type="cellIs" dxfId="2604" priority="2605" stopIfTrue="1" operator="lessThan">
      <formula>6</formula>
    </cfRule>
  </conditionalFormatting>
  <conditionalFormatting sqref="D4:D5">
    <cfRule type="cellIs" dxfId="2603" priority="2604" stopIfTrue="1" operator="notBetween">
      <formula>0</formula>
      <formula>3</formula>
    </cfRule>
  </conditionalFormatting>
  <conditionalFormatting sqref="D6">
    <cfRule type="cellIs" dxfId="2602" priority="2603" stopIfTrue="1" operator="notBetween">
      <formula>0</formula>
      <formula>3</formula>
    </cfRule>
  </conditionalFormatting>
  <conditionalFormatting sqref="D2">
    <cfRule type="cellIs" dxfId="2601" priority="2602" stopIfTrue="1" operator="lessThan">
      <formula>6</formula>
    </cfRule>
  </conditionalFormatting>
  <conditionalFormatting sqref="D4:D5">
    <cfRule type="cellIs" dxfId="2600" priority="2601" stopIfTrue="1" operator="notBetween">
      <formula>0</formula>
      <formula>3</formula>
    </cfRule>
  </conditionalFormatting>
  <conditionalFormatting sqref="D6">
    <cfRule type="cellIs" dxfId="2599" priority="2600" stopIfTrue="1" operator="notBetween">
      <formula>0</formula>
      <formula>3</formula>
    </cfRule>
  </conditionalFormatting>
  <conditionalFormatting sqref="D2">
    <cfRule type="cellIs" dxfId="2598" priority="2599" stopIfTrue="1" operator="lessThan">
      <formula>6</formula>
    </cfRule>
  </conditionalFormatting>
  <conditionalFormatting sqref="D4:D5">
    <cfRule type="cellIs" dxfId="2597" priority="2598" stopIfTrue="1" operator="notBetween">
      <formula>0</formula>
      <formula>3</formula>
    </cfRule>
  </conditionalFormatting>
  <conditionalFormatting sqref="D6">
    <cfRule type="cellIs" dxfId="2596" priority="2597" stopIfTrue="1" operator="notBetween">
      <formula>0</formula>
      <formula>3</formula>
    </cfRule>
  </conditionalFormatting>
  <conditionalFormatting sqref="D2">
    <cfRule type="cellIs" dxfId="2595" priority="2596" stopIfTrue="1" operator="lessThan">
      <formula>6</formula>
    </cfRule>
  </conditionalFormatting>
  <conditionalFormatting sqref="D4:D5">
    <cfRule type="cellIs" dxfId="2594" priority="2595" stopIfTrue="1" operator="notBetween">
      <formula>0</formula>
      <formula>3</formula>
    </cfRule>
  </conditionalFormatting>
  <conditionalFormatting sqref="D6">
    <cfRule type="cellIs" dxfId="2593" priority="2594" stopIfTrue="1" operator="notBetween">
      <formula>0</formula>
      <formula>3</formula>
    </cfRule>
  </conditionalFormatting>
  <conditionalFormatting sqref="D2">
    <cfRule type="cellIs" dxfId="2592" priority="2593" stopIfTrue="1" operator="lessThan">
      <formula>6</formula>
    </cfRule>
  </conditionalFormatting>
  <conditionalFormatting sqref="D4:D5">
    <cfRule type="cellIs" dxfId="2591" priority="2592" stopIfTrue="1" operator="notBetween">
      <formula>0</formula>
      <formula>3</formula>
    </cfRule>
  </conditionalFormatting>
  <conditionalFormatting sqref="D6">
    <cfRule type="cellIs" dxfId="2590" priority="2591" stopIfTrue="1" operator="notBetween">
      <formula>0</formula>
      <formula>3</formula>
    </cfRule>
  </conditionalFormatting>
  <conditionalFormatting sqref="D2">
    <cfRule type="cellIs" dxfId="2589" priority="2590" stopIfTrue="1" operator="lessThan">
      <formula>6</formula>
    </cfRule>
  </conditionalFormatting>
  <conditionalFormatting sqref="D4:D5">
    <cfRule type="cellIs" dxfId="2588" priority="2589" stopIfTrue="1" operator="notBetween">
      <formula>0</formula>
      <formula>3</formula>
    </cfRule>
  </conditionalFormatting>
  <conditionalFormatting sqref="D6">
    <cfRule type="cellIs" dxfId="2587" priority="2588" stopIfTrue="1" operator="notBetween">
      <formula>0</formula>
      <formula>3</formula>
    </cfRule>
  </conditionalFormatting>
  <conditionalFormatting sqref="D2">
    <cfRule type="cellIs" dxfId="2586" priority="2587" stopIfTrue="1" operator="lessThan">
      <formula>6</formula>
    </cfRule>
  </conditionalFormatting>
  <conditionalFormatting sqref="D4:D5">
    <cfRule type="cellIs" dxfId="2585" priority="2586" stopIfTrue="1" operator="notBetween">
      <formula>0</formula>
      <formula>3</formula>
    </cfRule>
  </conditionalFormatting>
  <conditionalFormatting sqref="D6">
    <cfRule type="cellIs" dxfId="2584" priority="2585" stopIfTrue="1" operator="notBetween">
      <formula>0</formula>
      <formula>3</formula>
    </cfRule>
  </conditionalFormatting>
  <conditionalFormatting sqref="D2">
    <cfRule type="cellIs" dxfId="2583" priority="2584" stopIfTrue="1" operator="lessThan">
      <formula>6</formula>
    </cfRule>
  </conditionalFormatting>
  <conditionalFormatting sqref="D4:D5">
    <cfRule type="cellIs" dxfId="2582" priority="2583" stopIfTrue="1" operator="notBetween">
      <formula>0</formula>
      <formula>3</formula>
    </cfRule>
  </conditionalFormatting>
  <conditionalFormatting sqref="D6">
    <cfRule type="cellIs" dxfId="2581" priority="2582" stopIfTrue="1" operator="notBetween">
      <formula>0</formula>
      <formula>3</formula>
    </cfRule>
  </conditionalFormatting>
  <conditionalFormatting sqref="D2">
    <cfRule type="cellIs" dxfId="2580" priority="2581" stopIfTrue="1" operator="lessThan">
      <formula>6</formula>
    </cfRule>
  </conditionalFormatting>
  <conditionalFormatting sqref="D4:D5">
    <cfRule type="cellIs" dxfId="2579" priority="2580" stopIfTrue="1" operator="notBetween">
      <formula>0</formula>
      <formula>3</formula>
    </cfRule>
  </conditionalFormatting>
  <conditionalFormatting sqref="D6">
    <cfRule type="cellIs" dxfId="2578" priority="2579" stopIfTrue="1" operator="notBetween">
      <formula>0</formula>
      <formula>3</formula>
    </cfRule>
  </conditionalFormatting>
  <conditionalFormatting sqref="D2">
    <cfRule type="cellIs" dxfId="2577" priority="2578" stopIfTrue="1" operator="lessThan">
      <formula>6</formula>
    </cfRule>
  </conditionalFormatting>
  <conditionalFormatting sqref="D4:D5">
    <cfRule type="cellIs" dxfId="2576" priority="2577" stopIfTrue="1" operator="notBetween">
      <formula>0</formula>
      <formula>3</formula>
    </cfRule>
  </conditionalFormatting>
  <conditionalFormatting sqref="D6">
    <cfRule type="cellIs" dxfId="2575" priority="2576" stopIfTrue="1" operator="notBetween">
      <formula>0</formula>
      <formula>3</formula>
    </cfRule>
  </conditionalFormatting>
  <conditionalFormatting sqref="D2">
    <cfRule type="cellIs" dxfId="2574" priority="2575" stopIfTrue="1" operator="lessThan">
      <formula>6</formula>
    </cfRule>
  </conditionalFormatting>
  <conditionalFormatting sqref="D4:D5">
    <cfRule type="cellIs" dxfId="2573" priority="2574" stopIfTrue="1" operator="notBetween">
      <formula>0</formula>
      <formula>3</formula>
    </cfRule>
  </conditionalFormatting>
  <conditionalFormatting sqref="D6">
    <cfRule type="cellIs" dxfId="2572" priority="2573" stopIfTrue="1" operator="notBetween">
      <formula>0</formula>
      <formula>3</formula>
    </cfRule>
  </conditionalFormatting>
  <conditionalFormatting sqref="D2">
    <cfRule type="cellIs" dxfId="2571" priority="2572" stopIfTrue="1" operator="lessThan">
      <formula>6</formula>
    </cfRule>
  </conditionalFormatting>
  <conditionalFormatting sqref="D4:D5">
    <cfRule type="cellIs" dxfId="2570" priority="2571" stopIfTrue="1" operator="notBetween">
      <formula>0</formula>
      <formula>3</formula>
    </cfRule>
  </conditionalFormatting>
  <conditionalFormatting sqref="D6">
    <cfRule type="cellIs" dxfId="2569" priority="2570" stopIfTrue="1" operator="notBetween">
      <formula>0</formula>
      <formula>3</formula>
    </cfRule>
  </conditionalFormatting>
  <conditionalFormatting sqref="D2">
    <cfRule type="cellIs" dxfId="2568" priority="2569" stopIfTrue="1" operator="lessThan">
      <formula>6</formula>
    </cfRule>
  </conditionalFormatting>
  <conditionalFormatting sqref="D4:D5">
    <cfRule type="cellIs" dxfId="2567" priority="2568" stopIfTrue="1" operator="notBetween">
      <formula>0</formula>
      <formula>3</formula>
    </cfRule>
  </conditionalFormatting>
  <conditionalFormatting sqref="D6">
    <cfRule type="cellIs" dxfId="2566" priority="2567" stopIfTrue="1" operator="notBetween">
      <formula>0</formula>
      <formula>3</formula>
    </cfRule>
  </conditionalFormatting>
  <conditionalFormatting sqref="D2">
    <cfRule type="cellIs" dxfId="2565" priority="2566" stopIfTrue="1" operator="lessThan">
      <formula>6</formula>
    </cfRule>
  </conditionalFormatting>
  <conditionalFormatting sqref="D4:D5">
    <cfRule type="cellIs" dxfId="2564" priority="2565" stopIfTrue="1" operator="notBetween">
      <formula>0</formula>
      <formula>3</formula>
    </cfRule>
  </conditionalFormatting>
  <conditionalFormatting sqref="D6">
    <cfRule type="cellIs" dxfId="2563" priority="2564" stopIfTrue="1" operator="notBetween">
      <formula>0</formula>
      <formula>3</formula>
    </cfRule>
  </conditionalFormatting>
  <conditionalFormatting sqref="D2">
    <cfRule type="cellIs" dxfId="2562" priority="2563" stopIfTrue="1" operator="lessThan">
      <formula>6</formula>
    </cfRule>
  </conditionalFormatting>
  <conditionalFormatting sqref="D4:D5">
    <cfRule type="cellIs" dxfId="2561" priority="2562" stopIfTrue="1" operator="notBetween">
      <formula>0</formula>
      <formula>3</formula>
    </cfRule>
  </conditionalFormatting>
  <conditionalFormatting sqref="D6">
    <cfRule type="cellIs" dxfId="2560" priority="2561" stopIfTrue="1" operator="notBetween">
      <formula>0</formula>
      <formula>3</formula>
    </cfRule>
  </conditionalFormatting>
  <conditionalFormatting sqref="D2">
    <cfRule type="cellIs" dxfId="2559" priority="2560" stopIfTrue="1" operator="lessThan">
      <formula>6</formula>
    </cfRule>
  </conditionalFormatting>
  <conditionalFormatting sqref="D4:D5">
    <cfRule type="cellIs" dxfId="2558" priority="2559" stopIfTrue="1" operator="notBetween">
      <formula>0</formula>
      <formula>3</formula>
    </cfRule>
  </conditionalFormatting>
  <conditionalFormatting sqref="D6">
    <cfRule type="cellIs" dxfId="2557" priority="2558" stopIfTrue="1" operator="notBetween">
      <formula>0</formula>
      <formula>3</formula>
    </cfRule>
  </conditionalFormatting>
  <conditionalFormatting sqref="D2">
    <cfRule type="cellIs" dxfId="2556" priority="2557" stopIfTrue="1" operator="lessThan">
      <formula>6</formula>
    </cfRule>
  </conditionalFormatting>
  <conditionalFormatting sqref="D4:D5">
    <cfRule type="cellIs" dxfId="2555" priority="2556" stopIfTrue="1" operator="notBetween">
      <formula>0</formula>
      <formula>3</formula>
    </cfRule>
  </conditionalFormatting>
  <conditionalFormatting sqref="D6">
    <cfRule type="cellIs" dxfId="2554" priority="2555" stopIfTrue="1" operator="notBetween">
      <formula>0</formula>
      <formula>3</formula>
    </cfRule>
  </conditionalFormatting>
  <conditionalFormatting sqref="D2">
    <cfRule type="cellIs" dxfId="2553" priority="2554" stopIfTrue="1" operator="lessThan">
      <formula>6</formula>
    </cfRule>
  </conditionalFormatting>
  <conditionalFormatting sqref="D4:D5">
    <cfRule type="cellIs" dxfId="2552" priority="2553" stopIfTrue="1" operator="notBetween">
      <formula>0</formula>
      <formula>3</formula>
    </cfRule>
  </conditionalFormatting>
  <conditionalFormatting sqref="D6">
    <cfRule type="cellIs" dxfId="2551" priority="2552" stopIfTrue="1" operator="notBetween">
      <formula>0</formula>
      <formula>3</formula>
    </cfRule>
  </conditionalFormatting>
  <conditionalFormatting sqref="D2">
    <cfRule type="cellIs" dxfId="2550" priority="2551" stopIfTrue="1" operator="lessThan">
      <formula>6</formula>
    </cfRule>
  </conditionalFormatting>
  <conditionalFormatting sqref="D4:D5">
    <cfRule type="cellIs" dxfId="2549" priority="2550" stopIfTrue="1" operator="notBetween">
      <formula>0</formula>
      <formula>3</formula>
    </cfRule>
  </conditionalFormatting>
  <conditionalFormatting sqref="D6">
    <cfRule type="cellIs" dxfId="2548" priority="2549" stopIfTrue="1" operator="notBetween">
      <formula>0</formula>
      <formula>3</formula>
    </cfRule>
  </conditionalFormatting>
  <conditionalFormatting sqref="D2">
    <cfRule type="cellIs" dxfId="2547" priority="2548" stopIfTrue="1" operator="lessThan">
      <formula>6</formula>
    </cfRule>
  </conditionalFormatting>
  <conditionalFormatting sqref="D4:D5">
    <cfRule type="cellIs" dxfId="2546" priority="2547" stopIfTrue="1" operator="notBetween">
      <formula>0</formula>
      <formula>3</formula>
    </cfRule>
  </conditionalFormatting>
  <conditionalFormatting sqref="D6">
    <cfRule type="cellIs" dxfId="2545" priority="2546" stopIfTrue="1" operator="notBetween">
      <formula>0</formula>
      <formula>3</formula>
    </cfRule>
  </conditionalFormatting>
  <conditionalFormatting sqref="D2">
    <cfRule type="cellIs" dxfId="2544" priority="2545" stopIfTrue="1" operator="lessThan">
      <formula>6</formula>
    </cfRule>
  </conditionalFormatting>
  <conditionalFormatting sqref="D4:D5">
    <cfRule type="cellIs" dxfId="2543" priority="2544" stopIfTrue="1" operator="notBetween">
      <formula>0</formula>
      <formula>3</formula>
    </cfRule>
  </conditionalFormatting>
  <conditionalFormatting sqref="D6">
    <cfRule type="cellIs" dxfId="2542" priority="2543" stopIfTrue="1" operator="notBetween">
      <formula>0</formula>
      <formula>3</formula>
    </cfRule>
  </conditionalFormatting>
  <conditionalFormatting sqref="D2">
    <cfRule type="cellIs" dxfId="2541" priority="2542" stopIfTrue="1" operator="lessThan">
      <formula>6</formula>
    </cfRule>
  </conditionalFormatting>
  <conditionalFormatting sqref="D4:D5">
    <cfRule type="cellIs" dxfId="2540" priority="2541" stopIfTrue="1" operator="notBetween">
      <formula>0</formula>
      <formula>3</formula>
    </cfRule>
  </conditionalFormatting>
  <conditionalFormatting sqref="D6">
    <cfRule type="cellIs" dxfId="2539" priority="2540" stopIfTrue="1" operator="notBetween">
      <formula>0</formula>
      <formula>3</formula>
    </cfRule>
  </conditionalFormatting>
  <conditionalFormatting sqref="D2">
    <cfRule type="cellIs" dxfId="2538" priority="2539" stopIfTrue="1" operator="lessThan">
      <formula>6</formula>
    </cfRule>
  </conditionalFormatting>
  <conditionalFormatting sqref="D4:D5">
    <cfRule type="cellIs" dxfId="2537" priority="2538" stopIfTrue="1" operator="notBetween">
      <formula>0</formula>
      <formula>3</formula>
    </cfRule>
  </conditionalFormatting>
  <conditionalFormatting sqref="D6">
    <cfRule type="cellIs" dxfId="2536" priority="2537" stopIfTrue="1" operator="notBetween">
      <formula>0</formula>
      <formula>3</formula>
    </cfRule>
  </conditionalFormatting>
  <conditionalFormatting sqref="D2">
    <cfRule type="cellIs" dxfId="2535" priority="2536" stopIfTrue="1" operator="lessThan">
      <formula>6</formula>
    </cfRule>
  </conditionalFormatting>
  <conditionalFormatting sqref="D4:D5">
    <cfRule type="cellIs" dxfId="2534" priority="2535" stopIfTrue="1" operator="notBetween">
      <formula>0</formula>
      <formula>3</formula>
    </cfRule>
  </conditionalFormatting>
  <conditionalFormatting sqref="D6">
    <cfRule type="cellIs" dxfId="2533" priority="2534" stopIfTrue="1" operator="notBetween">
      <formula>0</formula>
      <formula>3</formula>
    </cfRule>
  </conditionalFormatting>
  <conditionalFormatting sqref="D2">
    <cfRule type="cellIs" dxfId="2532" priority="2533" stopIfTrue="1" operator="lessThan">
      <formula>6</formula>
    </cfRule>
  </conditionalFormatting>
  <conditionalFormatting sqref="D4:D5">
    <cfRule type="cellIs" dxfId="2531" priority="2532" stopIfTrue="1" operator="notBetween">
      <formula>0</formula>
      <formula>3</formula>
    </cfRule>
  </conditionalFormatting>
  <conditionalFormatting sqref="D6">
    <cfRule type="cellIs" dxfId="2530" priority="2531" stopIfTrue="1" operator="notBetween">
      <formula>0</formula>
      <formula>3</formula>
    </cfRule>
  </conditionalFormatting>
  <conditionalFormatting sqref="D2">
    <cfRule type="cellIs" dxfId="2529" priority="2530" stopIfTrue="1" operator="lessThan">
      <formula>6</formula>
    </cfRule>
  </conditionalFormatting>
  <conditionalFormatting sqref="D4:D5">
    <cfRule type="cellIs" dxfId="2528" priority="2529" stopIfTrue="1" operator="notBetween">
      <formula>0</formula>
      <formula>3</formula>
    </cfRule>
  </conditionalFormatting>
  <conditionalFormatting sqref="D6">
    <cfRule type="cellIs" dxfId="2527" priority="2528" stopIfTrue="1" operator="notBetween">
      <formula>0</formula>
      <formula>3</formula>
    </cfRule>
  </conditionalFormatting>
  <conditionalFormatting sqref="D2">
    <cfRule type="cellIs" dxfId="2526" priority="2527" stopIfTrue="1" operator="lessThan">
      <formula>6</formula>
    </cfRule>
  </conditionalFormatting>
  <conditionalFormatting sqref="D4:D5">
    <cfRule type="cellIs" dxfId="2525" priority="2526" stopIfTrue="1" operator="notBetween">
      <formula>0</formula>
      <formula>3</formula>
    </cfRule>
  </conditionalFormatting>
  <conditionalFormatting sqref="D6">
    <cfRule type="cellIs" dxfId="2524" priority="2525" stopIfTrue="1" operator="notBetween">
      <formula>0</formula>
      <formula>3</formula>
    </cfRule>
  </conditionalFormatting>
  <conditionalFormatting sqref="D2">
    <cfRule type="cellIs" dxfId="2523" priority="2524" stopIfTrue="1" operator="lessThan">
      <formula>6</formula>
    </cfRule>
  </conditionalFormatting>
  <conditionalFormatting sqref="D4:D5">
    <cfRule type="cellIs" dxfId="2522" priority="2523" stopIfTrue="1" operator="notBetween">
      <formula>0</formula>
      <formula>3</formula>
    </cfRule>
  </conditionalFormatting>
  <conditionalFormatting sqref="D6">
    <cfRule type="cellIs" dxfId="2521" priority="2522" stopIfTrue="1" operator="notBetween">
      <formula>0</formula>
      <formula>3</formula>
    </cfRule>
  </conditionalFormatting>
  <conditionalFormatting sqref="D2">
    <cfRule type="cellIs" dxfId="2520" priority="2521" stopIfTrue="1" operator="lessThan">
      <formula>6</formula>
    </cfRule>
  </conditionalFormatting>
  <conditionalFormatting sqref="D4:D5">
    <cfRule type="cellIs" dxfId="2519" priority="2520" stopIfTrue="1" operator="notBetween">
      <formula>0</formula>
      <formula>3</formula>
    </cfRule>
  </conditionalFormatting>
  <conditionalFormatting sqref="D6">
    <cfRule type="cellIs" dxfId="2518" priority="2519" stopIfTrue="1" operator="notBetween">
      <formula>0</formula>
      <formula>3</formula>
    </cfRule>
  </conditionalFormatting>
  <conditionalFormatting sqref="D2">
    <cfRule type="cellIs" dxfId="2517" priority="2518" stopIfTrue="1" operator="lessThan">
      <formula>6</formula>
    </cfRule>
  </conditionalFormatting>
  <conditionalFormatting sqref="D4:D5">
    <cfRule type="cellIs" dxfId="2516" priority="2517" stopIfTrue="1" operator="notBetween">
      <formula>0</formula>
      <formula>3</formula>
    </cfRule>
  </conditionalFormatting>
  <conditionalFormatting sqref="D6">
    <cfRule type="cellIs" dxfId="2515" priority="2516" stopIfTrue="1" operator="notBetween">
      <formula>0</formula>
      <formula>3</formula>
    </cfRule>
  </conditionalFormatting>
  <conditionalFormatting sqref="D2">
    <cfRule type="cellIs" dxfId="2514" priority="2515" stopIfTrue="1" operator="lessThan">
      <formula>6</formula>
    </cfRule>
  </conditionalFormatting>
  <conditionalFormatting sqref="D4:D5">
    <cfRule type="cellIs" dxfId="2513" priority="2514" stopIfTrue="1" operator="notBetween">
      <formula>0</formula>
      <formula>3</formula>
    </cfRule>
  </conditionalFormatting>
  <conditionalFormatting sqref="D6">
    <cfRule type="cellIs" dxfId="2512" priority="2513" stopIfTrue="1" operator="notBetween">
      <formula>0</formula>
      <formula>3</formula>
    </cfRule>
  </conditionalFormatting>
  <conditionalFormatting sqref="D2">
    <cfRule type="cellIs" dxfId="2511" priority="2512" stopIfTrue="1" operator="lessThan">
      <formula>6</formula>
    </cfRule>
  </conditionalFormatting>
  <conditionalFormatting sqref="D4:D5">
    <cfRule type="cellIs" dxfId="2510" priority="2511" stopIfTrue="1" operator="notBetween">
      <formula>0</formula>
      <formula>3</formula>
    </cfRule>
  </conditionalFormatting>
  <conditionalFormatting sqref="D6">
    <cfRule type="cellIs" dxfId="2509" priority="2510" stopIfTrue="1" operator="notBetween">
      <formula>0</formula>
      <formula>3</formula>
    </cfRule>
  </conditionalFormatting>
  <conditionalFormatting sqref="D2">
    <cfRule type="cellIs" dxfId="2508" priority="2509" stopIfTrue="1" operator="lessThan">
      <formula>6</formula>
    </cfRule>
  </conditionalFormatting>
  <conditionalFormatting sqref="D4:D5">
    <cfRule type="cellIs" dxfId="2507" priority="2508" stopIfTrue="1" operator="notBetween">
      <formula>0</formula>
      <formula>3</formula>
    </cfRule>
  </conditionalFormatting>
  <conditionalFormatting sqref="D6">
    <cfRule type="cellIs" dxfId="2506" priority="2507" stopIfTrue="1" operator="notBetween">
      <formula>0</formula>
      <formula>3</formula>
    </cfRule>
  </conditionalFormatting>
  <conditionalFormatting sqref="D2">
    <cfRule type="cellIs" dxfId="2505" priority="2506" stopIfTrue="1" operator="lessThan">
      <formula>6</formula>
    </cfRule>
  </conditionalFormatting>
  <conditionalFormatting sqref="D4:D5">
    <cfRule type="cellIs" dxfId="2504" priority="2505" stopIfTrue="1" operator="notBetween">
      <formula>0</formula>
      <formula>3</formula>
    </cfRule>
  </conditionalFormatting>
  <conditionalFormatting sqref="D6">
    <cfRule type="cellIs" dxfId="2503" priority="2504" stopIfTrue="1" operator="notBetween">
      <formula>0</formula>
      <formula>3</formula>
    </cfRule>
  </conditionalFormatting>
  <conditionalFormatting sqref="D2">
    <cfRule type="cellIs" dxfId="2502" priority="2503" stopIfTrue="1" operator="lessThan">
      <formula>6</formula>
    </cfRule>
  </conditionalFormatting>
  <conditionalFormatting sqref="D4:D5">
    <cfRule type="cellIs" dxfId="2501" priority="2502" stopIfTrue="1" operator="notBetween">
      <formula>0</formula>
      <formula>3</formula>
    </cfRule>
  </conditionalFormatting>
  <conditionalFormatting sqref="D6">
    <cfRule type="cellIs" dxfId="2500" priority="2501" stopIfTrue="1" operator="notBetween">
      <formula>0</formula>
      <formula>3</formula>
    </cfRule>
  </conditionalFormatting>
  <conditionalFormatting sqref="D2">
    <cfRule type="cellIs" dxfId="2499" priority="2500" stopIfTrue="1" operator="lessThan">
      <formula>6</formula>
    </cfRule>
  </conditionalFormatting>
  <conditionalFormatting sqref="D4:D5">
    <cfRule type="cellIs" dxfId="2498" priority="2499" stopIfTrue="1" operator="notBetween">
      <formula>0</formula>
      <formula>3</formula>
    </cfRule>
  </conditionalFormatting>
  <conditionalFormatting sqref="D6">
    <cfRule type="cellIs" dxfId="2497" priority="2498" stopIfTrue="1" operator="notBetween">
      <formula>0</formula>
      <formula>3</formula>
    </cfRule>
  </conditionalFormatting>
  <conditionalFormatting sqref="D2">
    <cfRule type="cellIs" dxfId="2496" priority="2497" stopIfTrue="1" operator="lessThan">
      <formula>6</formula>
    </cfRule>
  </conditionalFormatting>
  <conditionalFormatting sqref="D4:D5">
    <cfRule type="cellIs" dxfId="2495" priority="2496" stopIfTrue="1" operator="notBetween">
      <formula>0</formula>
      <formula>3</formula>
    </cfRule>
  </conditionalFormatting>
  <conditionalFormatting sqref="D6">
    <cfRule type="cellIs" dxfId="2494" priority="2495" stopIfTrue="1" operator="notBetween">
      <formula>0</formula>
      <formula>3</formula>
    </cfRule>
  </conditionalFormatting>
  <conditionalFormatting sqref="D2">
    <cfRule type="cellIs" dxfId="2493" priority="2494" stopIfTrue="1" operator="lessThan">
      <formula>6</formula>
    </cfRule>
  </conditionalFormatting>
  <conditionalFormatting sqref="D4:D5">
    <cfRule type="cellIs" dxfId="2492" priority="2493" stopIfTrue="1" operator="notBetween">
      <formula>0</formula>
      <formula>3</formula>
    </cfRule>
  </conditionalFormatting>
  <conditionalFormatting sqref="D6">
    <cfRule type="cellIs" dxfId="2491" priority="2492" stopIfTrue="1" operator="notBetween">
      <formula>0</formula>
      <formula>3</formula>
    </cfRule>
  </conditionalFormatting>
  <conditionalFormatting sqref="D2">
    <cfRule type="cellIs" dxfId="2490" priority="2491" stopIfTrue="1" operator="lessThan">
      <formula>6</formula>
    </cfRule>
  </conditionalFormatting>
  <conditionalFormatting sqref="D4:D5">
    <cfRule type="cellIs" dxfId="2489" priority="2490" stopIfTrue="1" operator="notBetween">
      <formula>0</formula>
      <formula>3</formula>
    </cfRule>
  </conditionalFormatting>
  <conditionalFormatting sqref="D6">
    <cfRule type="cellIs" dxfId="2488" priority="2489" stopIfTrue="1" operator="notBetween">
      <formula>0</formula>
      <formula>3</formula>
    </cfRule>
  </conditionalFormatting>
  <conditionalFormatting sqref="D2">
    <cfRule type="cellIs" dxfId="2487" priority="2488" stopIfTrue="1" operator="lessThan">
      <formula>6</formula>
    </cfRule>
  </conditionalFormatting>
  <conditionalFormatting sqref="D4:D5">
    <cfRule type="cellIs" dxfId="2486" priority="2487" stopIfTrue="1" operator="notBetween">
      <formula>0</formula>
      <formula>3</formula>
    </cfRule>
  </conditionalFormatting>
  <conditionalFormatting sqref="D6">
    <cfRule type="cellIs" dxfId="2485" priority="2486" stopIfTrue="1" operator="notBetween">
      <formula>0</formula>
      <formula>3</formula>
    </cfRule>
  </conditionalFormatting>
  <conditionalFormatting sqref="D2">
    <cfRule type="cellIs" dxfId="2484" priority="2485" stopIfTrue="1" operator="lessThan">
      <formula>6</formula>
    </cfRule>
  </conditionalFormatting>
  <conditionalFormatting sqref="D4:D5">
    <cfRule type="cellIs" dxfId="2483" priority="2484" stopIfTrue="1" operator="notBetween">
      <formula>0</formula>
      <formula>3</formula>
    </cfRule>
  </conditionalFormatting>
  <conditionalFormatting sqref="D6">
    <cfRule type="cellIs" dxfId="2482" priority="2483" stopIfTrue="1" operator="notBetween">
      <formula>0</formula>
      <formula>3</formula>
    </cfRule>
  </conditionalFormatting>
  <conditionalFormatting sqref="D2">
    <cfRule type="cellIs" dxfId="2481" priority="2482" stopIfTrue="1" operator="lessThan">
      <formula>6</formula>
    </cfRule>
  </conditionalFormatting>
  <conditionalFormatting sqref="D4:D5">
    <cfRule type="cellIs" dxfId="2480" priority="2481" stopIfTrue="1" operator="notBetween">
      <formula>0</formula>
      <formula>3</formula>
    </cfRule>
  </conditionalFormatting>
  <conditionalFormatting sqref="D6">
    <cfRule type="cellIs" dxfId="2479" priority="2480" stopIfTrue="1" operator="notBetween">
      <formula>0</formula>
      <formula>3</formula>
    </cfRule>
  </conditionalFormatting>
  <conditionalFormatting sqref="D2">
    <cfRule type="cellIs" dxfId="2478" priority="2479" stopIfTrue="1" operator="lessThan">
      <formula>6</formula>
    </cfRule>
  </conditionalFormatting>
  <conditionalFormatting sqref="D4:D5">
    <cfRule type="cellIs" dxfId="2477" priority="2478" stopIfTrue="1" operator="notBetween">
      <formula>0</formula>
      <formula>3</formula>
    </cfRule>
  </conditionalFormatting>
  <conditionalFormatting sqref="D6">
    <cfRule type="cellIs" dxfId="2476" priority="2477" stopIfTrue="1" operator="notBetween">
      <formula>0</formula>
      <formula>3</formula>
    </cfRule>
  </conditionalFormatting>
  <conditionalFormatting sqref="D2">
    <cfRule type="cellIs" dxfId="2475" priority="2476" stopIfTrue="1" operator="lessThan">
      <formula>6</formula>
    </cfRule>
  </conditionalFormatting>
  <conditionalFormatting sqref="D4:D5">
    <cfRule type="cellIs" dxfId="2474" priority="2475" stopIfTrue="1" operator="notBetween">
      <formula>0</formula>
      <formula>3</formula>
    </cfRule>
  </conditionalFormatting>
  <conditionalFormatting sqref="D6">
    <cfRule type="cellIs" dxfId="2473" priority="2474" stopIfTrue="1" operator="notBetween">
      <formula>0</formula>
      <formula>3</formula>
    </cfRule>
  </conditionalFormatting>
  <conditionalFormatting sqref="F3">
    <cfRule type="cellIs" dxfId="2472" priority="2473" stopIfTrue="1" operator="lessThanOrEqual">
      <formula>0</formula>
    </cfRule>
  </conditionalFormatting>
  <conditionalFormatting sqref="F4">
    <cfRule type="cellIs" dxfId="2471" priority="2472" stopIfTrue="1" operator="notBetween">
      <formula>0</formula>
      <formula>3</formula>
    </cfRule>
  </conditionalFormatting>
  <conditionalFormatting sqref="F26">
    <cfRule type="expression" dxfId="2470" priority="2471">
      <formula>IF($F$26&gt;$I$26,TRUE,FALSE)</formula>
    </cfRule>
  </conditionalFormatting>
  <conditionalFormatting sqref="F3">
    <cfRule type="cellIs" dxfId="2469" priority="2470" stopIfTrue="1" operator="lessThanOrEqual">
      <formula>0</formula>
    </cfRule>
  </conditionalFormatting>
  <conditionalFormatting sqref="F4">
    <cfRule type="cellIs" dxfId="2468" priority="2469" stopIfTrue="1" operator="notBetween">
      <formula>0</formula>
      <formula>3</formula>
    </cfRule>
  </conditionalFormatting>
  <conditionalFormatting sqref="F26">
    <cfRule type="expression" dxfId="2467" priority="2468">
      <formula>IF($F$26&gt;$I$26,TRUE,FALSE)</formula>
    </cfRule>
  </conditionalFormatting>
  <conditionalFormatting sqref="F34">
    <cfRule type="expression" dxfId="2466" priority="2467" stopIfTrue="1">
      <formula>(I34&lt;0)</formula>
    </cfRule>
  </conditionalFormatting>
  <conditionalFormatting sqref="F35">
    <cfRule type="expression" dxfId="2465" priority="2466" stopIfTrue="1">
      <formula>(I35&lt;0)</formula>
    </cfRule>
  </conditionalFormatting>
  <conditionalFormatting sqref="F36">
    <cfRule type="expression" dxfId="2464" priority="2465" stopIfTrue="1">
      <formula>(I36&lt;0)</formula>
    </cfRule>
  </conditionalFormatting>
  <conditionalFormatting sqref="F37">
    <cfRule type="expression" dxfId="2463" priority="2464" stopIfTrue="1">
      <formula>(I37&lt;0)</formula>
    </cfRule>
  </conditionalFormatting>
  <conditionalFormatting sqref="F38">
    <cfRule type="expression" dxfId="2462" priority="2463" stopIfTrue="1">
      <formula>(I38&lt;0)</formula>
    </cfRule>
  </conditionalFormatting>
  <conditionalFormatting sqref="F3">
    <cfRule type="cellIs" dxfId="2461" priority="2462" stopIfTrue="1" operator="lessThanOrEqual">
      <formula>0</formula>
    </cfRule>
  </conditionalFormatting>
  <conditionalFormatting sqref="F4">
    <cfRule type="cellIs" dxfId="2460" priority="2461" stopIfTrue="1" operator="notBetween">
      <formula>0</formula>
      <formula>3</formula>
    </cfRule>
  </conditionalFormatting>
  <conditionalFormatting sqref="F26">
    <cfRule type="expression" dxfId="2459" priority="2460">
      <formula>IF($F$26&gt;$I$26,TRUE,FALSE)</formula>
    </cfRule>
  </conditionalFormatting>
  <conditionalFormatting sqref="F3">
    <cfRule type="cellIs" dxfId="2458" priority="2459" stopIfTrue="1" operator="lessThanOrEqual">
      <formula>0</formula>
    </cfRule>
  </conditionalFormatting>
  <conditionalFormatting sqref="F4">
    <cfRule type="cellIs" dxfId="2457" priority="2458" stopIfTrue="1" operator="notBetween">
      <formula>0</formula>
      <formula>3</formula>
    </cfRule>
  </conditionalFormatting>
  <conditionalFormatting sqref="F26">
    <cfRule type="expression" dxfId="2456" priority="2457">
      <formula>IF($F$26&gt;$I$26,TRUE,FALSE)</formula>
    </cfRule>
  </conditionalFormatting>
  <conditionalFormatting sqref="F3">
    <cfRule type="cellIs" dxfId="2455" priority="2456" stopIfTrue="1" operator="lessThanOrEqual">
      <formula>0</formula>
    </cfRule>
  </conditionalFormatting>
  <conditionalFormatting sqref="F4">
    <cfRule type="cellIs" dxfId="2454" priority="2455" stopIfTrue="1" operator="notBetween">
      <formula>0</formula>
      <formula>3</formula>
    </cfRule>
  </conditionalFormatting>
  <conditionalFormatting sqref="F26">
    <cfRule type="expression" dxfId="2453" priority="2454">
      <formula>IF($F$26&gt;$I$26,TRUE,FALSE)</formula>
    </cfRule>
  </conditionalFormatting>
  <conditionalFormatting sqref="F3">
    <cfRule type="cellIs" dxfId="2452" priority="2453" stopIfTrue="1" operator="lessThanOrEqual">
      <formula>0</formula>
    </cfRule>
  </conditionalFormatting>
  <conditionalFormatting sqref="F4">
    <cfRule type="cellIs" dxfId="2451" priority="2452" stopIfTrue="1" operator="notBetween">
      <formula>0</formula>
      <formula>3</formula>
    </cfRule>
  </conditionalFormatting>
  <conditionalFormatting sqref="F26">
    <cfRule type="expression" dxfId="2450" priority="2451">
      <formula>IF($F$26&gt;$I$26,TRUE,FALSE)</formula>
    </cfRule>
  </conditionalFormatting>
  <conditionalFormatting sqref="F3">
    <cfRule type="cellIs" dxfId="2449" priority="2450" stopIfTrue="1" operator="lessThanOrEqual">
      <formula>0</formula>
    </cfRule>
  </conditionalFormatting>
  <conditionalFormatting sqref="F4">
    <cfRule type="cellIs" dxfId="2448" priority="2449" stopIfTrue="1" operator="notBetween">
      <formula>0</formula>
      <formula>3</formula>
    </cfRule>
  </conditionalFormatting>
  <conditionalFormatting sqref="F26">
    <cfRule type="expression" dxfId="2447" priority="2448">
      <formula>IF($F$26&gt;$I$26,TRUE,FALSE)</formula>
    </cfRule>
  </conditionalFormatting>
  <conditionalFormatting sqref="F3">
    <cfRule type="cellIs" dxfId="2446" priority="2447" stopIfTrue="1" operator="lessThanOrEqual">
      <formula>0</formula>
    </cfRule>
  </conditionalFormatting>
  <conditionalFormatting sqref="F4">
    <cfRule type="cellIs" dxfId="2445" priority="2446" stopIfTrue="1" operator="notBetween">
      <formula>0</formula>
      <formula>3</formula>
    </cfRule>
  </conditionalFormatting>
  <conditionalFormatting sqref="F26">
    <cfRule type="expression" dxfId="2444" priority="2445">
      <formula>IF($F$26&gt;$I$26,TRUE,FALSE)</formula>
    </cfRule>
  </conditionalFormatting>
  <conditionalFormatting sqref="F3">
    <cfRule type="cellIs" dxfId="2443" priority="2444" stopIfTrue="1" operator="lessThanOrEqual">
      <formula>0</formula>
    </cfRule>
  </conditionalFormatting>
  <conditionalFormatting sqref="F4">
    <cfRule type="cellIs" dxfId="2442" priority="2443" stopIfTrue="1" operator="notBetween">
      <formula>0</formula>
      <formula>3</formula>
    </cfRule>
  </conditionalFormatting>
  <conditionalFormatting sqref="F26">
    <cfRule type="expression" dxfId="2441" priority="2442">
      <formula>IF($F$26&gt;$I$26,TRUE,FALSE)</formula>
    </cfRule>
  </conditionalFormatting>
  <conditionalFormatting sqref="F3">
    <cfRule type="cellIs" dxfId="2440" priority="2441" stopIfTrue="1" operator="lessThanOrEqual">
      <formula>0</formula>
    </cfRule>
  </conditionalFormatting>
  <conditionalFormatting sqref="F4">
    <cfRule type="cellIs" dxfId="2439" priority="2440" stopIfTrue="1" operator="notBetween">
      <formula>0</formula>
      <formula>3</formula>
    </cfRule>
  </conditionalFormatting>
  <conditionalFormatting sqref="F26">
    <cfRule type="expression" dxfId="2438" priority="2439">
      <formula>IF($F$26&gt;$I$26,TRUE,FALSE)</formula>
    </cfRule>
  </conditionalFormatting>
  <conditionalFormatting sqref="F3">
    <cfRule type="cellIs" dxfId="2437" priority="2438" stopIfTrue="1" operator="lessThanOrEqual">
      <formula>0</formula>
    </cfRule>
  </conditionalFormatting>
  <conditionalFormatting sqref="F4">
    <cfRule type="cellIs" dxfId="2436" priority="2437" stopIfTrue="1" operator="notBetween">
      <formula>0</formula>
      <formula>3</formula>
    </cfRule>
  </conditionalFormatting>
  <conditionalFormatting sqref="F26">
    <cfRule type="expression" dxfId="2435" priority="2436">
      <formula>IF($F$26&gt;$I$26,TRUE,FALSE)</formula>
    </cfRule>
  </conditionalFormatting>
  <conditionalFormatting sqref="F3">
    <cfRule type="cellIs" dxfId="2434" priority="2435" stopIfTrue="1" operator="lessThanOrEqual">
      <formula>0</formula>
    </cfRule>
  </conditionalFormatting>
  <conditionalFormatting sqref="F4">
    <cfRule type="cellIs" dxfId="2433" priority="2434" stopIfTrue="1" operator="notBetween">
      <formula>0</formula>
      <formula>3</formula>
    </cfRule>
  </conditionalFormatting>
  <conditionalFormatting sqref="F26">
    <cfRule type="expression" dxfId="2432" priority="2433">
      <formula>IF($F$26&gt;$I$26,TRUE,FALSE)</formula>
    </cfRule>
  </conditionalFormatting>
  <conditionalFormatting sqref="F3">
    <cfRule type="cellIs" dxfId="2431" priority="2432" stopIfTrue="1" operator="lessThanOrEqual">
      <formula>0</formula>
    </cfRule>
  </conditionalFormatting>
  <conditionalFormatting sqref="F4">
    <cfRule type="cellIs" dxfId="2430" priority="2431" stopIfTrue="1" operator="notBetween">
      <formula>0</formula>
      <formula>3</formula>
    </cfRule>
  </conditionalFormatting>
  <conditionalFormatting sqref="F26">
    <cfRule type="expression" dxfId="2429" priority="2430">
      <formula>IF($F$26&gt;$I$26,TRUE,FALSE)</formula>
    </cfRule>
  </conditionalFormatting>
  <conditionalFormatting sqref="F3">
    <cfRule type="cellIs" dxfId="2428" priority="2429" stopIfTrue="1" operator="lessThanOrEqual">
      <formula>0</formula>
    </cfRule>
  </conditionalFormatting>
  <conditionalFormatting sqref="F4">
    <cfRule type="cellIs" dxfId="2427" priority="2428" stopIfTrue="1" operator="notBetween">
      <formula>0</formula>
      <formula>3</formula>
    </cfRule>
  </conditionalFormatting>
  <conditionalFormatting sqref="F26">
    <cfRule type="expression" dxfId="2426" priority="2427">
      <formula>IF($F$26&gt;$I$26,TRUE,FALSE)</formula>
    </cfRule>
  </conditionalFormatting>
  <conditionalFormatting sqref="F3">
    <cfRule type="cellIs" dxfId="2425" priority="2426" stopIfTrue="1" operator="lessThanOrEqual">
      <formula>0</formula>
    </cfRule>
  </conditionalFormatting>
  <conditionalFormatting sqref="F4">
    <cfRule type="cellIs" dxfId="2424" priority="2425" stopIfTrue="1" operator="notBetween">
      <formula>0</formula>
      <formula>3</formula>
    </cfRule>
  </conditionalFormatting>
  <conditionalFormatting sqref="F26">
    <cfRule type="expression" dxfId="2423" priority="2424">
      <formula>IF($F$26&gt;$I$26,TRUE,FALSE)</formula>
    </cfRule>
  </conditionalFormatting>
  <conditionalFormatting sqref="F34">
    <cfRule type="expression" dxfId="2422" priority="2423" stopIfTrue="1">
      <formula>(I34&lt;0)</formula>
    </cfRule>
  </conditionalFormatting>
  <conditionalFormatting sqref="F35">
    <cfRule type="expression" dxfId="2421" priority="2422" stopIfTrue="1">
      <formula>(I35&lt;0)</formula>
    </cfRule>
  </conditionalFormatting>
  <conditionalFormatting sqref="F36">
    <cfRule type="expression" dxfId="2420" priority="2421" stopIfTrue="1">
      <formula>(I36&lt;0)</formula>
    </cfRule>
  </conditionalFormatting>
  <conditionalFormatting sqref="F37">
    <cfRule type="expression" dxfId="2419" priority="2420" stopIfTrue="1">
      <formula>(I37&lt;0)</formula>
    </cfRule>
  </conditionalFormatting>
  <conditionalFormatting sqref="F38">
    <cfRule type="expression" dxfId="2418" priority="2419" stopIfTrue="1">
      <formula>(I38&lt;0)</formula>
    </cfRule>
  </conditionalFormatting>
  <conditionalFormatting sqref="F3">
    <cfRule type="cellIs" dxfId="2417" priority="2418" stopIfTrue="1" operator="lessThanOrEqual">
      <formula>0</formula>
    </cfRule>
  </conditionalFormatting>
  <conditionalFormatting sqref="F4">
    <cfRule type="cellIs" dxfId="2416" priority="2417" stopIfTrue="1" operator="notBetween">
      <formula>0</formula>
      <formula>3</formula>
    </cfRule>
  </conditionalFormatting>
  <conditionalFormatting sqref="F26">
    <cfRule type="expression" dxfId="2415" priority="2416">
      <formula>IF($F$26&gt;$I$26,TRUE,FALSE)</formula>
    </cfRule>
  </conditionalFormatting>
  <conditionalFormatting sqref="F3">
    <cfRule type="cellIs" dxfId="2414" priority="2415" stopIfTrue="1" operator="lessThanOrEqual">
      <formula>0</formula>
    </cfRule>
  </conditionalFormatting>
  <conditionalFormatting sqref="F4">
    <cfRule type="cellIs" dxfId="2413" priority="2414" stopIfTrue="1" operator="notBetween">
      <formula>0</formula>
      <formula>3</formula>
    </cfRule>
  </conditionalFormatting>
  <conditionalFormatting sqref="F26">
    <cfRule type="expression" dxfId="2412" priority="2413">
      <formula>IF($F$26&gt;$I$26,TRUE,FALSE)</formula>
    </cfRule>
  </conditionalFormatting>
  <conditionalFormatting sqref="F3">
    <cfRule type="cellIs" dxfId="2411" priority="2412" stopIfTrue="1" operator="lessThanOrEqual">
      <formula>0</formula>
    </cfRule>
  </conditionalFormatting>
  <conditionalFormatting sqref="F4">
    <cfRule type="cellIs" dxfId="2410" priority="2411" stopIfTrue="1" operator="notBetween">
      <formula>0</formula>
      <formula>3</formula>
    </cfRule>
  </conditionalFormatting>
  <conditionalFormatting sqref="F26">
    <cfRule type="expression" dxfId="2409" priority="2410">
      <formula>IF($F$26&gt;$I$26,TRUE,FALSE)</formula>
    </cfRule>
  </conditionalFormatting>
  <conditionalFormatting sqref="F3">
    <cfRule type="cellIs" dxfId="2408" priority="2409" stopIfTrue="1" operator="lessThanOrEqual">
      <formula>0</formula>
    </cfRule>
  </conditionalFormatting>
  <conditionalFormatting sqref="F4">
    <cfRule type="cellIs" dxfId="2407" priority="2408" stopIfTrue="1" operator="notBetween">
      <formula>0</formula>
      <formula>3</formula>
    </cfRule>
  </conditionalFormatting>
  <conditionalFormatting sqref="F26">
    <cfRule type="expression" dxfId="2406" priority="2407">
      <formula>IF($F$26&gt;$I$26,TRUE,FALSE)</formula>
    </cfRule>
  </conditionalFormatting>
  <conditionalFormatting sqref="F3">
    <cfRule type="cellIs" dxfId="2405" priority="2406" stopIfTrue="1" operator="lessThanOrEqual">
      <formula>0</formula>
    </cfRule>
  </conditionalFormatting>
  <conditionalFormatting sqref="F4">
    <cfRule type="cellIs" dxfId="2404" priority="2405" stopIfTrue="1" operator="notBetween">
      <formula>0</formula>
      <formula>3</formula>
    </cfRule>
  </conditionalFormatting>
  <conditionalFormatting sqref="F26">
    <cfRule type="expression" dxfId="2403" priority="2404">
      <formula>IF($F$26&gt;$I$26,TRUE,FALSE)</formula>
    </cfRule>
  </conditionalFormatting>
  <conditionalFormatting sqref="F3">
    <cfRule type="cellIs" dxfId="2402" priority="2403" stopIfTrue="1" operator="lessThanOrEqual">
      <formula>0</formula>
    </cfRule>
  </conditionalFormatting>
  <conditionalFormatting sqref="F4">
    <cfRule type="cellIs" dxfId="2401" priority="2402" stopIfTrue="1" operator="notBetween">
      <formula>0</formula>
      <formula>3</formula>
    </cfRule>
  </conditionalFormatting>
  <conditionalFormatting sqref="F26">
    <cfRule type="expression" dxfId="2400" priority="2401">
      <formula>IF($F$26&gt;$I$26,TRUE,FALSE)</formula>
    </cfRule>
  </conditionalFormatting>
  <conditionalFormatting sqref="F3">
    <cfRule type="cellIs" dxfId="2399" priority="2400" stopIfTrue="1" operator="lessThanOrEqual">
      <formula>0</formula>
    </cfRule>
  </conditionalFormatting>
  <conditionalFormatting sqref="F4">
    <cfRule type="cellIs" dxfId="2398" priority="2399" stopIfTrue="1" operator="notBetween">
      <formula>0</formula>
      <formula>3</formula>
    </cfRule>
  </conditionalFormatting>
  <conditionalFormatting sqref="F26">
    <cfRule type="expression" dxfId="2397" priority="2398">
      <formula>IF($F$26&gt;$I$26,TRUE,FALSE)</formula>
    </cfRule>
  </conditionalFormatting>
  <conditionalFormatting sqref="F3">
    <cfRule type="cellIs" dxfId="2396" priority="2397" stopIfTrue="1" operator="lessThanOrEqual">
      <formula>0</formula>
    </cfRule>
  </conditionalFormatting>
  <conditionalFormatting sqref="F4">
    <cfRule type="cellIs" dxfId="2395" priority="2396" stopIfTrue="1" operator="notBetween">
      <formula>0</formula>
      <formula>3</formula>
    </cfRule>
  </conditionalFormatting>
  <conditionalFormatting sqref="F26">
    <cfRule type="expression" dxfId="2394" priority="2395">
      <formula>IF($F$26&gt;$I$26,TRUE,FALSE)</formula>
    </cfRule>
  </conditionalFormatting>
  <conditionalFormatting sqref="F3">
    <cfRule type="cellIs" dxfId="2393" priority="2394" stopIfTrue="1" operator="lessThanOrEqual">
      <formula>0</formula>
    </cfRule>
  </conditionalFormatting>
  <conditionalFormatting sqref="F4">
    <cfRule type="cellIs" dxfId="2392" priority="2393" stopIfTrue="1" operator="notBetween">
      <formula>0</formula>
      <formula>3</formula>
    </cfRule>
  </conditionalFormatting>
  <conditionalFormatting sqref="F26">
    <cfRule type="expression" dxfId="2391" priority="2392">
      <formula>IF($F$26&gt;$I$26,TRUE,FALSE)</formula>
    </cfRule>
  </conditionalFormatting>
  <conditionalFormatting sqref="F3">
    <cfRule type="cellIs" dxfId="2390" priority="2391" stopIfTrue="1" operator="lessThanOrEqual">
      <formula>0</formula>
    </cfRule>
  </conditionalFormatting>
  <conditionalFormatting sqref="F4">
    <cfRule type="cellIs" dxfId="2389" priority="2390" stopIfTrue="1" operator="notBetween">
      <formula>0</formula>
      <formula>3</formula>
    </cfRule>
  </conditionalFormatting>
  <conditionalFormatting sqref="F26">
    <cfRule type="expression" dxfId="2388" priority="2389">
      <formula>IF($F$26&gt;$I$26,TRUE,FALSE)</formula>
    </cfRule>
  </conditionalFormatting>
  <conditionalFormatting sqref="F3">
    <cfRule type="cellIs" dxfId="2387" priority="2388" stopIfTrue="1" operator="lessThanOrEqual">
      <formula>0</formula>
    </cfRule>
  </conditionalFormatting>
  <conditionalFormatting sqref="F4">
    <cfRule type="cellIs" dxfId="2386" priority="2387" stopIfTrue="1" operator="notBetween">
      <formula>0</formula>
      <formula>3</formula>
    </cfRule>
  </conditionalFormatting>
  <conditionalFormatting sqref="F26">
    <cfRule type="expression" dxfId="2385" priority="2386">
      <formula>IF($F$26&gt;$I$26,TRUE,FALSE)</formula>
    </cfRule>
  </conditionalFormatting>
  <conditionalFormatting sqref="F3">
    <cfRule type="cellIs" dxfId="2384" priority="2385" stopIfTrue="1" operator="lessThanOrEqual">
      <formula>0</formula>
    </cfRule>
  </conditionalFormatting>
  <conditionalFormatting sqref="F4">
    <cfRule type="cellIs" dxfId="2383" priority="2384" stopIfTrue="1" operator="notBetween">
      <formula>0</formula>
      <formula>3</formula>
    </cfRule>
  </conditionalFormatting>
  <conditionalFormatting sqref="F26">
    <cfRule type="expression" dxfId="2382" priority="2383">
      <formula>IF($F$26&gt;$I$26,TRUE,FALSE)</formula>
    </cfRule>
  </conditionalFormatting>
  <conditionalFormatting sqref="F3">
    <cfRule type="cellIs" dxfId="2381" priority="2382" stopIfTrue="1" operator="lessThanOrEqual">
      <formula>0</formula>
    </cfRule>
  </conditionalFormatting>
  <conditionalFormatting sqref="F4">
    <cfRule type="cellIs" dxfId="2380" priority="2381" stopIfTrue="1" operator="notBetween">
      <formula>0</formula>
      <formula>3</formula>
    </cfRule>
  </conditionalFormatting>
  <conditionalFormatting sqref="F26">
    <cfRule type="expression" dxfId="2379" priority="2380">
      <formula>IF($F$26&gt;$I$26,TRUE,FALSE)</formula>
    </cfRule>
  </conditionalFormatting>
  <conditionalFormatting sqref="F34">
    <cfRule type="expression" dxfId="2378" priority="2379" stopIfTrue="1">
      <formula>(I34&lt;0)</formula>
    </cfRule>
  </conditionalFormatting>
  <conditionalFormatting sqref="F35">
    <cfRule type="expression" dxfId="2377" priority="2378" stopIfTrue="1">
      <formula>(I35&lt;0)</formula>
    </cfRule>
  </conditionalFormatting>
  <conditionalFormatting sqref="F36">
    <cfRule type="expression" dxfId="2376" priority="2377" stopIfTrue="1">
      <formula>(I36&lt;0)</formula>
    </cfRule>
  </conditionalFormatting>
  <conditionalFormatting sqref="F37">
    <cfRule type="expression" dxfId="2375" priority="2376" stopIfTrue="1">
      <formula>(I37&lt;0)</formula>
    </cfRule>
  </conditionalFormatting>
  <conditionalFormatting sqref="F38">
    <cfRule type="expression" dxfId="2374" priority="2375" stopIfTrue="1">
      <formula>(I38&lt;0)</formula>
    </cfRule>
  </conditionalFormatting>
  <conditionalFormatting sqref="F3">
    <cfRule type="cellIs" dxfId="2373" priority="2374" stopIfTrue="1" operator="lessThanOrEqual">
      <formula>0</formula>
    </cfRule>
  </conditionalFormatting>
  <conditionalFormatting sqref="F4">
    <cfRule type="cellIs" dxfId="2372" priority="2373" stopIfTrue="1" operator="notBetween">
      <formula>0</formula>
      <formula>3</formula>
    </cfRule>
  </conditionalFormatting>
  <conditionalFormatting sqref="F26">
    <cfRule type="expression" dxfId="2371" priority="2372">
      <formula>IF($F$26&gt;$I$26,TRUE,FALSE)</formula>
    </cfRule>
  </conditionalFormatting>
  <conditionalFormatting sqref="F3">
    <cfRule type="cellIs" dxfId="2370" priority="2371" stopIfTrue="1" operator="lessThanOrEqual">
      <formula>0</formula>
    </cfRule>
  </conditionalFormatting>
  <conditionalFormatting sqref="F4">
    <cfRule type="cellIs" dxfId="2369" priority="2370" stopIfTrue="1" operator="notBetween">
      <formula>0</formula>
      <formula>3</formula>
    </cfRule>
  </conditionalFormatting>
  <conditionalFormatting sqref="F26">
    <cfRule type="expression" dxfId="2368" priority="2369">
      <formula>IF($F$26&gt;$I$26,TRUE,FALSE)</formula>
    </cfRule>
  </conditionalFormatting>
  <conditionalFormatting sqref="F3">
    <cfRule type="cellIs" dxfId="2367" priority="2368" stopIfTrue="1" operator="lessThanOrEqual">
      <formula>0</formula>
    </cfRule>
  </conditionalFormatting>
  <conditionalFormatting sqref="F4">
    <cfRule type="cellIs" dxfId="2366" priority="2367" stopIfTrue="1" operator="notBetween">
      <formula>0</formula>
      <formula>3</formula>
    </cfRule>
  </conditionalFormatting>
  <conditionalFormatting sqref="F26">
    <cfRule type="expression" dxfId="2365" priority="2366">
      <formula>IF($F$26&gt;$I$26,TRUE,FALSE)</formula>
    </cfRule>
  </conditionalFormatting>
  <conditionalFormatting sqref="F3">
    <cfRule type="cellIs" dxfId="2364" priority="2365" stopIfTrue="1" operator="lessThanOrEqual">
      <formula>0</formula>
    </cfRule>
  </conditionalFormatting>
  <conditionalFormatting sqref="F4">
    <cfRule type="cellIs" dxfId="2363" priority="2364" stopIfTrue="1" operator="notBetween">
      <formula>0</formula>
      <formula>3</formula>
    </cfRule>
  </conditionalFormatting>
  <conditionalFormatting sqref="F26">
    <cfRule type="expression" dxfId="2362" priority="2363">
      <formula>IF($F$26&gt;$I$26,TRUE,FALSE)</formula>
    </cfRule>
  </conditionalFormatting>
  <conditionalFormatting sqref="F3">
    <cfRule type="cellIs" dxfId="2361" priority="2362" stopIfTrue="1" operator="lessThanOrEqual">
      <formula>0</formula>
    </cfRule>
  </conditionalFormatting>
  <conditionalFormatting sqref="F4">
    <cfRule type="cellIs" dxfId="2360" priority="2361" stopIfTrue="1" operator="notBetween">
      <formula>0</formula>
      <formula>3</formula>
    </cfRule>
  </conditionalFormatting>
  <conditionalFormatting sqref="F26">
    <cfRule type="expression" dxfId="2359" priority="2360">
      <formula>IF($F$26&gt;$I$26,TRUE,FALSE)</formula>
    </cfRule>
  </conditionalFormatting>
  <conditionalFormatting sqref="F3">
    <cfRule type="cellIs" dxfId="2358" priority="2359" stopIfTrue="1" operator="lessThanOrEqual">
      <formula>0</formula>
    </cfRule>
  </conditionalFormatting>
  <conditionalFormatting sqref="F4">
    <cfRule type="cellIs" dxfId="2357" priority="2358" stopIfTrue="1" operator="notBetween">
      <formula>0</formula>
      <formula>3</formula>
    </cfRule>
  </conditionalFormatting>
  <conditionalFormatting sqref="F26">
    <cfRule type="expression" dxfId="2356" priority="2357">
      <formula>IF($F$26&gt;$I$26,TRUE,FALSE)</formula>
    </cfRule>
  </conditionalFormatting>
  <conditionalFormatting sqref="F3">
    <cfRule type="cellIs" dxfId="2355" priority="2356" stopIfTrue="1" operator="lessThanOrEqual">
      <formula>0</formula>
    </cfRule>
  </conditionalFormatting>
  <conditionalFormatting sqref="F4">
    <cfRule type="cellIs" dxfId="2354" priority="2355" stopIfTrue="1" operator="notBetween">
      <formula>0</formula>
      <formula>3</formula>
    </cfRule>
  </conditionalFormatting>
  <conditionalFormatting sqref="F26">
    <cfRule type="expression" dxfId="2353" priority="2354">
      <formula>IF($F$26&gt;$I$26,TRUE,FALSE)</formula>
    </cfRule>
  </conditionalFormatting>
  <conditionalFormatting sqref="F3">
    <cfRule type="cellIs" dxfId="2352" priority="2353" stopIfTrue="1" operator="lessThanOrEqual">
      <formula>0</formula>
    </cfRule>
  </conditionalFormatting>
  <conditionalFormatting sqref="F4">
    <cfRule type="cellIs" dxfId="2351" priority="2352" stopIfTrue="1" operator="notBetween">
      <formula>0</formula>
      <formula>3</formula>
    </cfRule>
  </conditionalFormatting>
  <conditionalFormatting sqref="F26">
    <cfRule type="expression" dxfId="2350" priority="2351">
      <formula>IF($F$26&gt;$I$26,TRUE,FALSE)</formula>
    </cfRule>
  </conditionalFormatting>
  <conditionalFormatting sqref="F3">
    <cfRule type="cellIs" dxfId="2349" priority="2350" stopIfTrue="1" operator="lessThanOrEqual">
      <formula>0</formula>
    </cfRule>
  </conditionalFormatting>
  <conditionalFormatting sqref="F4">
    <cfRule type="cellIs" dxfId="2348" priority="2349" stopIfTrue="1" operator="notBetween">
      <formula>0</formula>
      <formula>3</formula>
    </cfRule>
  </conditionalFormatting>
  <conditionalFormatting sqref="F26">
    <cfRule type="expression" dxfId="2347" priority="2348">
      <formula>IF($F$26&gt;$I$26,TRUE,FALSE)</formula>
    </cfRule>
  </conditionalFormatting>
  <conditionalFormatting sqref="F3">
    <cfRule type="cellIs" dxfId="2346" priority="2347" stopIfTrue="1" operator="lessThanOrEqual">
      <formula>0</formula>
    </cfRule>
  </conditionalFormatting>
  <conditionalFormatting sqref="F4">
    <cfRule type="cellIs" dxfId="2345" priority="2346" stopIfTrue="1" operator="notBetween">
      <formula>0</formula>
      <formula>3</formula>
    </cfRule>
  </conditionalFormatting>
  <conditionalFormatting sqref="F26">
    <cfRule type="expression" dxfId="2344" priority="2345">
      <formula>IF($F$26&gt;$I$26,TRUE,FALSE)</formula>
    </cfRule>
  </conditionalFormatting>
  <conditionalFormatting sqref="F3">
    <cfRule type="cellIs" dxfId="2343" priority="2344" stopIfTrue="1" operator="lessThanOrEqual">
      <formula>0</formula>
    </cfRule>
  </conditionalFormatting>
  <conditionalFormatting sqref="F4">
    <cfRule type="cellIs" dxfId="2342" priority="2343" stopIfTrue="1" operator="notBetween">
      <formula>0</formula>
      <formula>3</formula>
    </cfRule>
  </conditionalFormatting>
  <conditionalFormatting sqref="F26">
    <cfRule type="expression" dxfId="2341" priority="2342">
      <formula>IF($F$26&gt;$I$26,TRUE,FALSE)</formula>
    </cfRule>
  </conditionalFormatting>
  <conditionalFormatting sqref="F3">
    <cfRule type="cellIs" dxfId="2340" priority="2341" stopIfTrue="1" operator="lessThanOrEqual">
      <formula>0</formula>
    </cfRule>
  </conditionalFormatting>
  <conditionalFormatting sqref="F4">
    <cfRule type="cellIs" dxfId="2339" priority="2340" stopIfTrue="1" operator="notBetween">
      <formula>0</formula>
      <formula>3</formula>
    </cfRule>
  </conditionalFormatting>
  <conditionalFormatting sqref="F26">
    <cfRule type="expression" dxfId="2338" priority="2339">
      <formula>IF($F$26&gt;$I$26,TRUE,FALSE)</formula>
    </cfRule>
  </conditionalFormatting>
  <conditionalFormatting sqref="F3">
    <cfRule type="cellIs" dxfId="2337" priority="2338" stopIfTrue="1" operator="lessThanOrEqual">
      <formula>0</formula>
    </cfRule>
  </conditionalFormatting>
  <conditionalFormatting sqref="F4">
    <cfRule type="cellIs" dxfId="2336" priority="2337" stopIfTrue="1" operator="notBetween">
      <formula>0</formula>
      <formula>3</formula>
    </cfRule>
  </conditionalFormatting>
  <conditionalFormatting sqref="F26">
    <cfRule type="expression" dxfId="2335" priority="2336">
      <formula>IF($F$26&gt;$I$26,TRUE,FALSE)</formula>
    </cfRule>
  </conditionalFormatting>
  <conditionalFormatting sqref="F34">
    <cfRule type="expression" dxfId="2334" priority="2335" stopIfTrue="1">
      <formula>(I34&lt;0)</formula>
    </cfRule>
  </conditionalFormatting>
  <conditionalFormatting sqref="F35">
    <cfRule type="expression" dxfId="2333" priority="2334" stopIfTrue="1">
      <formula>(I35&lt;0)</formula>
    </cfRule>
  </conditionalFormatting>
  <conditionalFormatting sqref="F36">
    <cfRule type="expression" dxfId="2332" priority="2333" stopIfTrue="1">
      <formula>(I36&lt;0)</formula>
    </cfRule>
  </conditionalFormatting>
  <conditionalFormatting sqref="F37">
    <cfRule type="expression" dxfId="2331" priority="2332" stopIfTrue="1">
      <formula>(I37&lt;0)</formula>
    </cfRule>
  </conditionalFormatting>
  <conditionalFormatting sqref="F38">
    <cfRule type="expression" dxfId="2330" priority="2331" stopIfTrue="1">
      <formula>(I38&lt;0)</formula>
    </cfRule>
  </conditionalFormatting>
  <conditionalFormatting sqref="F3">
    <cfRule type="cellIs" dxfId="2329" priority="2330" stopIfTrue="1" operator="lessThanOrEqual">
      <formula>0</formula>
    </cfRule>
  </conditionalFormatting>
  <conditionalFormatting sqref="F4">
    <cfRule type="cellIs" dxfId="2328" priority="2329" stopIfTrue="1" operator="notBetween">
      <formula>0</formula>
      <formula>3</formula>
    </cfRule>
  </conditionalFormatting>
  <conditionalFormatting sqref="F26">
    <cfRule type="expression" dxfId="2327" priority="2328">
      <formula>IF($F$26&gt;$I$26,TRUE,FALSE)</formula>
    </cfRule>
  </conditionalFormatting>
  <conditionalFormatting sqref="F3">
    <cfRule type="cellIs" dxfId="2326" priority="2327" stopIfTrue="1" operator="lessThanOrEqual">
      <formula>0</formula>
    </cfRule>
  </conditionalFormatting>
  <conditionalFormatting sqref="F4">
    <cfRule type="cellIs" dxfId="2325" priority="2326" stopIfTrue="1" operator="notBetween">
      <formula>0</formula>
      <formula>3</formula>
    </cfRule>
  </conditionalFormatting>
  <conditionalFormatting sqref="F26">
    <cfRule type="expression" dxfId="2324" priority="2325">
      <formula>IF($F$26&gt;$I$26,TRUE,FALSE)</formula>
    </cfRule>
  </conditionalFormatting>
  <conditionalFormatting sqref="F3">
    <cfRule type="cellIs" dxfId="2323" priority="2324" stopIfTrue="1" operator="lessThanOrEqual">
      <formula>0</formula>
    </cfRule>
  </conditionalFormatting>
  <conditionalFormatting sqref="F4">
    <cfRule type="cellIs" dxfId="2322" priority="2323" stopIfTrue="1" operator="notBetween">
      <formula>0</formula>
      <formula>3</formula>
    </cfRule>
  </conditionalFormatting>
  <conditionalFormatting sqref="F26">
    <cfRule type="expression" dxfId="2321" priority="2322">
      <formula>IF($F$26&gt;$I$26,TRUE,FALSE)</formula>
    </cfRule>
  </conditionalFormatting>
  <conditionalFormatting sqref="F3">
    <cfRule type="cellIs" dxfId="2320" priority="2321" stopIfTrue="1" operator="lessThanOrEqual">
      <formula>0</formula>
    </cfRule>
  </conditionalFormatting>
  <conditionalFormatting sqref="F4">
    <cfRule type="cellIs" dxfId="2319" priority="2320" stopIfTrue="1" operator="notBetween">
      <formula>0</formula>
      <formula>3</formula>
    </cfRule>
  </conditionalFormatting>
  <conditionalFormatting sqref="F26">
    <cfRule type="expression" dxfId="2318" priority="2319">
      <formula>IF($F$26&gt;$I$26,TRUE,FALSE)</formula>
    </cfRule>
  </conditionalFormatting>
  <conditionalFormatting sqref="F3">
    <cfRule type="cellIs" dxfId="2317" priority="2318" stopIfTrue="1" operator="lessThanOrEqual">
      <formula>0</formula>
    </cfRule>
  </conditionalFormatting>
  <conditionalFormatting sqref="F4">
    <cfRule type="cellIs" dxfId="2316" priority="2317" stopIfTrue="1" operator="notBetween">
      <formula>0</formula>
      <formula>3</formula>
    </cfRule>
  </conditionalFormatting>
  <conditionalFormatting sqref="F26">
    <cfRule type="expression" dxfId="2315" priority="2316">
      <formula>IF($F$26&gt;$I$26,TRUE,FALSE)</formula>
    </cfRule>
  </conditionalFormatting>
  <conditionalFormatting sqref="F3">
    <cfRule type="cellIs" dxfId="2314" priority="2315" stopIfTrue="1" operator="lessThanOrEqual">
      <formula>0</formula>
    </cfRule>
  </conditionalFormatting>
  <conditionalFormatting sqref="F4">
    <cfRule type="cellIs" dxfId="2313" priority="2314" stopIfTrue="1" operator="notBetween">
      <formula>0</formula>
      <formula>3</formula>
    </cfRule>
  </conditionalFormatting>
  <conditionalFormatting sqref="F26">
    <cfRule type="expression" dxfId="2312" priority="2313">
      <formula>IF($F$26&gt;$I$26,TRUE,FALSE)</formula>
    </cfRule>
  </conditionalFormatting>
  <conditionalFormatting sqref="F3">
    <cfRule type="cellIs" dxfId="2311" priority="2312" stopIfTrue="1" operator="lessThanOrEqual">
      <formula>0</formula>
    </cfRule>
  </conditionalFormatting>
  <conditionalFormatting sqref="F4">
    <cfRule type="cellIs" dxfId="2310" priority="2311" stopIfTrue="1" operator="notBetween">
      <formula>0</formula>
      <formula>3</formula>
    </cfRule>
  </conditionalFormatting>
  <conditionalFormatting sqref="F26">
    <cfRule type="expression" dxfId="2309" priority="2310">
      <formula>IF($F$26&gt;$I$26,TRUE,FALSE)</formula>
    </cfRule>
  </conditionalFormatting>
  <conditionalFormatting sqref="F3">
    <cfRule type="cellIs" dxfId="2308" priority="2309" stopIfTrue="1" operator="lessThanOrEqual">
      <formula>0</formula>
    </cfRule>
  </conditionalFormatting>
  <conditionalFormatting sqref="F4">
    <cfRule type="cellIs" dxfId="2307" priority="2308" stopIfTrue="1" operator="notBetween">
      <formula>0</formula>
      <formula>3</formula>
    </cfRule>
  </conditionalFormatting>
  <conditionalFormatting sqref="F26">
    <cfRule type="expression" dxfId="2306" priority="2307">
      <formula>IF($F$26&gt;$I$26,TRUE,FALSE)</formula>
    </cfRule>
  </conditionalFormatting>
  <conditionalFormatting sqref="F3">
    <cfRule type="cellIs" dxfId="2305" priority="2306" stopIfTrue="1" operator="lessThanOrEqual">
      <formula>0</formula>
    </cfRule>
  </conditionalFormatting>
  <conditionalFormatting sqref="F4">
    <cfRule type="cellIs" dxfId="2304" priority="2305" stopIfTrue="1" operator="notBetween">
      <formula>0</formula>
      <formula>3</formula>
    </cfRule>
  </conditionalFormatting>
  <conditionalFormatting sqref="F26">
    <cfRule type="expression" dxfId="2303" priority="2304">
      <formula>IF($F$26&gt;$I$26,TRUE,FALSE)</formula>
    </cfRule>
  </conditionalFormatting>
  <conditionalFormatting sqref="F3">
    <cfRule type="cellIs" dxfId="2302" priority="2303" stopIfTrue="1" operator="lessThanOrEqual">
      <formula>0</formula>
    </cfRule>
  </conditionalFormatting>
  <conditionalFormatting sqref="F4">
    <cfRule type="cellIs" dxfId="2301" priority="2302" stopIfTrue="1" operator="notBetween">
      <formula>0</formula>
      <formula>3</formula>
    </cfRule>
  </conditionalFormatting>
  <conditionalFormatting sqref="F26">
    <cfRule type="expression" dxfId="2300" priority="2301">
      <formula>IF($F$26&gt;$I$26,TRUE,FALSE)</formula>
    </cfRule>
  </conditionalFormatting>
  <conditionalFormatting sqref="F3">
    <cfRule type="cellIs" dxfId="2299" priority="2300" stopIfTrue="1" operator="lessThanOrEqual">
      <formula>0</formula>
    </cfRule>
  </conditionalFormatting>
  <conditionalFormatting sqref="F4">
    <cfRule type="cellIs" dxfId="2298" priority="2299" stopIfTrue="1" operator="notBetween">
      <formula>0</formula>
      <formula>3</formula>
    </cfRule>
  </conditionalFormatting>
  <conditionalFormatting sqref="F26">
    <cfRule type="expression" dxfId="2297" priority="2298">
      <formula>IF($F$26&gt;$I$26,TRUE,FALSE)</formula>
    </cfRule>
  </conditionalFormatting>
  <conditionalFormatting sqref="F3">
    <cfRule type="cellIs" dxfId="2296" priority="2297" stopIfTrue="1" operator="lessThanOrEqual">
      <formula>0</formula>
    </cfRule>
  </conditionalFormatting>
  <conditionalFormatting sqref="F4">
    <cfRule type="cellIs" dxfId="2295" priority="2296" stopIfTrue="1" operator="notBetween">
      <formula>0</formula>
      <formula>3</formula>
    </cfRule>
  </conditionalFormatting>
  <conditionalFormatting sqref="F26">
    <cfRule type="expression" dxfId="2294" priority="2295">
      <formula>IF($F$26&gt;$I$26,TRUE,FALSE)</formula>
    </cfRule>
  </conditionalFormatting>
  <conditionalFormatting sqref="F3">
    <cfRule type="cellIs" dxfId="2293" priority="2294" stopIfTrue="1" operator="lessThanOrEqual">
      <formula>0</formula>
    </cfRule>
  </conditionalFormatting>
  <conditionalFormatting sqref="F4">
    <cfRule type="cellIs" dxfId="2292" priority="2293" stopIfTrue="1" operator="notBetween">
      <formula>0</formula>
      <formula>3</formula>
    </cfRule>
  </conditionalFormatting>
  <conditionalFormatting sqref="F26">
    <cfRule type="expression" dxfId="2291" priority="2292">
      <formula>IF($F$26&gt;$I$26,TRUE,FALSE)</formula>
    </cfRule>
  </conditionalFormatting>
  <conditionalFormatting sqref="F34">
    <cfRule type="expression" dxfId="2290" priority="2291" stopIfTrue="1">
      <formula>(I34&lt;0)</formula>
    </cfRule>
  </conditionalFormatting>
  <conditionalFormatting sqref="F35">
    <cfRule type="expression" dxfId="2289" priority="2290" stopIfTrue="1">
      <formula>(I35&lt;0)</formula>
    </cfRule>
  </conditionalFormatting>
  <conditionalFormatting sqref="F36">
    <cfRule type="expression" dxfId="2288" priority="2289" stopIfTrue="1">
      <formula>(I36&lt;0)</formula>
    </cfRule>
  </conditionalFormatting>
  <conditionalFormatting sqref="F37">
    <cfRule type="expression" dxfId="2287" priority="2288" stopIfTrue="1">
      <formula>(I37&lt;0)</formula>
    </cfRule>
  </conditionalFormatting>
  <conditionalFormatting sqref="F38">
    <cfRule type="expression" dxfId="2286" priority="2287" stopIfTrue="1">
      <formula>(I38&lt;0)</formula>
    </cfRule>
  </conditionalFormatting>
  <conditionalFormatting sqref="F3">
    <cfRule type="cellIs" dxfId="2285" priority="2286" stopIfTrue="1" operator="lessThanOrEqual">
      <formula>0</formula>
    </cfRule>
  </conditionalFormatting>
  <conditionalFormatting sqref="F4">
    <cfRule type="cellIs" dxfId="2284" priority="2285" stopIfTrue="1" operator="notBetween">
      <formula>0</formula>
      <formula>3</formula>
    </cfRule>
  </conditionalFormatting>
  <conditionalFormatting sqref="F26">
    <cfRule type="expression" dxfId="2283" priority="2284">
      <formula>IF($F$26&gt;$I$26,TRUE,FALSE)</formula>
    </cfRule>
  </conditionalFormatting>
  <conditionalFormatting sqref="F3">
    <cfRule type="cellIs" dxfId="2282" priority="2283" stopIfTrue="1" operator="lessThanOrEqual">
      <formula>0</formula>
    </cfRule>
  </conditionalFormatting>
  <conditionalFormatting sqref="F4">
    <cfRule type="cellIs" dxfId="2281" priority="2282" stopIfTrue="1" operator="notBetween">
      <formula>0</formula>
      <formula>3</formula>
    </cfRule>
  </conditionalFormatting>
  <conditionalFormatting sqref="F26">
    <cfRule type="expression" dxfId="2280" priority="2281">
      <formula>IF($F$26&gt;$I$26,TRUE,FALSE)</formula>
    </cfRule>
  </conditionalFormatting>
  <conditionalFormatting sqref="F3">
    <cfRule type="cellIs" dxfId="2279" priority="2280" stopIfTrue="1" operator="lessThanOrEqual">
      <formula>0</formula>
    </cfRule>
  </conditionalFormatting>
  <conditionalFormatting sqref="F4">
    <cfRule type="cellIs" dxfId="2278" priority="2279" stopIfTrue="1" operator="notBetween">
      <formula>0</formula>
      <formula>3</formula>
    </cfRule>
  </conditionalFormatting>
  <conditionalFormatting sqref="F26">
    <cfRule type="expression" dxfId="2277" priority="2278">
      <formula>IF($F$26&gt;$I$26,TRUE,FALSE)</formula>
    </cfRule>
  </conditionalFormatting>
  <conditionalFormatting sqref="F3">
    <cfRule type="cellIs" dxfId="2276" priority="2277" stopIfTrue="1" operator="lessThanOrEqual">
      <formula>0</formula>
    </cfRule>
  </conditionalFormatting>
  <conditionalFormatting sqref="F4">
    <cfRule type="cellIs" dxfId="2275" priority="2276" stopIfTrue="1" operator="notBetween">
      <formula>0</formula>
      <formula>3</formula>
    </cfRule>
  </conditionalFormatting>
  <conditionalFormatting sqref="F26">
    <cfRule type="expression" dxfId="2274" priority="2275">
      <formula>IF($F$26&gt;$I$26,TRUE,FALSE)</formula>
    </cfRule>
  </conditionalFormatting>
  <conditionalFormatting sqref="F3">
    <cfRule type="cellIs" dxfId="2273" priority="2274" stopIfTrue="1" operator="lessThanOrEqual">
      <formula>0</formula>
    </cfRule>
  </conditionalFormatting>
  <conditionalFormatting sqref="F4">
    <cfRule type="cellIs" dxfId="2272" priority="2273" stopIfTrue="1" operator="notBetween">
      <formula>0</formula>
      <formula>3</formula>
    </cfRule>
  </conditionalFormatting>
  <conditionalFormatting sqref="F26">
    <cfRule type="expression" dxfId="2271" priority="2272">
      <formula>IF($F$26&gt;$I$26,TRUE,FALSE)</formula>
    </cfRule>
  </conditionalFormatting>
  <conditionalFormatting sqref="F3">
    <cfRule type="cellIs" dxfId="2270" priority="2271" stopIfTrue="1" operator="lessThanOrEqual">
      <formula>0</formula>
    </cfRule>
  </conditionalFormatting>
  <conditionalFormatting sqref="F4">
    <cfRule type="cellIs" dxfId="2269" priority="2270" stopIfTrue="1" operator="notBetween">
      <formula>0</formula>
      <formula>3</formula>
    </cfRule>
  </conditionalFormatting>
  <conditionalFormatting sqref="F26">
    <cfRule type="expression" dxfId="2268" priority="2269">
      <formula>IF($F$26&gt;$I$26,TRUE,FALSE)</formula>
    </cfRule>
  </conditionalFormatting>
  <conditionalFormatting sqref="F3">
    <cfRule type="cellIs" dxfId="2267" priority="2268" stopIfTrue="1" operator="lessThanOrEqual">
      <formula>0</formula>
    </cfRule>
  </conditionalFormatting>
  <conditionalFormatting sqref="F4">
    <cfRule type="cellIs" dxfId="2266" priority="2267" stopIfTrue="1" operator="notBetween">
      <formula>0</formula>
      <formula>3</formula>
    </cfRule>
  </conditionalFormatting>
  <conditionalFormatting sqref="F26">
    <cfRule type="expression" dxfId="2265" priority="2266">
      <formula>IF($F$26&gt;$I$26,TRUE,FALSE)</formula>
    </cfRule>
  </conditionalFormatting>
  <conditionalFormatting sqref="F3">
    <cfRule type="cellIs" dxfId="2264" priority="2265" stopIfTrue="1" operator="lessThanOrEqual">
      <formula>0</formula>
    </cfRule>
  </conditionalFormatting>
  <conditionalFormatting sqref="F4">
    <cfRule type="cellIs" dxfId="2263" priority="2264" stopIfTrue="1" operator="notBetween">
      <formula>0</formula>
      <formula>3</formula>
    </cfRule>
  </conditionalFormatting>
  <conditionalFormatting sqref="F26">
    <cfRule type="expression" dxfId="2262" priority="2263">
      <formula>IF($F$26&gt;$I$26,TRUE,FALSE)</formula>
    </cfRule>
  </conditionalFormatting>
  <conditionalFormatting sqref="F3">
    <cfRule type="cellIs" dxfId="2261" priority="2262" stopIfTrue="1" operator="lessThanOrEqual">
      <formula>0</formula>
    </cfRule>
  </conditionalFormatting>
  <conditionalFormatting sqref="F4">
    <cfRule type="cellIs" dxfId="2260" priority="2261" stopIfTrue="1" operator="notBetween">
      <formula>0</formula>
      <formula>3</formula>
    </cfRule>
  </conditionalFormatting>
  <conditionalFormatting sqref="F26">
    <cfRule type="expression" dxfId="2259" priority="2260">
      <formula>IF($F$26&gt;$I$26,TRUE,FALSE)</formula>
    </cfRule>
  </conditionalFormatting>
  <conditionalFormatting sqref="F3">
    <cfRule type="cellIs" dxfId="2258" priority="2259" stopIfTrue="1" operator="lessThanOrEqual">
      <formula>0</formula>
    </cfRule>
  </conditionalFormatting>
  <conditionalFormatting sqref="F4">
    <cfRule type="cellIs" dxfId="2257" priority="2258" stopIfTrue="1" operator="notBetween">
      <formula>0</formula>
      <formula>3</formula>
    </cfRule>
  </conditionalFormatting>
  <conditionalFormatting sqref="F26">
    <cfRule type="expression" dxfId="2256" priority="2257">
      <formula>IF($F$26&gt;$I$26,TRUE,FALSE)</formula>
    </cfRule>
  </conditionalFormatting>
  <conditionalFormatting sqref="F3">
    <cfRule type="cellIs" dxfId="2255" priority="2256" stopIfTrue="1" operator="lessThanOrEqual">
      <formula>0</formula>
    </cfRule>
  </conditionalFormatting>
  <conditionalFormatting sqref="F4">
    <cfRule type="cellIs" dxfId="2254" priority="2255" stopIfTrue="1" operator="notBetween">
      <formula>0</formula>
      <formula>3</formula>
    </cfRule>
  </conditionalFormatting>
  <conditionalFormatting sqref="F26">
    <cfRule type="expression" dxfId="2253" priority="2254">
      <formula>IF($F$26&gt;$I$26,TRUE,FALSE)</formula>
    </cfRule>
  </conditionalFormatting>
  <conditionalFormatting sqref="F3">
    <cfRule type="cellIs" dxfId="2252" priority="2253" stopIfTrue="1" operator="lessThanOrEqual">
      <formula>0</formula>
    </cfRule>
  </conditionalFormatting>
  <conditionalFormatting sqref="F4">
    <cfRule type="cellIs" dxfId="2251" priority="2252" stopIfTrue="1" operator="notBetween">
      <formula>0</formula>
      <formula>3</formula>
    </cfRule>
  </conditionalFormatting>
  <conditionalFormatting sqref="F26">
    <cfRule type="expression" dxfId="2250" priority="2251">
      <formula>IF($F$26&gt;$I$26,TRUE,FALSE)</formula>
    </cfRule>
  </conditionalFormatting>
  <conditionalFormatting sqref="F3">
    <cfRule type="cellIs" dxfId="2249" priority="2250" stopIfTrue="1" operator="lessThanOrEqual">
      <formula>0</formula>
    </cfRule>
  </conditionalFormatting>
  <conditionalFormatting sqref="F4">
    <cfRule type="cellIs" dxfId="2248" priority="2249" stopIfTrue="1" operator="notBetween">
      <formula>0</formula>
      <formula>3</formula>
    </cfRule>
  </conditionalFormatting>
  <conditionalFormatting sqref="F26">
    <cfRule type="expression" dxfId="2247" priority="2248">
      <formula>IF($F$26&gt;$I$26,TRUE,FALSE)</formula>
    </cfRule>
  </conditionalFormatting>
  <conditionalFormatting sqref="F34">
    <cfRule type="expression" dxfId="2246" priority="2247" stopIfTrue="1">
      <formula>(I34&lt;0)</formula>
    </cfRule>
  </conditionalFormatting>
  <conditionalFormatting sqref="F35">
    <cfRule type="expression" dxfId="2245" priority="2246" stopIfTrue="1">
      <formula>(I35&lt;0)</formula>
    </cfRule>
  </conditionalFormatting>
  <conditionalFormatting sqref="F36">
    <cfRule type="expression" dxfId="2244" priority="2245" stopIfTrue="1">
      <formula>(I36&lt;0)</formula>
    </cfRule>
  </conditionalFormatting>
  <conditionalFormatting sqref="F37">
    <cfRule type="expression" dxfId="2243" priority="2244" stopIfTrue="1">
      <formula>(I37&lt;0)</formula>
    </cfRule>
  </conditionalFormatting>
  <conditionalFormatting sqref="F38">
    <cfRule type="expression" dxfId="2242" priority="2243" stopIfTrue="1">
      <formula>(I38&lt;0)</formula>
    </cfRule>
  </conditionalFormatting>
  <conditionalFormatting sqref="F3">
    <cfRule type="cellIs" dxfId="2241" priority="2242" stopIfTrue="1" operator="lessThanOrEqual">
      <formula>0</formula>
    </cfRule>
  </conditionalFormatting>
  <conditionalFormatting sqref="F4">
    <cfRule type="cellIs" dxfId="2240" priority="2241" stopIfTrue="1" operator="notBetween">
      <formula>0</formula>
      <formula>3</formula>
    </cfRule>
  </conditionalFormatting>
  <conditionalFormatting sqref="F26">
    <cfRule type="expression" dxfId="2239" priority="2240">
      <formula>IF($F$26&gt;$I$26,TRUE,FALSE)</formula>
    </cfRule>
  </conditionalFormatting>
  <conditionalFormatting sqref="F3">
    <cfRule type="cellIs" dxfId="2238" priority="2239" stopIfTrue="1" operator="lessThanOrEqual">
      <formula>0</formula>
    </cfRule>
  </conditionalFormatting>
  <conditionalFormatting sqref="F4">
    <cfRule type="cellIs" dxfId="2237" priority="2238" stopIfTrue="1" operator="notBetween">
      <formula>0</formula>
      <formula>3</formula>
    </cfRule>
  </conditionalFormatting>
  <conditionalFormatting sqref="F26">
    <cfRule type="expression" dxfId="2236" priority="2237">
      <formula>IF($F$26&gt;$I$26,TRUE,FALSE)</formula>
    </cfRule>
  </conditionalFormatting>
  <conditionalFormatting sqref="F3">
    <cfRule type="cellIs" dxfId="2235" priority="2236" stopIfTrue="1" operator="lessThanOrEqual">
      <formula>0</formula>
    </cfRule>
  </conditionalFormatting>
  <conditionalFormatting sqref="F4">
    <cfRule type="cellIs" dxfId="2234" priority="2235" stopIfTrue="1" operator="notBetween">
      <formula>0</formula>
      <formula>3</formula>
    </cfRule>
  </conditionalFormatting>
  <conditionalFormatting sqref="F26">
    <cfRule type="expression" dxfId="2233" priority="2234">
      <formula>IF($F$26&gt;$I$26,TRUE,FALSE)</formula>
    </cfRule>
  </conditionalFormatting>
  <conditionalFormatting sqref="F3">
    <cfRule type="cellIs" dxfId="2232" priority="2233" stopIfTrue="1" operator="lessThanOrEqual">
      <formula>0</formula>
    </cfRule>
  </conditionalFormatting>
  <conditionalFormatting sqref="F4">
    <cfRule type="cellIs" dxfId="2231" priority="2232" stopIfTrue="1" operator="notBetween">
      <formula>0</formula>
      <formula>3</formula>
    </cfRule>
  </conditionalFormatting>
  <conditionalFormatting sqref="F26">
    <cfRule type="expression" dxfId="2230" priority="2231">
      <formula>IF($F$26&gt;$I$26,TRUE,FALSE)</formula>
    </cfRule>
  </conditionalFormatting>
  <conditionalFormatting sqref="F3">
    <cfRule type="cellIs" dxfId="2229" priority="2230" stopIfTrue="1" operator="lessThanOrEqual">
      <formula>0</formula>
    </cfRule>
  </conditionalFormatting>
  <conditionalFormatting sqref="F4">
    <cfRule type="cellIs" dxfId="2228" priority="2229" stopIfTrue="1" operator="notBetween">
      <formula>0</formula>
      <formula>3</formula>
    </cfRule>
  </conditionalFormatting>
  <conditionalFormatting sqref="F26">
    <cfRule type="expression" dxfId="2227" priority="2228">
      <formula>IF($F$26&gt;$I$26,TRUE,FALSE)</formula>
    </cfRule>
  </conditionalFormatting>
  <conditionalFormatting sqref="F3">
    <cfRule type="cellIs" dxfId="2226" priority="2227" stopIfTrue="1" operator="lessThanOrEqual">
      <formula>0</formula>
    </cfRule>
  </conditionalFormatting>
  <conditionalFormatting sqref="F4">
    <cfRule type="cellIs" dxfId="2225" priority="2226" stopIfTrue="1" operator="notBetween">
      <formula>0</formula>
      <formula>3</formula>
    </cfRule>
  </conditionalFormatting>
  <conditionalFormatting sqref="F26">
    <cfRule type="expression" dxfId="2224" priority="2225">
      <formula>IF($F$26&gt;$I$26,TRUE,FALSE)</formula>
    </cfRule>
  </conditionalFormatting>
  <conditionalFormatting sqref="F3">
    <cfRule type="cellIs" dxfId="2223" priority="2224" stopIfTrue="1" operator="lessThanOrEqual">
      <formula>0</formula>
    </cfRule>
  </conditionalFormatting>
  <conditionalFormatting sqref="F4">
    <cfRule type="cellIs" dxfId="2222" priority="2223" stopIfTrue="1" operator="notBetween">
      <formula>0</formula>
      <formula>3</formula>
    </cfRule>
  </conditionalFormatting>
  <conditionalFormatting sqref="F26">
    <cfRule type="expression" dxfId="2221" priority="2222">
      <formula>IF($F$26&gt;$I$26,TRUE,FALSE)</formula>
    </cfRule>
  </conditionalFormatting>
  <conditionalFormatting sqref="F3">
    <cfRule type="cellIs" dxfId="2220" priority="2221" stopIfTrue="1" operator="lessThanOrEqual">
      <formula>0</formula>
    </cfRule>
  </conditionalFormatting>
  <conditionalFormatting sqref="F4">
    <cfRule type="cellIs" dxfId="2219" priority="2220" stopIfTrue="1" operator="notBetween">
      <formula>0</formula>
      <formula>3</formula>
    </cfRule>
  </conditionalFormatting>
  <conditionalFormatting sqref="F26">
    <cfRule type="expression" dxfId="2218" priority="2219">
      <formula>IF($F$26&gt;$I$26,TRUE,FALSE)</formula>
    </cfRule>
  </conditionalFormatting>
  <conditionalFormatting sqref="F3">
    <cfRule type="cellIs" dxfId="2217" priority="2218" stopIfTrue="1" operator="lessThanOrEqual">
      <formula>0</formula>
    </cfRule>
  </conditionalFormatting>
  <conditionalFormatting sqref="F4">
    <cfRule type="cellIs" dxfId="2216" priority="2217" stopIfTrue="1" operator="notBetween">
      <formula>0</formula>
      <formula>3</formula>
    </cfRule>
  </conditionalFormatting>
  <conditionalFormatting sqref="F26">
    <cfRule type="expression" dxfId="2215" priority="2216">
      <formula>IF($F$26&gt;$I$26,TRUE,FALSE)</formula>
    </cfRule>
  </conditionalFormatting>
  <conditionalFormatting sqref="F3">
    <cfRule type="cellIs" dxfId="2214" priority="2215" stopIfTrue="1" operator="lessThanOrEqual">
      <formula>0</formula>
    </cfRule>
  </conditionalFormatting>
  <conditionalFormatting sqref="F4">
    <cfRule type="cellIs" dxfId="2213" priority="2214" stopIfTrue="1" operator="notBetween">
      <formula>0</formula>
      <formula>3</formula>
    </cfRule>
  </conditionalFormatting>
  <conditionalFormatting sqref="F26">
    <cfRule type="expression" dxfId="2212" priority="2213">
      <formula>IF($F$26&gt;$I$26,TRUE,FALSE)</formula>
    </cfRule>
  </conditionalFormatting>
  <conditionalFormatting sqref="F3">
    <cfRule type="cellIs" dxfId="2211" priority="2212" stopIfTrue="1" operator="lessThanOrEqual">
      <formula>0</formula>
    </cfRule>
  </conditionalFormatting>
  <conditionalFormatting sqref="F4">
    <cfRule type="cellIs" dxfId="2210" priority="2211" stopIfTrue="1" operator="notBetween">
      <formula>0</formula>
      <formula>3</formula>
    </cfRule>
  </conditionalFormatting>
  <conditionalFormatting sqref="F26">
    <cfRule type="expression" dxfId="2209" priority="2210">
      <formula>IF($F$26&gt;$I$26,TRUE,FALSE)</formula>
    </cfRule>
  </conditionalFormatting>
  <conditionalFormatting sqref="F3">
    <cfRule type="cellIs" dxfId="2208" priority="2209" stopIfTrue="1" operator="lessThanOrEqual">
      <formula>0</formula>
    </cfRule>
  </conditionalFormatting>
  <conditionalFormatting sqref="F4">
    <cfRule type="cellIs" dxfId="2207" priority="2208" stopIfTrue="1" operator="notBetween">
      <formula>0</formula>
      <formula>3</formula>
    </cfRule>
  </conditionalFormatting>
  <conditionalFormatting sqref="F26">
    <cfRule type="expression" dxfId="2206" priority="2207">
      <formula>IF($F$26&gt;$I$26,TRUE,FALSE)</formula>
    </cfRule>
  </conditionalFormatting>
  <conditionalFormatting sqref="F3">
    <cfRule type="cellIs" dxfId="2205" priority="2206" stopIfTrue="1" operator="lessThanOrEqual">
      <formula>0</formula>
    </cfRule>
  </conditionalFormatting>
  <conditionalFormatting sqref="F4">
    <cfRule type="cellIs" dxfId="2204" priority="2205" stopIfTrue="1" operator="notBetween">
      <formula>0</formula>
      <formula>3</formula>
    </cfRule>
  </conditionalFormatting>
  <conditionalFormatting sqref="F26">
    <cfRule type="expression" dxfId="2203" priority="2204">
      <formula>IF($F$26&gt;$I$26,TRUE,FALSE)</formula>
    </cfRule>
  </conditionalFormatting>
  <conditionalFormatting sqref="F34">
    <cfRule type="expression" dxfId="2202" priority="2203" stopIfTrue="1">
      <formula>(I34&lt;0)</formula>
    </cfRule>
  </conditionalFormatting>
  <conditionalFormatting sqref="F35">
    <cfRule type="expression" dxfId="2201" priority="2202" stopIfTrue="1">
      <formula>(I35&lt;0)</formula>
    </cfRule>
  </conditionalFormatting>
  <conditionalFormatting sqref="F36">
    <cfRule type="expression" dxfId="2200" priority="2201" stopIfTrue="1">
      <formula>(I36&lt;0)</formula>
    </cfRule>
  </conditionalFormatting>
  <conditionalFormatting sqref="F37">
    <cfRule type="expression" dxfId="2199" priority="2200" stopIfTrue="1">
      <formula>(I37&lt;0)</formula>
    </cfRule>
  </conditionalFormatting>
  <conditionalFormatting sqref="F38">
    <cfRule type="expression" dxfId="2198" priority="2199" stopIfTrue="1">
      <formula>(I38&lt;0)</formula>
    </cfRule>
  </conditionalFormatting>
  <conditionalFormatting sqref="F3">
    <cfRule type="cellIs" dxfId="2197" priority="2198" stopIfTrue="1" operator="lessThanOrEqual">
      <formula>0</formula>
    </cfRule>
  </conditionalFormatting>
  <conditionalFormatting sqref="F4">
    <cfRule type="cellIs" dxfId="2196" priority="2197" stopIfTrue="1" operator="notBetween">
      <formula>0</formula>
      <formula>3</formula>
    </cfRule>
  </conditionalFormatting>
  <conditionalFormatting sqref="F26">
    <cfRule type="expression" dxfId="2195" priority="2196">
      <formula>IF($F$26&gt;$I$26,TRUE,FALSE)</formula>
    </cfRule>
  </conditionalFormatting>
  <conditionalFormatting sqref="F3">
    <cfRule type="cellIs" dxfId="2194" priority="2195" stopIfTrue="1" operator="lessThanOrEqual">
      <formula>0</formula>
    </cfRule>
  </conditionalFormatting>
  <conditionalFormatting sqref="F4">
    <cfRule type="cellIs" dxfId="2193" priority="2194" stopIfTrue="1" operator="notBetween">
      <formula>0</formula>
      <formula>3</formula>
    </cfRule>
  </conditionalFormatting>
  <conditionalFormatting sqref="F26">
    <cfRule type="expression" dxfId="2192" priority="2193">
      <formula>IF($F$26&gt;$I$26,TRUE,FALSE)</formula>
    </cfRule>
  </conditionalFormatting>
  <conditionalFormatting sqref="F3">
    <cfRule type="cellIs" dxfId="2191" priority="2192" stopIfTrue="1" operator="lessThanOrEqual">
      <formula>0</formula>
    </cfRule>
  </conditionalFormatting>
  <conditionalFormatting sqref="F4">
    <cfRule type="cellIs" dxfId="2190" priority="2191" stopIfTrue="1" operator="notBetween">
      <formula>0</formula>
      <formula>3</formula>
    </cfRule>
  </conditionalFormatting>
  <conditionalFormatting sqref="F26">
    <cfRule type="expression" dxfId="2189" priority="2190">
      <formula>IF($F$26&gt;$I$26,TRUE,FALSE)</formula>
    </cfRule>
  </conditionalFormatting>
  <conditionalFormatting sqref="F3">
    <cfRule type="cellIs" dxfId="2188" priority="2189" stopIfTrue="1" operator="lessThanOrEqual">
      <formula>0</formula>
    </cfRule>
  </conditionalFormatting>
  <conditionalFormatting sqref="F4">
    <cfRule type="cellIs" dxfId="2187" priority="2188" stopIfTrue="1" operator="notBetween">
      <formula>0</formula>
      <formula>3</formula>
    </cfRule>
  </conditionalFormatting>
  <conditionalFormatting sqref="F26">
    <cfRule type="expression" dxfId="2186" priority="2187">
      <formula>IF($F$26&gt;$I$26,TRUE,FALSE)</formula>
    </cfRule>
  </conditionalFormatting>
  <conditionalFormatting sqref="F3">
    <cfRule type="cellIs" dxfId="2185" priority="2186" stopIfTrue="1" operator="lessThanOrEqual">
      <formula>0</formula>
    </cfRule>
  </conditionalFormatting>
  <conditionalFormatting sqref="F4">
    <cfRule type="cellIs" dxfId="2184" priority="2185" stopIfTrue="1" operator="notBetween">
      <formula>0</formula>
      <formula>3</formula>
    </cfRule>
  </conditionalFormatting>
  <conditionalFormatting sqref="F26">
    <cfRule type="expression" dxfId="2183" priority="2184">
      <formula>IF($F$26&gt;$I$26,TRUE,FALSE)</formula>
    </cfRule>
  </conditionalFormatting>
  <conditionalFormatting sqref="F3">
    <cfRule type="cellIs" dxfId="2182" priority="2183" stopIfTrue="1" operator="lessThanOrEqual">
      <formula>0</formula>
    </cfRule>
  </conditionalFormatting>
  <conditionalFormatting sqref="F4">
    <cfRule type="cellIs" dxfId="2181" priority="2182" stopIfTrue="1" operator="notBetween">
      <formula>0</formula>
      <formula>3</formula>
    </cfRule>
  </conditionalFormatting>
  <conditionalFormatting sqref="F26">
    <cfRule type="expression" dxfId="2180" priority="2181">
      <formula>IF($F$26&gt;$I$26,TRUE,FALSE)</formula>
    </cfRule>
  </conditionalFormatting>
  <conditionalFormatting sqref="F3">
    <cfRule type="cellIs" dxfId="2179" priority="2180" stopIfTrue="1" operator="lessThanOrEqual">
      <formula>0</formula>
    </cfRule>
  </conditionalFormatting>
  <conditionalFormatting sqref="F4">
    <cfRule type="cellIs" dxfId="2178" priority="2179" stopIfTrue="1" operator="notBetween">
      <formula>0</formula>
      <formula>3</formula>
    </cfRule>
  </conditionalFormatting>
  <conditionalFormatting sqref="F26">
    <cfRule type="expression" dxfId="2177" priority="2178">
      <formula>IF($F$26&gt;$I$26,TRUE,FALSE)</formula>
    </cfRule>
  </conditionalFormatting>
  <conditionalFormatting sqref="F3">
    <cfRule type="cellIs" dxfId="2176" priority="2177" stopIfTrue="1" operator="lessThanOrEqual">
      <formula>0</formula>
    </cfRule>
  </conditionalFormatting>
  <conditionalFormatting sqref="F4">
    <cfRule type="cellIs" dxfId="2175" priority="2176" stopIfTrue="1" operator="notBetween">
      <formula>0</formula>
      <formula>3</formula>
    </cfRule>
  </conditionalFormatting>
  <conditionalFormatting sqref="F26">
    <cfRule type="expression" dxfId="2174" priority="2175">
      <formula>IF($F$26&gt;$I$26,TRUE,FALSE)</formula>
    </cfRule>
  </conditionalFormatting>
  <conditionalFormatting sqref="F3">
    <cfRule type="cellIs" dxfId="2173" priority="2174" stopIfTrue="1" operator="lessThanOrEqual">
      <formula>0</formula>
    </cfRule>
  </conditionalFormatting>
  <conditionalFormatting sqref="F4">
    <cfRule type="cellIs" dxfId="2172" priority="2173" stopIfTrue="1" operator="notBetween">
      <formula>0</formula>
      <formula>3</formula>
    </cfRule>
  </conditionalFormatting>
  <conditionalFormatting sqref="F26">
    <cfRule type="expression" dxfId="2171" priority="2172">
      <formula>IF($F$26&gt;$I$26,TRUE,FALSE)</formula>
    </cfRule>
  </conditionalFormatting>
  <conditionalFormatting sqref="F3">
    <cfRule type="cellIs" dxfId="2170" priority="2171" stopIfTrue="1" operator="lessThanOrEqual">
      <formula>0</formula>
    </cfRule>
  </conditionalFormatting>
  <conditionalFormatting sqref="F4">
    <cfRule type="cellIs" dxfId="2169" priority="2170" stopIfTrue="1" operator="notBetween">
      <formula>0</formula>
      <formula>3</formula>
    </cfRule>
  </conditionalFormatting>
  <conditionalFormatting sqref="F26">
    <cfRule type="expression" dxfId="2168" priority="2169">
      <formula>IF($F$26&gt;$I$26,TRUE,FALSE)</formula>
    </cfRule>
  </conditionalFormatting>
  <conditionalFormatting sqref="F3">
    <cfRule type="cellIs" dxfId="2167" priority="2168" stopIfTrue="1" operator="lessThanOrEqual">
      <formula>0</formula>
    </cfRule>
  </conditionalFormatting>
  <conditionalFormatting sqref="F4">
    <cfRule type="cellIs" dxfId="2166" priority="2167" stopIfTrue="1" operator="notBetween">
      <formula>0</formula>
      <formula>3</formula>
    </cfRule>
  </conditionalFormatting>
  <conditionalFormatting sqref="F26">
    <cfRule type="expression" dxfId="2165" priority="2166">
      <formula>IF($F$26&gt;$I$26,TRUE,FALSE)</formula>
    </cfRule>
  </conditionalFormatting>
  <conditionalFormatting sqref="F3">
    <cfRule type="cellIs" dxfId="2164" priority="2165" stopIfTrue="1" operator="lessThanOrEqual">
      <formula>0</formula>
    </cfRule>
  </conditionalFormatting>
  <conditionalFormatting sqref="F4">
    <cfRule type="cellIs" dxfId="2163" priority="2164" stopIfTrue="1" operator="notBetween">
      <formula>0</formula>
      <formula>3</formula>
    </cfRule>
  </conditionalFormatting>
  <conditionalFormatting sqref="F26">
    <cfRule type="expression" dxfId="2162" priority="2163">
      <formula>IF($F$26&gt;$I$26,TRUE,FALSE)</formula>
    </cfRule>
  </conditionalFormatting>
  <conditionalFormatting sqref="F3">
    <cfRule type="cellIs" dxfId="2161" priority="2162" stopIfTrue="1" operator="lessThanOrEqual">
      <formula>0</formula>
    </cfRule>
  </conditionalFormatting>
  <conditionalFormatting sqref="F4">
    <cfRule type="cellIs" dxfId="2160" priority="2161" stopIfTrue="1" operator="notBetween">
      <formula>0</formula>
      <formula>3</formula>
    </cfRule>
  </conditionalFormatting>
  <conditionalFormatting sqref="F26">
    <cfRule type="expression" dxfId="2159" priority="2160">
      <formula>IF($F$26&gt;$I$26,TRUE,FALSE)</formula>
    </cfRule>
  </conditionalFormatting>
  <conditionalFormatting sqref="F34">
    <cfRule type="expression" dxfId="2158" priority="2159" stopIfTrue="1">
      <formula>(I34&lt;0)</formula>
    </cfRule>
  </conditionalFormatting>
  <conditionalFormatting sqref="F35">
    <cfRule type="expression" dxfId="2157" priority="2158" stopIfTrue="1">
      <formula>(I35&lt;0)</formula>
    </cfRule>
  </conditionalFormatting>
  <conditionalFormatting sqref="F36">
    <cfRule type="expression" dxfId="2156" priority="2157" stopIfTrue="1">
      <formula>(I36&lt;0)</formula>
    </cfRule>
  </conditionalFormatting>
  <conditionalFormatting sqref="F37">
    <cfRule type="expression" dxfId="2155" priority="2156" stopIfTrue="1">
      <formula>(I37&lt;0)</formula>
    </cfRule>
  </conditionalFormatting>
  <conditionalFormatting sqref="F38">
    <cfRule type="expression" dxfId="2154" priority="2155" stopIfTrue="1">
      <formula>(I38&lt;0)</formula>
    </cfRule>
  </conditionalFormatting>
  <conditionalFormatting sqref="F3">
    <cfRule type="cellIs" dxfId="2153" priority="2154" stopIfTrue="1" operator="lessThanOrEqual">
      <formula>0</formula>
    </cfRule>
  </conditionalFormatting>
  <conditionalFormatting sqref="F4">
    <cfRule type="cellIs" dxfId="2152" priority="2153" stopIfTrue="1" operator="notBetween">
      <formula>0</formula>
      <formula>3</formula>
    </cfRule>
  </conditionalFormatting>
  <conditionalFormatting sqref="F26">
    <cfRule type="expression" dxfId="2151" priority="2152">
      <formula>IF($F$26&gt;$I$26,TRUE,FALSE)</formula>
    </cfRule>
  </conditionalFormatting>
  <conditionalFormatting sqref="F3">
    <cfRule type="cellIs" dxfId="2150" priority="2151" stopIfTrue="1" operator="lessThanOrEqual">
      <formula>0</formula>
    </cfRule>
  </conditionalFormatting>
  <conditionalFormatting sqref="F4">
    <cfRule type="cellIs" dxfId="2149" priority="2150" stopIfTrue="1" operator="notBetween">
      <formula>0</formula>
      <formula>3</formula>
    </cfRule>
  </conditionalFormatting>
  <conditionalFormatting sqref="F26">
    <cfRule type="expression" dxfId="2148" priority="2149">
      <formula>IF($F$26&gt;$I$26,TRUE,FALSE)</formula>
    </cfRule>
  </conditionalFormatting>
  <conditionalFormatting sqref="F3">
    <cfRule type="cellIs" dxfId="2147" priority="2148" stopIfTrue="1" operator="lessThanOrEqual">
      <formula>0</formula>
    </cfRule>
  </conditionalFormatting>
  <conditionalFormatting sqref="F4">
    <cfRule type="cellIs" dxfId="2146" priority="2147" stopIfTrue="1" operator="notBetween">
      <formula>0</formula>
      <formula>3</formula>
    </cfRule>
  </conditionalFormatting>
  <conditionalFormatting sqref="F26">
    <cfRule type="expression" dxfId="2145" priority="2146">
      <formula>IF($F$26&gt;$I$26,TRUE,FALSE)</formula>
    </cfRule>
  </conditionalFormatting>
  <conditionalFormatting sqref="F3">
    <cfRule type="cellIs" dxfId="2144" priority="2145" stopIfTrue="1" operator="lessThanOrEqual">
      <formula>0</formula>
    </cfRule>
  </conditionalFormatting>
  <conditionalFormatting sqref="F4">
    <cfRule type="cellIs" dxfId="2143" priority="2144" stopIfTrue="1" operator="notBetween">
      <formula>0</formula>
      <formula>3</formula>
    </cfRule>
  </conditionalFormatting>
  <conditionalFormatting sqref="F26">
    <cfRule type="expression" dxfId="2142" priority="2143">
      <formula>IF($F$26&gt;$I$26,TRUE,FALSE)</formula>
    </cfRule>
  </conditionalFormatting>
  <conditionalFormatting sqref="F3">
    <cfRule type="cellIs" dxfId="2141" priority="2142" stopIfTrue="1" operator="lessThanOrEqual">
      <formula>0</formula>
    </cfRule>
  </conditionalFormatting>
  <conditionalFormatting sqref="F4">
    <cfRule type="cellIs" dxfId="2140" priority="2141" stopIfTrue="1" operator="notBetween">
      <formula>0</formula>
      <formula>3</formula>
    </cfRule>
  </conditionalFormatting>
  <conditionalFormatting sqref="F26">
    <cfRule type="expression" dxfId="2139" priority="2140">
      <formula>IF($F$26&gt;$I$26,TRUE,FALSE)</formula>
    </cfRule>
  </conditionalFormatting>
  <conditionalFormatting sqref="F3">
    <cfRule type="cellIs" dxfId="2138" priority="2139" stopIfTrue="1" operator="lessThanOrEqual">
      <formula>0</formula>
    </cfRule>
  </conditionalFormatting>
  <conditionalFormatting sqref="F4">
    <cfRule type="cellIs" dxfId="2137" priority="2138" stopIfTrue="1" operator="notBetween">
      <formula>0</formula>
      <formula>3</formula>
    </cfRule>
  </conditionalFormatting>
  <conditionalFormatting sqref="F26">
    <cfRule type="expression" dxfId="2136" priority="2137">
      <formula>IF($F$26&gt;$I$26,TRUE,FALSE)</formula>
    </cfRule>
  </conditionalFormatting>
  <conditionalFormatting sqref="F3">
    <cfRule type="cellIs" dxfId="2135" priority="2136" stopIfTrue="1" operator="lessThanOrEqual">
      <formula>0</formula>
    </cfRule>
  </conditionalFormatting>
  <conditionalFormatting sqref="F4">
    <cfRule type="cellIs" dxfId="2134" priority="2135" stopIfTrue="1" operator="notBetween">
      <formula>0</formula>
      <formula>3</formula>
    </cfRule>
  </conditionalFormatting>
  <conditionalFormatting sqref="F26">
    <cfRule type="expression" dxfId="2133" priority="2134">
      <formula>IF($F$26&gt;$I$26,TRUE,FALSE)</formula>
    </cfRule>
  </conditionalFormatting>
  <conditionalFormatting sqref="F3">
    <cfRule type="cellIs" dxfId="2132" priority="2133" stopIfTrue="1" operator="lessThanOrEqual">
      <formula>0</formula>
    </cfRule>
  </conditionalFormatting>
  <conditionalFormatting sqref="F4">
    <cfRule type="cellIs" dxfId="2131" priority="2132" stopIfTrue="1" operator="notBetween">
      <formula>0</formula>
      <formula>3</formula>
    </cfRule>
  </conditionalFormatting>
  <conditionalFormatting sqref="F26">
    <cfRule type="expression" dxfId="2130" priority="2131">
      <formula>IF($F$26&gt;$I$26,TRUE,FALSE)</formula>
    </cfRule>
  </conditionalFormatting>
  <conditionalFormatting sqref="F3">
    <cfRule type="cellIs" dxfId="2129" priority="2130" stopIfTrue="1" operator="lessThanOrEqual">
      <formula>0</formula>
    </cfRule>
  </conditionalFormatting>
  <conditionalFormatting sqref="F4">
    <cfRule type="cellIs" dxfId="2128" priority="2129" stopIfTrue="1" operator="notBetween">
      <formula>0</formula>
      <formula>3</formula>
    </cfRule>
  </conditionalFormatting>
  <conditionalFormatting sqref="F26">
    <cfRule type="expression" dxfId="2127" priority="2128">
      <formula>IF($F$26&gt;$I$26,TRUE,FALSE)</formula>
    </cfRule>
  </conditionalFormatting>
  <conditionalFormatting sqref="F3">
    <cfRule type="cellIs" dxfId="2126" priority="2127" stopIfTrue="1" operator="lessThanOrEqual">
      <formula>0</formula>
    </cfRule>
  </conditionalFormatting>
  <conditionalFormatting sqref="F4">
    <cfRule type="cellIs" dxfId="2125" priority="2126" stopIfTrue="1" operator="notBetween">
      <formula>0</formula>
      <formula>3</formula>
    </cfRule>
  </conditionalFormatting>
  <conditionalFormatting sqref="F26">
    <cfRule type="expression" dxfId="2124" priority="2125">
      <formula>IF($F$26&gt;$I$26,TRUE,FALSE)</formula>
    </cfRule>
  </conditionalFormatting>
  <conditionalFormatting sqref="F3">
    <cfRule type="cellIs" dxfId="2123" priority="2124" stopIfTrue="1" operator="lessThanOrEqual">
      <formula>0</formula>
    </cfRule>
  </conditionalFormatting>
  <conditionalFormatting sqref="F4">
    <cfRule type="cellIs" dxfId="2122" priority="2123" stopIfTrue="1" operator="notBetween">
      <formula>0</formula>
      <formula>3</formula>
    </cfRule>
  </conditionalFormatting>
  <conditionalFormatting sqref="F26">
    <cfRule type="expression" dxfId="2121" priority="2122">
      <formula>IF($F$26&gt;$I$26,TRUE,FALSE)</formula>
    </cfRule>
  </conditionalFormatting>
  <conditionalFormatting sqref="F3">
    <cfRule type="cellIs" dxfId="2120" priority="2121" stopIfTrue="1" operator="lessThanOrEqual">
      <formula>0</formula>
    </cfRule>
  </conditionalFormatting>
  <conditionalFormatting sqref="F4">
    <cfRule type="cellIs" dxfId="2119" priority="2120" stopIfTrue="1" operator="notBetween">
      <formula>0</formula>
      <formula>3</formula>
    </cfRule>
  </conditionalFormatting>
  <conditionalFormatting sqref="F26">
    <cfRule type="expression" dxfId="2118" priority="2119">
      <formula>IF($F$26&gt;$I$26,TRUE,FALSE)</formula>
    </cfRule>
  </conditionalFormatting>
  <conditionalFormatting sqref="F3">
    <cfRule type="cellIs" dxfId="2117" priority="2118" stopIfTrue="1" operator="lessThanOrEqual">
      <formula>0</formula>
    </cfRule>
  </conditionalFormatting>
  <conditionalFormatting sqref="F4">
    <cfRule type="cellIs" dxfId="2116" priority="2117" stopIfTrue="1" operator="notBetween">
      <formula>0</formula>
      <formula>3</formula>
    </cfRule>
  </conditionalFormatting>
  <conditionalFormatting sqref="F26">
    <cfRule type="expression" dxfId="2115" priority="2116">
      <formula>IF($F$26&gt;$I$26,TRUE,FALSE)</formula>
    </cfRule>
  </conditionalFormatting>
  <conditionalFormatting sqref="F34">
    <cfRule type="expression" dxfId="2114" priority="2115" stopIfTrue="1">
      <formula>(I34&lt;0)</formula>
    </cfRule>
  </conditionalFormatting>
  <conditionalFormatting sqref="F35">
    <cfRule type="expression" dxfId="2113" priority="2114" stopIfTrue="1">
      <formula>(I35&lt;0)</formula>
    </cfRule>
  </conditionalFormatting>
  <conditionalFormatting sqref="F36">
    <cfRule type="expression" dxfId="2112" priority="2113" stopIfTrue="1">
      <formula>(I36&lt;0)</formula>
    </cfRule>
  </conditionalFormatting>
  <conditionalFormatting sqref="F37">
    <cfRule type="expression" dxfId="2111" priority="2112" stopIfTrue="1">
      <formula>(I37&lt;0)</formula>
    </cfRule>
  </conditionalFormatting>
  <conditionalFormatting sqref="F38">
    <cfRule type="expression" dxfId="2110" priority="2111" stopIfTrue="1">
      <formula>(I38&lt;0)</formula>
    </cfRule>
  </conditionalFormatting>
  <conditionalFormatting sqref="F3">
    <cfRule type="cellIs" dxfId="2109" priority="2110" stopIfTrue="1" operator="lessThanOrEqual">
      <formula>0</formula>
    </cfRule>
  </conditionalFormatting>
  <conditionalFormatting sqref="F4">
    <cfRule type="cellIs" dxfId="2108" priority="2109" stopIfTrue="1" operator="notBetween">
      <formula>0</formula>
      <formula>3</formula>
    </cfRule>
  </conditionalFormatting>
  <conditionalFormatting sqref="F26">
    <cfRule type="expression" dxfId="2107" priority="2108">
      <formula>IF($F$26&gt;$I$26,TRUE,FALSE)</formula>
    </cfRule>
  </conditionalFormatting>
  <conditionalFormatting sqref="F3">
    <cfRule type="cellIs" dxfId="2106" priority="2107" stopIfTrue="1" operator="lessThanOrEqual">
      <formula>0</formula>
    </cfRule>
  </conditionalFormatting>
  <conditionalFormatting sqref="F4">
    <cfRule type="cellIs" dxfId="2105" priority="2106" stopIfTrue="1" operator="notBetween">
      <formula>0</formula>
      <formula>3</formula>
    </cfRule>
  </conditionalFormatting>
  <conditionalFormatting sqref="F26">
    <cfRule type="expression" dxfId="2104" priority="2105">
      <formula>IF($F$26&gt;$I$26,TRUE,FALSE)</formula>
    </cfRule>
  </conditionalFormatting>
  <conditionalFormatting sqref="F3">
    <cfRule type="cellIs" dxfId="2103" priority="2104" stopIfTrue="1" operator="lessThanOrEqual">
      <formula>0</formula>
    </cfRule>
  </conditionalFormatting>
  <conditionalFormatting sqref="F4">
    <cfRule type="cellIs" dxfId="2102" priority="2103" stopIfTrue="1" operator="notBetween">
      <formula>0</formula>
      <formula>3</formula>
    </cfRule>
  </conditionalFormatting>
  <conditionalFormatting sqref="F26">
    <cfRule type="expression" dxfId="2101" priority="2102">
      <formula>IF($F$26&gt;$I$26,TRUE,FALSE)</formula>
    </cfRule>
  </conditionalFormatting>
  <conditionalFormatting sqref="F3">
    <cfRule type="cellIs" dxfId="2100" priority="2101" stopIfTrue="1" operator="lessThanOrEqual">
      <formula>0</formula>
    </cfRule>
  </conditionalFormatting>
  <conditionalFormatting sqref="F4">
    <cfRule type="cellIs" dxfId="2099" priority="2100" stopIfTrue="1" operator="notBetween">
      <formula>0</formula>
      <formula>3</formula>
    </cfRule>
  </conditionalFormatting>
  <conditionalFormatting sqref="F26">
    <cfRule type="expression" dxfId="2098" priority="2099">
      <formula>IF($F$26&gt;$I$26,TRUE,FALSE)</formula>
    </cfRule>
  </conditionalFormatting>
  <conditionalFormatting sqref="F3">
    <cfRule type="cellIs" dxfId="2097" priority="2098" stopIfTrue="1" operator="lessThanOrEqual">
      <formula>0</formula>
    </cfRule>
  </conditionalFormatting>
  <conditionalFormatting sqref="F4">
    <cfRule type="cellIs" dxfId="2096" priority="2097" stopIfTrue="1" operator="notBetween">
      <formula>0</formula>
      <formula>3</formula>
    </cfRule>
  </conditionalFormatting>
  <conditionalFormatting sqref="F26">
    <cfRule type="expression" dxfId="2095" priority="2096">
      <formula>IF($F$26&gt;$I$26,TRUE,FALSE)</formula>
    </cfRule>
  </conditionalFormatting>
  <conditionalFormatting sqref="F3">
    <cfRule type="cellIs" dxfId="2094" priority="2095" stopIfTrue="1" operator="lessThanOrEqual">
      <formula>0</formula>
    </cfRule>
  </conditionalFormatting>
  <conditionalFormatting sqref="F4">
    <cfRule type="cellIs" dxfId="2093" priority="2094" stopIfTrue="1" operator="notBetween">
      <formula>0</formula>
      <formula>3</formula>
    </cfRule>
  </conditionalFormatting>
  <conditionalFormatting sqref="F26">
    <cfRule type="expression" dxfId="2092" priority="2093">
      <formula>IF($F$26&gt;$I$26,TRUE,FALSE)</formula>
    </cfRule>
  </conditionalFormatting>
  <conditionalFormatting sqref="F3">
    <cfRule type="cellIs" dxfId="2091" priority="2092" stopIfTrue="1" operator="lessThanOrEqual">
      <formula>0</formula>
    </cfRule>
  </conditionalFormatting>
  <conditionalFormatting sqref="F4">
    <cfRule type="cellIs" dxfId="2090" priority="2091" stopIfTrue="1" operator="notBetween">
      <formula>0</formula>
      <formula>3</formula>
    </cfRule>
  </conditionalFormatting>
  <conditionalFormatting sqref="F26">
    <cfRule type="expression" dxfId="2089" priority="2090">
      <formula>IF($F$26&gt;$I$26,TRUE,FALSE)</formula>
    </cfRule>
  </conditionalFormatting>
  <conditionalFormatting sqref="F3">
    <cfRule type="cellIs" dxfId="2088" priority="2089" stopIfTrue="1" operator="lessThanOrEqual">
      <formula>0</formula>
    </cfRule>
  </conditionalFormatting>
  <conditionalFormatting sqref="F4">
    <cfRule type="cellIs" dxfId="2087" priority="2088" stopIfTrue="1" operator="notBetween">
      <formula>0</formula>
      <formula>3</formula>
    </cfRule>
  </conditionalFormatting>
  <conditionalFormatting sqref="F26">
    <cfRule type="expression" dxfId="2086" priority="2087">
      <formula>IF($F$26&gt;$I$26,TRUE,FALSE)</formula>
    </cfRule>
  </conditionalFormatting>
  <conditionalFormatting sqref="F3">
    <cfRule type="cellIs" dxfId="2085" priority="2086" stopIfTrue="1" operator="lessThanOrEqual">
      <formula>0</formula>
    </cfRule>
  </conditionalFormatting>
  <conditionalFormatting sqref="F4">
    <cfRule type="cellIs" dxfId="2084" priority="2085" stopIfTrue="1" operator="notBetween">
      <formula>0</formula>
      <formula>3</formula>
    </cfRule>
  </conditionalFormatting>
  <conditionalFormatting sqref="F26">
    <cfRule type="expression" dxfId="2083" priority="2084">
      <formula>IF($F$26&gt;$I$26,TRUE,FALSE)</formula>
    </cfRule>
  </conditionalFormatting>
  <conditionalFormatting sqref="F3">
    <cfRule type="cellIs" dxfId="2082" priority="2083" stopIfTrue="1" operator="lessThanOrEqual">
      <formula>0</formula>
    </cfRule>
  </conditionalFormatting>
  <conditionalFormatting sqref="F4">
    <cfRule type="cellIs" dxfId="2081" priority="2082" stopIfTrue="1" operator="notBetween">
      <formula>0</formula>
      <formula>3</formula>
    </cfRule>
  </conditionalFormatting>
  <conditionalFormatting sqref="F26">
    <cfRule type="expression" dxfId="2080" priority="2081">
      <formula>IF($F$26&gt;$I$26,TRUE,FALSE)</formula>
    </cfRule>
  </conditionalFormatting>
  <conditionalFormatting sqref="F3">
    <cfRule type="cellIs" dxfId="2079" priority="2080" stopIfTrue="1" operator="lessThanOrEqual">
      <formula>0</formula>
    </cfRule>
  </conditionalFormatting>
  <conditionalFormatting sqref="F4">
    <cfRule type="cellIs" dxfId="2078" priority="2079" stopIfTrue="1" operator="notBetween">
      <formula>0</formula>
      <formula>3</formula>
    </cfRule>
  </conditionalFormatting>
  <conditionalFormatting sqref="F26">
    <cfRule type="expression" dxfId="2077" priority="2078">
      <formula>IF($F$26&gt;$I$26,TRUE,FALSE)</formula>
    </cfRule>
  </conditionalFormatting>
  <conditionalFormatting sqref="F3">
    <cfRule type="cellIs" dxfId="2076" priority="2077" stopIfTrue="1" operator="lessThanOrEqual">
      <formula>0</formula>
    </cfRule>
  </conditionalFormatting>
  <conditionalFormatting sqref="F4">
    <cfRule type="cellIs" dxfId="2075" priority="2076" stopIfTrue="1" operator="notBetween">
      <formula>0</formula>
      <formula>3</formula>
    </cfRule>
  </conditionalFormatting>
  <conditionalFormatting sqref="F26">
    <cfRule type="expression" dxfId="2074" priority="2075">
      <formula>IF($F$26&gt;$I$26,TRUE,FALSE)</formula>
    </cfRule>
  </conditionalFormatting>
  <conditionalFormatting sqref="F3">
    <cfRule type="cellIs" dxfId="2073" priority="2074" stopIfTrue="1" operator="lessThanOrEqual">
      <formula>0</formula>
    </cfRule>
  </conditionalFormatting>
  <conditionalFormatting sqref="F4">
    <cfRule type="cellIs" dxfId="2072" priority="2073" stopIfTrue="1" operator="notBetween">
      <formula>0</formula>
      <formula>3</formula>
    </cfRule>
  </conditionalFormatting>
  <conditionalFormatting sqref="F26">
    <cfRule type="expression" dxfId="2071" priority="2072">
      <formula>IF($F$26&gt;$I$26,TRUE,FALSE)</formula>
    </cfRule>
  </conditionalFormatting>
  <conditionalFormatting sqref="F34">
    <cfRule type="expression" dxfId="2070" priority="2071" stopIfTrue="1">
      <formula>(I34&lt;0)</formula>
    </cfRule>
  </conditionalFormatting>
  <conditionalFormatting sqref="F35">
    <cfRule type="expression" dxfId="2069" priority="2070" stopIfTrue="1">
      <formula>(I35&lt;0)</formula>
    </cfRule>
  </conditionalFormatting>
  <conditionalFormatting sqref="F36">
    <cfRule type="expression" dxfId="2068" priority="2069" stopIfTrue="1">
      <formula>(I36&lt;0)</formula>
    </cfRule>
  </conditionalFormatting>
  <conditionalFormatting sqref="F37">
    <cfRule type="expression" dxfId="2067" priority="2068" stopIfTrue="1">
      <formula>(I37&lt;0)</formula>
    </cfRule>
  </conditionalFormatting>
  <conditionalFormatting sqref="F38">
    <cfRule type="expression" dxfId="2066" priority="2067" stopIfTrue="1">
      <formula>(I38&lt;0)</formula>
    </cfRule>
  </conditionalFormatting>
  <conditionalFormatting sqref="F3">
    <cfRule type="cellIs" dxfId="2065" priority="2066" stopIfTrue="1" operator="lessThanOrEqual">
      <formula>0</formula>
    </cfRule>
  </conditionalFormatting>
  <conditionalFormatting sqref="F4">
    <cfRule type="cellIs" dxfId="2064" priority="2065" stopIfTrue="1" operator="notBetween">
      <formula>0</formula>
      <formula>3</formula>
    </cfRule>
  </conditionalFormatting>
  <conditionalFormatting sqref="F26">
    <cfRule type="expression" dxfId="2063" priority="2064">
      <formula>IF($F$26&gt;$I$26,TRUE,FALSE)</formula>
    </cfRule>
  </conditionalFormatting>
  <conditionalFormatting sqref="F3">
    <cfRule type="cellIs" dxfId="2062" priority="2063" stopIfTrue="1" operator="lessThanOrEqual">
      <formula>0</formula>
    </cfRule>
  </conditionalFormatting>
  <conditionalFormatting sqref="F4">
    <cfRule type="cellIs" dxfId="2061" priority="2062" stopIfTrue="1" operator="notBetween">
      <formula>0</formula>
      <formula>3</formula>
    </cfRule>
  </conditionalFormatting>
  <conditionalFormatting sqref="F26">
    <cfRule type="expression" dxfId="2060" priority="2061">
      <formula>IF($F$26&gt;$I$26,TRUE,FALSE)</formula>
    </cfRule>
  </conditionalFormatting>
  <conditionalFormatting sqref="F3">
    <cfRule type="cellIs" dxfId="2059" priority="2060" stopIfTrue="1" operator="lessThanOrEqual">
      <formula>0</formula>
    </cfRule>
  </conditionalFormatting>
  <conditionalFormatting sqref="F4">
    <cfRule type="cellIs" dxfId="2058" priority="2059" stopIfTrue="1" operator="notBetween">
      <formula>0</formula>
      <formula>3</formula>
    </cfRule>
  </conditionalFormatting>
  <conditionalFormatting sqref="F26">
    <cfRule type="expression" dxfId="2057" priority="2058">
      <formula>IF($F$26&gt;$I$26,TRUE,FALSE)</formula>
    </cfRule>
  </conditionalFormatting>
  <conditionalFormatting sqref="F3">
    <cfRule type="cellIs" dxfId="2056" priority="2057" stopIfTrue="1" operator="lessThanOrEqual">
      <formula>0</formula>
    </cfRule>
  </conditionalFormatting>
  <conditionalFormatting sqref="F4">
    <cfRule type="cellIs" dxfId="2055" priority="2056" stopIfTrue="1" operator="notBetween">
      <formula>0</formula>
      <formula>3</formula>
    </cfRule>
  </conditionalFormatting>
  <conditionalFormatting sqref="F26">
    <cfRule type="expression" dxfId="2054" priority="2055">
      <formula>IF($F$26&gt;$I$26,TRUE,FALSE)</formula>
    </cfRule>
  </conditionalFormatting>
  <conditionalFormatting sqref="F3">
    <cfRule type="cellIs" dxfId="2053" priority="2054" stopIfTrue="1" operator="lessThanOrEqual">
      <formula>0</formula>
    </cfRule>
  </conditionalFormatting>
  <conditionalFormatting sqref="F4">
    <cfRule type="cellIs" dxfId="2052" priority="2053" stopIfTrue="1" operator="notBetween">
      <formula>0</formula>
      <formula>3</formula>
    </cfRule>
  </conditionalFormatting>
  <conditionalFormatting sqref="F26">
    <cfRule type="expression" dxfId="2051" priority="2052">
      <formula>IF($F$26&gt;$I$26,TRUE,FALSE)</formula>
    </cfRule>
  </conditionalFormatting>
  <conditionalFormatting sqref="F3">
    <cfRule type="cellIs" dxfId="2050" priority="2051" stopIfTrue="1" operator="lessThanOrEqual">
      <formula>0</formula>
    </cfRule>
  </conditionalFormatting>
  <conditionalFormatting sqref="F4">
    <cfRule type="cellIs" dxfId="2049" priority="2050" stopIfTrue="1" operator="notBetween">
      <formula>0</formula>
      <formula>3</formula>
    </cfRule>
  </conditionalFormatting>
  <conditionalFormatting sqref="F26">
    <cfRule type="expression" dxfId="2048" priority="2049">
      <formula>IF($F$26&gt;$I$26,TRUE,FALSE)</formula>
    </cfRule>
  </conditionalFormatting>
  <conditionalFormatting sqref="F3">
    <cfRule type="cellIs" dxfId="2047" priority="2048" stopIfTrue="1" operator="lessThanOrEqual">
      <formula>0</formula>
    </cfRule>
  </conditionalFormatting>
  <conditionalFormatting sqref="F4">
    <cfRule type="cellIs" dxfId="2046" priority="2047" stopIfTrue="1" operator="notBetween">
      <formula>0</formula>
      <formula>3</formula>
    </cfRule>
  </conditionalFormatting>
  <conditionalFormatting sqref="F26">
    <cfRule type="expression" dxfId="2045" priority="2046">
      <formula>IF($F$26&gt;$I$26,TRUE,FALSE)</formula>
    </cfRule>
  </conditionalFormatting>
  <conditionalFormatting sqref="F3">
    <cfRule type="cellIs" dxfId="2044" priority="2045" stopIfTrue="1" operator="lessThanOrEqual">
      <formula>0</formula>
    </cfRule>
  </conditionalFormatting>
  <conditionalFormatting sqref="F4">
    <cfRule type="cellIs" dxfId="2043" priority="2044" stopIfTrue="1" operator="notBetween">
      <formula>0</formula>
      <formula>3</formula>
    </cfRule>
  </conditionalFormatting>
  <conditionalFormatting sqref="F26">
    <cfRule type="expression" dxfId="2042" priority="2043">
      <formula>IF($F$26&gt;$I$26,TRUE,FALSE)</formula>
    </cfRule>
  </conditionalFormatting>
  <conditionalFormatting sqref="F3">
    <cfRule type="cellIs" dxfId="2041" priority="2042" stopIfTrue="1" operator="lessThanOrEqual">
      <formula>0</formula>
    </cfRule>
  </conditionalFormatting>
  <conditionalFormatting sqref="F4">
    <cfRule type="cellIs" dxfId="2040" priority="2041" stopIfTrue="1" operator="notBetween">
      <formula>0</formula>
      <formula>3</formula>
    </cfRule>
  </conditionalFormatting>
  <conditionalFormatting sqref="F26">
    <cfRule type="expression" dxfId="2039" priority="2040">
      <formula>IF($F$26&gt;$I$26,TRUE,FALSE)</formula>
    </cfRule>
  </conditionalFormatting>
  <conditionalFormatting sqref="F3">
    <cfRule type="cellIs" dxfId="2038" priority="2039" stopIfTrue="1" operator="lessThanOrEqual">
      <formula>0</formula>
    </cfRule>
  </conditionalFormatting>
  <conditionalFormatting sqref="F4">
    <cfRule type="cellIs" dxfId="2037" priority="2038" stopIfTrue="1" operator="notBetween">
      <formula>0</formula>
      <formula>3</formula>
    </cfRule>
  </conditionalFormatting>
  <conditionalFormatting sqref="F26">
    <cfRule type="expression" dxfId="2036" priority="2037">
      <formula>IF($F$26&gt;$I$26,TRUE,FALSE)</formula>
    </cfRule>
  </conditionalFormatting>
  <conditionalFormatting sqref="F3">
    <cfRule type="cellIs" dxfId="2035" priority="2036" stopIfTrue="1" operator="lessThanOrEqual">
      <formula>0</formula>
    </cfRule>
  </conditionalFormatting>
  <conditionalFormatting sqref="F4">
    <cfRule type="cellIs" dxfId="2034" priority="2035" stopIfTrue="1" operator="notBetween">
      <formula>0</formula>
      <formula>3</formula>
    </cfRule>
  </conditionalFormatting>
  <conditionalFormatting sqref="F26">
    <cfRule type="expression" dxfId="2033" priority="2034">
      <formula>IF($F$26&gt;$I$26,TRUE,FALSE)</formula>
    </cfRule>
  </conditionalFormatting>
  <conditionalFormatting sqref="F3">
    <cfRule type="cellIs" dxfId="2032" priority="2033" stopIfTrue="1" operator="lessThanOrEqual">
      <formula>0</formula>
    </cfRule>
  </conditionalFormatting>
  <conditionalFormatting sqref="F4">
    <cfRule type="cellIs" dxfId="2031" priority="2032" stopIfTrue="1" operator="notBetween">
      <formula>0</formula>
      <formula>3</formula>
    </cfRule>
  </conditionalFormatting>
  <conditionalFormatting sqref="F26">
    <cfRule type="expression" dxfId="2030" priority="2031">
      <formula>IF($F$26&gt;$I$26,TRUE,FALSE)</formula>
    </cfRule>
  </conditionalFormatting>
  <conditionalFormatting sqref="F3">
    <cfRule type="cellIs" dxfId="2029" priority="2030" stopIfTrue="1" operator="lessThanOrEqual">
      <formula>0</formula>
    </cfRule>
  </conditionalFormatting>
  <conditionalFormatting sqref="F4">
    <cfRule type="cellIs" dxfId="2028" priority="2029" stopIfTrue="1" operator="notBetween">
      <formula>0</formula>
      <formula>3</formula>
    </cfRule>
  </conditionalFormatting>
  <conditionalFormatting sqref="F26">
    <cfRule type="expression" dxfId="2027" priority="2028">
      <formula>IF($F$26&gt;$I$26,TRUE,FALSE)</formula>
    </cfRule>
  </conditionalFormatting>
  <conditionalFormatting sqref="F3">
    <cfRule type="cellIs" dxfId="2026" priority="2027" stopIfTrue="1" operator="lessThanOrEqual">
      <formula>0</formula>
    </cfRule>
  </conditionalFormatting>
  <conditionalFormatting sqref="F4">
    <cfRule type="cellIs" dxfId="2025" priority="2026" stopIfTrue="1" operator="notBetween">
      <formula>0</formula>
      <formula>3</formula>
    </cfRule>
  </conditionalFormatting>
  <conditionalFormatting sqref="F26">
    <cfRule type="expression" dxfId="2024" priority="2025">
      <formula>IF($F$26&gt;$I$26,TRUE,FALSE)</formula>
    </cfRule>
  </conditionalFormatting>
  <conditionalFormatting sqref="F3">
    <cfRule type="cellIs" dxfId="2023" priority="2024" stopIfTrue="1" operator="lessThanOrEqual">
      <formula>0</formula>
    </cfRule>
  </conditionalFormatting>
  <conditionalFormatting sqref="F4">
    <cfRule type="cellIs" dxfId="2022" priority="2023" stopIfTrue="1" operator="notBetween">
      <formula>0</formula>
      <formula>3</formula>
    </cfRule>
  </conditionalFormatting>
  <conditionalFormatting sqref="F26">
    <cfRule type="expression" dxfId="2021" priority="2022">
      <formula>IF($F$26&gt;$I$26,TRUE,FALSE)</formula>
    </cfRule>
  </conditionalFormatting>
  <conditionalFormatting sqref="F3">
    <cfRule type="cellIs" dxfId="2020" priority="2021" stopIfTrue="1" operator="lessThanOrEqual">
      <formula>0</formula>
    </cfRule>
  </conditionalFormatting>
  <conditionalFormatting sqref="F4">
    <cfRule type="cellIs" dxfId="2019" priority="2020" stopIfTrue="1" operator="notBetween">
      <formula>0</formula>
      <formula>3</formula>
    </cfRule>
  </conditionalFormatting>
  <conditionalFormatting sqref="F26">
    <cfRule type="expression" dxfId="2018" priority="2019">
      <formula>IF($F$26&gt;$I$26,TRUE,FALSE)</formula>
    </cfRule>
  </conditionalFormatting>
  <conditionalFormatting sqref="F3">
    <cfRule type="cellIs" dxfId="2017" priority="2018" stopIfTrue="1" operator="lessThanOrEqual">
      <formula>0</formula>
    </cfRule>
  </conditionalFormatting>
  <conditionalFormatting sqref="F4">
    <cfRule type="cellIs" dxfId="2016" priority="2017" stopIfTrue="1" operator="notBetween">
      <formula>0</formula>
      <formula>3</formula>
    </cfRule>
  </conditionalFormatting>
  <conditionalFormatting sqref="F26">
    <cfRule type="expression" dxfId="2015" priority="2016">
      <formula>IF($F$26&gt;$I$26,TRUE,FALSE)</formula>
    </cfRule>
  </conditionalFormatting>
  <conditionalFormatting sqref="F3">
    <cfRule type="cellIs" dxfId="2014" priority="2015" stopIfTrue="1" operator="lessThanOrEqual">
      <formula>0</formula>
    </cfRule>
  </conditionalFormatting>
  <conditionalFormatting sqref="F4">
    <cfRule type="cellIs" dxfId="2013" priority="2014" stopIfTrue="1" operator="notBetween">
      <formula>0</formula>
      <formula>3</formula>
    </cfRule>
  </conditionalFormatting>
  <conditionalFormatting sqref="F26">
    <cfRule type="expression" dxfId="2012" priority="2013">
      <formula>IF($F$26&gt;$I$26,TRUE,FALSE)</formula>
    </cfRule>
  </conditionalFormatting>
  <conditionalFormatting sqref="F3">
    <cfRule type="cellIs" dxfId="2011" priority="2012" stopIfTrue="1" operator="lessThanOrEqual">
      <formula>0</formula>
    </cfRule>
  </conditionalFormatting>
  <conditionalFormatting sqref="F4">
    <cfRule type="cellIs" dxfId="2010" priority="2011" stopIfTrue="1" operator="notBetween">
      <formula>0</formula>
      <formula>3</formula>
    </cfRule>
  </conditionalFormatting>
  <conditionalFormatting sqref="F26">
    <cfRule type="expression" dxfId="2009" priority="2010">
      <formula>IF($F$26&gt;$I$26,TRUE,FALSE)</formula>
    </cfRule>
  </conditionalFormatting>
  <conditionalFormatting sqref="F3">
    <cfRule type="cellIs" dxfId="2008" priority="2009" stopIfTrue="1" operator="lessThanOrEqual">
      <formula>0</formula>
    </cfRule>
  </conditionalFormatting>
  <conditionalFormatting sqref="F4">
    <cfRule type="cellIs" dxfId="2007" priority="2008" stopIfTrue="1" operator="notBetween">
      <formula>0</formula>
      <formula>3</formula>
    </cfRule>
  </conditionalFormatting>
  <conditionalFormatting sqref="F26">
    <cfRule type="expression" dxfId="2006" priority="2007">
      <formula>IF($F$26&gt;$I$26,TRUE,FALSE)</formula>
    </cfRule>
  </conditionalFormatting>
  <conditionalFormatting sqref="F3">
    <cfRule type="cellIs" dxfId="2005" priority="2006" stopIfTrue="1" operator="lessThanOrEqual">
      <formula>0</formula>
    </cfRule>
  </conditionalFormatting>
  <conditionalFormatting sqref="F4">
    <cfRule type="cellIs" dxfId="2004" priority="2005" stopIfTrue="1" operator="notBetween">
      <formula>0</formula>
      <formula>3</formula>
    </cfRule>
  </conditionalFormatting>
  <conditionalFormatting sqref="F26">
    <cfRule type="expression" dxfId="2003" priority="2004">
      <formula>IF($F$26&gt;$I$26,TRUE,FALSE)</formula>
    </cfRule>
  </conditionalFormatting>
  <conditionalFormatting sqref="F3">
    <cfRule type="cellIs" dxfId="2002" priority="2003" stopIfTrue="1" operator="lessThanOrEqual">
      <formula>0</formula>
    </cfRule>
  </conditionalFormatting>
  <conditionalFormatting sqref="F4">
    <cfRule type="cellIs" dxfId="2001" priority="2002" stopIfTrue="1" operator="notBetween">
      <formula>0</formula>
      <formula>3</formula>
    </cfRule>
  </conditionalFormatting>
  <conditionalFormatting sqref="F26">
    <cfRule type="expression" dxfId="2000" priority="2001">
      <formula>IF($F$26&gt;$I$26,TRUE,FALSE)</formula>
    </cfRule>
  </conditionalFormatting>
  <conditionalFormatting sqref="F3">
    <cfRule type="cellIs" dxfId="1999" priority="2000" stopIfTrue="1" operator="lessThanOrEqual">
      <formula>0</formula>
    </cfRule>
  </conditionalFormatting>
  <conditionalFormatting sqref="F4">
    <cfRule type="cellIs" dxfId="1998" priority="1999" stopIfTrue="1" operator="notBetween">
      <formula>0</formula>
      <formula>3</formula>
    </cfRule>
  </conditionalFormatting>
  <conditionalFormatting sqref="F26">
    <cfRule type="expression" dxfId="1997" priority="1998">
      <formula>IF($F$26&gt;$I$26,TRUE,FALSE)</formula>
    </cfRule>
  </conditionalFormatting>
  <conditionalFormatting sqref="F3">
    <cfRule type="cellIs" dxfId="1996" priority="1997" stopIfTrue="1" operator="lessThanOrEqual">
      <formula>0</formula>
    </cfRule>
  </conditionalFormatting>
  <conditionalFormatting sqref="F4">
    <cfRule type="cellIs" dxfId="1995" priority="1996" stopIfTrue="1" operator="notBetween">
      <formula>0</formula>
      <formula>3</formula>
    </cfRule>
  </conditionalFormatting>
  <conditionalFormatting sqref="F26">
    <cfRule type="expression" dxfId="1994" priority="1995">
      <formula>IF($F$26&gt;$I$26,TRUE,FALSE)</formula>
    </cfRule>
  </conditionalFormatting>
  <conditionalFormatting sqref="F3">
    <cfRule type="cellIs" dxfId="1993" priority="1994" stopIfTrue="1" operator="lessThanOrEqual">
      <formula>0</formula>
    </cfRule>
  </conditionalFormatting>
  <conditionalFormatting sqref="F4">
    <cfRule type="cellIs" dxfId="1992" priority="1993" stopIfTrue="1" operator="notBetween">
      <formula>0</formula>
      <formula>3</formula>
    </cfRule>
  </conditionalFormatting>
  <conditionalFormatting sqref="F26">
    <cfRule type="expression" dxfId="1991" priority="1992">
      <formula>IF($F$26&gt;$I$26,TRUE,FALSE)</formula>
    </cfRule>
  </conditionalFormatting>
  <conditionalFormatting sqref="B2">
    <cfRule type="cellIs" dxfId="1990" priority="1991" stopIfTrue="1" operator="lessThan">
      <formula>15</formula>
    </cfRule>
  </conditionalFormatting>
  <conditionalFormatting sqref="B27 B29 B4:B7">
    <cfRule type="cellIs" dxfId="1989" priority="1990" stopIfTrue="1" operator="notBetween">
      <formula>0</formula>
      <formula>3</formula>
    </cfRule>
  </conditionalFormatting>
  <conditionalFormatting sqref="B31 B10 B8 B18">
    <cfRule type="cellIs" dxfId="1988" priority="1989" stopIfTrue="1" operator="notBetween">
      <formula>0</formula>
      <formula>2</formula>
    </cfRule>
  </conditionalFormatting>
  <conditionalFormatting sqref="B19">
    <cfRule type="cellIs" dxfId="1987" priority="1988" stopIfTrue="1" operator="notBetween">
      <formula>0</formula>
      <formula>1</formula>
    </cfRule>
  </conditionalFormatting>
  <conditionalFormatting sqref="B2">
    <cfRule type="cellIs" dxfId="1986" priority="1987" stopIfTrue="1" operator="lessThan">
      <formula>15</formula>
    </cfRule>
  </conditionalFormatting>
  <conditionalFormatting sqref="B27 B29 B4:B7">
    <cfRule type="cellIs" dxfId="1985" priority="1986" stopIfTrue="1" operator="notBetween">
      <formula>0</formula>
      <formula>3</formula>
    </cfRule>
  </conditionalFormatting>
  <conditionalFormatting sqref="B31 B10 B8 B18">
    <cfRule type="cellIs" dxfId="1984" priority="1985" stopIfTrue="1" operator="notBetween">
      <formula>0</formula>
      <formula>2</formula>
    </cfRule>
  </conditionalFormatting>
  <conditionalFormatting sqref="B19">
    <cfRule type="cellIs" dxfId="1983" priority="1984" stopIfTrue="1" operator="notBetween">
      <formula>0</formula>
      <formula>1</formula>
    </cfRule>
  </conditionalFormatting>
  <conditionalFormatting sqref="B2">
    <cfRule type="cellIs" dxfId="1982" priority="1983" stopIfTrue="1" operator="lessThan">
      <formula>15</formula>
    </cfRule>
  </conditionalFormatting>
  <conditionalFormatting sqref="B27 B29 B4:B7">
    <cfRule type="cellIs" dxfId="1981" priority="1982" stopIfTrue="1" operator="notBetween">
      <formula>0</formula>
      <formula>3</formula>
    </cfRule>
  </conditionalFormatting>
  <conditionalFormatting sqref="B31 B10 B8 B18">
    <cfRule type="cellIs" dxfId="1980" priority="1981" stopIfTrue="1" operator="notBetween">
      <formula>0</formula>
      <formula>2</formula>
    </cfRule>
  </conditionalFormatting>
  <conditionalFormatting sqref="B19">
    <cfRule type="cellIs" dxfId="1979" priority="1980" stopIfTrue="1" operator="notBetween">
      <formula>0</formula>
      <formula>1</formula>
    </cfRule>
  </conditionalFormatting>
  <conditionalFormatting sqref="B2">
    <cfRule type="cellIs" dxfId="1978" priority="1979" stopIfTrue="1" operator="lessThan">
      <formula>15</formula>
    </cfRule>
  </conditionalFormatting>
  <conditionalFormatting sqref="B27 B29 B4:B7">
    <cfRule type="cellIs" dxfId="1977" priority="1978" stopIfTrue="1" operator="notBetween">
      <formula>0</formula>
      <formula>3</formula>
    </cfRule>
  </conditionalFormatting>
  <conditionalFormatting sqref="B31 B10 B8 B18">
    <cfRule type="cellIs" dxfId="1976" priority="1977" stopIfTrue="1" operator="notBetween">
      <formula>0</formula>
      <formula>2</formula>
    </cfRule>
  </conditionalFormatting>
  <conditionalFormatting sqref="B19">
    <cfRule type="cellIs" dxfId="1975" priority="1976" stopIfTrue="1" operator="notBetween">
      <formula>0</formula>
      <formula>1</formula>
    </cfRule>
  </conditionalFormatting>
  <conditionalFormatting sqref="B2">
    <cfRule type="cellIs" dxfId="1974" priority="1975" stopIfTrue="1" operator="lessThan">
      <formula>15</formula>
    </cfRule>
  </conditionalFormatting>
  <conditionalFormatting sqref="B27 B29 B4:B7">
    <cfRule type="cellIs" dxfId="1973" priority="1974" stopIfTrue="1" operator="notBetween">
      <formula>0</formula>
      <formula>3</formula>
    </cfRule>
  </conditionalFormatting>
  <conditionalFormatting sqref="B31 B10 B8 B18">
    <cfRule type="cellIs" dxfId="1972" priority="1973" stopIfTrue="1" operator="notBetween">
      <formula>0</formula>
      <formula>2</formula>
    </cfRule>
  </conditionalFormatting>
  <conditionalFormatting sqref="B19">
    <cfRule type="cellIs" dxfId="1971" priority="1972" stopIfTrue="1" operator="notBetween">
      <formula>0</formula>
      <formula>1</formula>
    </cfRule>
  </conditionalFormatting>
  <conditionalFormatting sqref="B2">
    <cfRule type="cellIs" dxfId="1970" priority="1971" stopIfTrue="1" operator="lessThan">
      <formula>15</formula>
    </cfRule>
  </conditionalFormatting>
  <conditionalFormatting sqref="B27 B29 B4:B7">
    <cfRule type="cellIs" dxfId="1969" priority="1970" stopIfTrue="1" operator="notBetween">
      <formula>0</formula>
      <formula>3</formula>
    </cfRule>
  </conditionalFormatting>
  <conditionalFormatting sqref="B31 B10 B8 B18">
    <cfRule type="cellIs" dxfId="1968" priority="1969" stopIfTrue="1" operator="notBetween">
      <formula>0</formula>
      <formula>2</formula>
    </cfRule>
  </conditionalFormatting>
  <conditionalFormatting sqref="B19">
    <cfRule type="cellIs" dxfId="1967" priority="1968" stopIfTrue="1" operator="notBetween">
      <formula>0</formula>
      <formula>1</formula>
    </cfRule>
  </conditionalFormatting>
  <conditionalFormatting sqref="B2">
    <cfRule type="cellIs" dxfId="1966" priority="1967" stopIfTrue="1" operator="lessThan">
      <formula>15</formula>
    </cfRule>
  </conditionalFormatting>
  <conditionalFormatting sqref="B27 B29 B4:B7">
    <cfRule type="cellIs" dxfId="1965" priority="1966" stopIfTrue="1" operator="notBetween">
      <formula>0</formula>
      <formula>3</formula>
    </cfRule>
  </conditionalFormatting>
  <conditionalFormatting sqref="B31 B10 B8 B18">
    <cfRule type="cellIs" dxfId="1964" priority="1965" stopIfTrue="1" operator="notBetween">
      <formula>0</formula>
      <formula>2</formula>
    </cfRule>
  </conditionalFormatting>
  <conditionalFormatting sqref="B19">
    <cfRule type="cellIs" dxfId="1963" priority="1964" stopIfTrue="1" operator="notBetween">
      <formula>0</formula>
      <formula>1</formula>
    </cfRule>
  </conditionalFormatting>
  <conditionalFormatting sqref="B2">
    <cfRule type="cellIs" dxfId="1962" priority="1963" stopIfTrue="1" operator="lessThan">
      <formula>15</formula>
    </cfRule>
  </conditionalFormatting>
  <conditionalFormatting sqref="B27 B29 B4:B7">
    <cfRule type="cellIs" dxfId="1961" priority="1962" stopIfTrue="1" operator="notBetween">
      <formula>0</formula>
      <formula>3</formula>
    </cfRule>
  </conditionalFormatting>
  <conditionalFormatting sqref="B31 B10 B8 B18">
    <cfRule type="cellIs" dxfId="1960" priority="1961" stopIfTrue="1" operator="notBetween">
      <formula>0</formula>
      <formula>2</formula>
    </cfRule>
  </conditionalFormatting>
  <conditionalFormatting sqref="B19">
    <cfRule type="cellIs" dxfId="1959" priority="1960" stopIfTrue="1" operator="notBetween">
      <formula>0</formula>
      <formula>1</formula>
    </cfRule>
  </conditionalFormatting>
  <conditionalFormatting sqref="B2">
    <cfRule type="cellIs" dxfId="1958" priority="1959" stopIfTrue="1" operator="lessThan">
      <formula>15</formula>
    </cfRule>
  </conditionalFormatting>
  <conditionalFormatting sqref="B27 B29 B4:B7">
    <cfRule type="cellIs" dxfId="1957" priority="1958" stopIfTrue="1" operator="notBetween">
      <formula>0</formula>
      <formula>3</formula>
    </cfRule>
  </conditionalFormatting>
  <conditionalFormatting sqref="B31 B18 B10 B8">
    <cfRule type="cellIs" dxfId="1956" priority="1957" stopIfTrue="1" operator="notBetween">
      <formula>0</formula>
      <formula>2</formula>
    </cfRule>
  </conditionalFormatting>
  <conditionalFormatting sqref="B19">
    <cfRule type="cellIs" dxfId="1955" priority="1956" stopIfTrue="1" operator="notBetween">
      <formula>0</formula>
      <formula>1</formula>
    </cfRule>
  </conditionalFormatting>
  <conditionalFormatting sqref="B18">
    <cfRule type="cellIs" dxfId="1954" priority="1955" stopIfTrue="1" operator="notBetween">
      <formula>0</formula>
      <formula>2</formula>
    </cfRule>
  </conditionalFormatting>
  <conditionalFormatting sqref="B18">
    <cfRule type="cellIs" dxfId="1953" priority="1954" stopIfTrue="1" operator="notBetween">
      <formula>0</formula>
      <formula>2</formula>
    </cfRule>
  </conditionalFormatting>
  <conditionalFormatting sqref="B18">
    <cfRule type="cellIs" dxfId="1952" priority="1953" stopIfTrue="1" operator="notBetween">
      <formula>0</formula>
      <formula>2</formula>
    </cfRule>
  </conditionalFormatting>
  <conditionalFormatting sqref="B18">
    <cfRule type="cellIs" dxfId="1951" priority="1952" stopIfTrue="1" operator="notBetween">
      <formula>0</formula>
      <formula>2</formula>
    </cfRule>
  </conditionalFormatting>
  <conditionalFormatting sqref="B18">
    <cfRule type="cellIs" dxfId="1950" priority="1951" stopIfTrue="1" operator="notBetween">
      <formula>0</formula>
      <formula>2</formula>
    </cfRule>
  </conditionalFormatting>
  <conditionalFormatting sqref="B18">
    <cfRule type="cellIs" dxfId="1949" priority="1950" stopIfTrue="1" operator="notBetween">
      <formula>0</formula>
      <formula>2</formula>
    </cfRule>
  </conditionalFormatting>
  <conditionalFormatting sqref="B2">
    <cfRule type="cellIs" dxfId="1948" priority="1949" stopIfTrue="1" operator="lessThan">
      <formula>15</formula>
    </cfRule>
  </conditionalFormatting>
  <conditionalFormatting sqref="B27 B29 B4:B7">
    <cfRule type="cellIs" dxfId="1947" priority="1948" stopIfTrue="1" operator="notBetween">
      <formula>0</formula>
      <formula>3</formula>
    </cfRule>
  </conditionalFormatting>
  <conditionalFormatting sqref="B31 B18 B10 B8">
    <cfRule type="cellIs" dxfId="1946" priority="1947" stopIfTrue="1" operator="notBetween">
      <formula>0</formula>
      <formula>2</formula>
    </cfRule>
  </conditionalFormatting>
  <conditionalFormatting sqref="B19">
    <cfRule type="cellIs" dxfId="1945" priority="1946" stopIfTrue="1" operator="notBetween">
      <formula>0</formula>
      <formula>1</formula>
    </cfRule>
  </conditionalFormatting>
  <conditionalFormatting sqref="B18">
    <cfRule type="cellIs" dxfId="1944" priority="1945" stopIfTrue="1" operator="notBetween">
      <formula>0</formula>
      <formula>2</formula>
    </cfRule>
  </conditionalFormatting>
  <conditionalFormatting sqref="B18">
    <cfRule type="cellIs" dxfId="1943" priority="1944" stopIfTrue="1" operator="notBetween">
      <formula>0</formula>
      <formula>2</formula>
    </cfRule>
  </conditionalFormatting>
  <conditionalFormatting sqref="B18">
    <cfRule type="cellIs" dxfId="1942" priority="1943" stopIfTrue="1" operator="notBetween">
      <formula>0</formula>
      <formula>2</formula>
    </cfRule>
  </conditionalFormatting>
  <conditionalFormatting sqref="B18">
    <cfRule type="cellIs" dxfId="1941" priority="1942" stopIfTrue="1" operator="notBetween">
      <formula>0</formula>
      <formula>2</formula>
    </cfRule>
  </conditionalFormatting>
  <conditionalFormatting sqref="B18">
    <cfRule type="cellIs" dxfId="1940" priority="1941" stopIfTrue="1" operator="notBetween">
      <formula>0</formula>
      <formula>2</formula>
    </cfRule>
  </conditionalFormatting>
  <conditionalFormatting sqref="B18">
    <cfRule type="cellIs" dxfId="1939" priority="1940" stopIfTrue="1" operator="notBetween">
      <formula>0</formula>
      <formula>2</formula>
    </cfRule>
  </conditionalFormatting>
  <conditionalFormatting sqref="B2">
    <cfRule type="cellIs" dxfId="1938" priority="1939" stopIfTrue="1" operator="lessThan">
      <formula>15</formula>
    </cfRule>
  </conditionalFormatting>
  <conditionalFormatting sqref="B27 B29 B4:B7">
    <cfRule type="cellIs" dxfId="1937" priority="1938" stopIfTrue="1" operator="notBetween">
      <formula>0</formula>
      <formula>3</formula>
    </cfRule>
  </conditionalFormatting>
  <conditionalFormatting sqref="B31 B18 B10 B8">
    <cfRule type="cellIs" dxfId="1936" priority="1937" stopIfTrue="1" operator="notBetween">
      <formula>0</formula>
      <formula>2</formula>
    </cfRule>
  </conditionalFormatting>
  <conditionalFormatting sqref="B19">
    <cfRule type="cellIs" dxfId="1935" priority="1936" stopIfTrue="1" operator="notBetween">
      <formula>0</formula>
      <formula>1</formula>
    </cfRule>
  </conditionalFormatting>
  <conditionalFormatting sqref="B18">
    <cfRule type="cellIs" dxfId="1934" priority="1935" stopIfTrue="1" operator="notBetween">
      <formula>0</formula>
      <formula>2</formula>
    </cfRule>
  </conditionalFormatting>
  <conditionalFormatting sqref="B18">
    <cfRule type="cellIs" dxfId="1933" priority="1934" stopIfTrue="1" operator="notBetween">
      <formula>0</formula>
      <formula>2</formula>
    </cfRule>
  </conditionalFormatting>
  <conditionalFormatting sqref="B18">
    <cfRule type="cellIs" dxfId="1932" priority="1933" stopIfTrue="1" operator="notBetween">
      <formula>0</formula>
      <formula>2</formula>
    </cfRule>
  </conditionalFormatting>
  <conditionalFormatting sqref="B18">
    <cfRule type="cellIs" dxfId="1931" priority="1932" stopIfTrue="1" operator="notBetween">
      <formula>0</formula>
      <formula>2</formula>
    </cfRule>
  </conditionalFormatting>
  <conditionalFormatting sqref="B18">
    <cfRule type="cellIs" dxfId="1930" priority="1931" stopIfTrue="1" operator="notBetween">
      <formula>0</formula>
      <formula>2</formula>
    </cfRule>
  </conditionalFormatting>
  <conditionalFormatting sqref="B18">
    <cfRule type="cellIs" dxfId="1929" priority="1930" stopIfTrue="1" operator="notBetween">
      <formula>0</formula>
      <formula>2</formula>
    </cfRule>
  </conditionalFormatting>
  <conditionalFormatting sqref="B2">
    <cfRule type="cellIs" dxfId="1928" priority="1929" stopIfTrue="1" operator="lessThan">
      <formula>15</formula>
    </cfRule>
  </conditionalFormatting>
  <conditionalFormatting sqref="B27 B29 B4:B7">
    <cfRule type="cellIs" dxfId="1927" priority="1928" stopIfTrue="1" operator="notBetween">
      <formula>0</formula>
      <formula>3</formula>
    </cfRule>
  </conditionalFormatting>
  <conditionalFormatting sqref="B31 B18 B10 B8">
    <cfRule type="cellIs" dxfId="1926" priority="1927" stopIfTrue="1" operator="notBetween">
      <formula>0</formula>
      <formula>2</formula>
    </cfRule>
  </conditionalFormatting>
  <conditionalFormatting sqref="B19">
    <cfRule type="cellIs" dxfId="1925" priority="1926" stopIfTrue="1" operator="notBetween">
      <formula>0</formula>
      <formula>1</formula>
    </cfRule>
  </conditionalFormatting>
  <conditionalFormatting sqref="B18">
    <cfRule type="cellIs" dxfId="1924" priority="1925" stopIfTrue="1" operator="notBetween">
      <formula>0</formula>
      <formula>2</formula>
    </cfRule>
  </conditionalFormatting>
  <conditionalFormatting sqref="B18">
    <cfRule type="cellIs" dxfId="1923" priority="1924" stopIfTrue="1" operator="notBetween">
      <formula>0</formula>
      <formula>2</formula>
    </cfRule>
  </conditionalFormatting>
  <conditionalFormatting sqref="B18">
    <cfRule type="cellIs" dxfId="1922" priority="1923" stopIfTrue="1" operator="notBetween">
      <formula>0</formula>
      <formula>2</formula>
    </cfRule>
  </conditionalFormatting>
  <conditionalFormatting sqref="B18">
    <cfRule type="cellIs" dxfId="1921" priority="1922" stopIfTrue="1" operator="notBetween">
      <formula>0</formula>
      <formula>2</formula>
    </cfRule>
  </conditionalFormatting>
  <conditionalFormatting sqref="B18">
    <cfRule type="cellIs" dxfId="1920" priority="1921" stopIfTrue="1" operator="notBetween">
      <formula>0</formula>
      <formula>2</formula>
    </cfRule>
  </conditionalFormatting>
  <conditionalFormatting sqref="B18">
    <cfRule type="cellIs" dxfId="1919" priority="1920" stopIfTrue="1" operator="notBetween">
      <formula>0</formula>
      <formula>2</formula>
    </cfRule>
  </conditionalFormatting>
  <conditionalFormatting sqref="B2">
    <cfRule type="cellIs" dxfId="1918" priority="1919" stopIfTrue="1" operator="lessThan">
      <formula>15</formula>
    </cfRule>
  </conditionalFormatting>
  <conditionalFormatting sqref="B27 B29 B4:B7">
    <cfRule type="cellIs" dxfId="1917" priority="1918" stopIfTrue="1" operator="notBetween">
      <formula>0</formula>
      <formula>3</formula>
    </cfRule>
  </conditionalFormatting>
  <conditionalFormatting sqref="B31 B18 B10 B8">
    <cfRule type="cellIs" dxfId="1916" priority="1917" stopIfTrue="1" operator="notBetween">
      <formula>0</formula>
      <formula>2</formula>
    </cfRule>
  </conditionalFormatting>
  <conditionalFormatting sqref="B19">
    <cfRule type="cellIs" dxfId="1915" priority="1916" stopIfTrue="1" operator="notBetween">
      <formula>0</formula>
      <formula>1</formula>
    </cfRule>
  </conditionalFormatting>
  <conditionalFormatting sqref="B18">
    <cfRule type="cellIs" dxfId="1914" priority="1915" stopIfTrue="1" operator="notBetween">
      <formula>0</formula>
      <formula>2</formula>
    </cfRule>
  </conditionalFormatting>
  <conditionalFormatting sqref="B18">
    <cfRule type="cellIs" dxfId="1913" priority="1914" stopIfTrue="1" operator="notBetween">
      <formula>0</formula>
      <formula>2</formula>
    </cfRule>
  </conditionalFormatting>
  <conditionalFormatting sqref="B18">
    <cfRule type="cellIs" dxfId="1912" priority="1913" stopIfTrue="1" operator="notBetween">
      <formula>0</formula>
      <formula>2</formula>
    </cfRule>
  </conditionalFormatting>
  <conditionalFormatting sqref="B18">
    <cfRule type="cellIs" dxfId="1911" priority="1912" stopIfTrue="1" operator="notBetween">
      <formula>0</formula>
      <formula>2</formula>
    </cfRule>
  </conditionalFormatting>
  <conditionalFormatting sqref="B18">
    <cfRule type="cellIs" dxfId="1910" priority="1911" stopIfTrue="1" operator="notBetween">
      <formula>0</formula>
      <formula>2</formula>
    </cfRule>
  </conditionalFormatting>
  <conditionalFormatting sqref="B18">
    <cfRule type="cellIs" dxfId="1909" priority="1910" stopIfTrue="1" operator="notBetween">
      <formula>0</formula>
      <formula>2</formula>
    </cfRule>
  </conditionalFormatting>
  <conditionalFormatting sqref="D2">
    <cfRule type="cellIs" dxfId="1908" priority="1909" stopIfTrue="1" operator="lessThan">
      <formula>6</formula>
    </cfRule>
  </conditionalFormatting>
  <conditionalFormatting sqref="D4:D5">
    <cfRule type="cellIs" dxfId="1907" priority="1908" stopIfTrue="1" operator="notBetween">
      <formula>0</formula>
      <formula>3</formula>
    </cfRule>
  </conditionalFormatting>
  <conditionalFormatting sqref="D6">
    <cfRule type="cellIs" dxfId="1906" priority="1907" stopIfTrue="1" operator="notBetween">
      <formula>0</formula>
      <formula>3</formula>
    </cfRule>
  </conditionalFormatting>
  <conditionalFormatting sqref="D2">
    <cfRule type="cellIs" dxfId="1905" priority="1906" stopIfTrue="1" operator="lessThan">
      <formula>6</formula>
    </cfRule>
  </conditionalFormatting>
  <conditionalFormatting sqref="D4:D5">
    <cfRule type="cellIs" dxfId="1904" priority="1905" stopIfTrue="1" operator="notBetween">
      <formula>0</formula>
      <formula>3</formula>
    </cfRule>
  </conditionalFormatting>
  <conditionalFormatting sqref="D6">
    <cfRule type="cellIs" dxfId="1903" priority="1904" stopIfTrue="1" operator="notBetween">
      <formula>0</formula>
      <formula>3</formula>
    </cfRule>
  </conditionalFormatting>
  <conditionalFormatting sqref="D2">
    <cfRule type="cellIs" dxfId="1902" priority="1903" stopIfTrue="1" operator="lessThan">
      <formula>6</formula>
    </cfRule>
  </conditionalFormatting>
  <conditionalFormatting sqref="D4:D5">
    <cfRule type="cellIs" dxfId="1901" priority="1902" stopIfTrue="1" operator="notBetween">
      <formula>0</formula>
      <formula>3</formula>
    </cfRule>
  </conditionalFormatting>
  <conditionalFormatting sqref="D6">
    <cfRule type="cellIs" dxfId="1900" priority="1901" stopIfTrue="1" operator="notBetween">
      <formula>0</formula>
      <formula>3</formula>
    </cfRule>
  </conditionalFormatting>
  <conditionalFormatting sqref="D2">
    <cfRule type="cellIs" dxfId="1899" priority="1900" stopIfTrue="1" operator="lessThan">
      <formula>6</formula>
    </cfRule>
  </conditionalFormatting>
  <conditionalFormatting sqref="D4:D5">
    <cfRule type="cellIs" dxfId="1898" priority="1899" stopIfTrue="1" operator="notBetween">
      <formula>0</formula>
      <formula>3</formula>
    </cfRule>
  </conditionalFormatting>
  <conditionalFormatting sqref="D6">
    <cfRule type="cellIs" dxfId="1897" priority="1898" stopIfTrue="1" operator="notBetween">
      <formula>0</formula>
      <formula>3</formula>
    </cfRule>
  </conditionalFormatting>
  <conditionalFormatting sqref="D2">
    <cfRule type="cellIs" dxfId="1896" priority="1897" stopIfTrue="1" operator="lessThan">
      <formula>6</formula>
    </cfRule>
  </conditionalFormatting>
  <conditionalFormatting sqref="D4:D5">
    <cfRule type="cellIs" dxfId="1895" priority="1896" stopIfTrue="1" operator="notBetween">
      <formula>0</formula>
      <formula>3</formula>
    </cfRule>
  </conditionalFormatting>
  <conditionalFormatting sqref="D6">
    <cfRule type="cellIs" dxfId="1894" priority="1895" stopIfTrue="1" operator="notBetween">
      <formula>0</formula>
      <formula>3</formula>
    </cfRule>
  </conditionalFormatting>
  <conditionalFormatting sqref="D2">
    <cfRule type="cellIs" dxfId="1893" priority="1894" stopIfTrue="1" operator="lessThan">
      <formula>6</formula>
    </cfRule>
  </conditionalFormatting>
  <conditionalFormatting sqref="D4:D5">
    <cfRule type="cellIs" dxfId="1892" priority="1893" stopIfTrue="1" operator="notBetween">
      <formula>0</formula>
      <formula>3</formula>
    </cfRule>
  </conditionalFormatting>
  <conditionalFormatting sqref="D6">
    <cfRule type="cellIs" dxfId="1891" priority="1892" stopIfTrue="1" operator="notBetween">
      <formula>0</formula>
      <formula>3</formula>
    </cfRule>
  </conditionalFormatting>
  <conditionalFormatting sqref="D2">
    <cfRule type="cellIs" dxfId="1890" priority="1891" stopIfTrue="1" operator="lessThan">
      <formula>6</formula>
    </cfRule>
  </conditionalFormatting>
  <conditionalFormatting sqref="D4:D5">
    <cfRule type="cellIs" dxfId="1889" priority="1890" stopIfTrue="1" operator="notBetween">
      <formula>0</formula>
      <formula>3</formula>
    </cfRule>
  </conditionalFormatting>
  <conditionalFormatting sqref="D6">
    <cfRule type="cellIs" dxfId="1888" priority="1889" stopIfTrue="1" operator="notBetween">
      <formula>0</formula>
      <formula>3</formula>
    </cfRule>
  </conditionalFormatting>
  <conditionalFormatting sqref="D2">
    <cfRule type="cellIs" dxfId="1887" priority="1888" stopIfTrue="1" operator="lessThan">
      <formula>6</formula>
    </cfRule>
  </conditionalFormatting>
  <conditionalFormatting sqref="D4:D5">
    <cfRule type="cellIs" dxfId="1886" priority="1887" stopIfTrue="1" operator="notBetween">
      <formula>0</formula>
      <formula>3</formula>
    </cfRule>
  </conditionalFormatting>
  <conditionalFormatting sqref="D6">
    <cfRule type="cellIs" dxfId="1885" priority="1886" stopIfTrue="1" operator="notBetween">
      <formula>0</formula>
      <formula>3</formula>
    </cfRule>
  </conditionalFormatting>
  <conditionalFormatting sqref="D2">
    <cfRule type="cellIs" dxfId="1884" priority="1885" stopIfTrue="1" operator="lessThan">
      <formula>6</formula>
    </cfRule>
  </conditionalFormatting>
  <conditionalFormatting sqref="D4:D5">
    <cfRule type="cellIs" dxfId="1883" priority="1884" stopIfTrue="1" operator="notBetween">
      <formula>0</formula>
      <formula>3</formula>
    </cfRule>
  </conditionalFormatting>
  <conditionalFormatting sqref="D6">
    <cfRule type="cellIs" dxfId="1882" priority="1883" stopIfTrue="1" operator="notBetween">
      <formula>0</formula>
      <formula>3</formula>
    </cfRule>
  </conditionalFormatting>
  <conditionalFormatting sqref="D2">
    <cfRule type="cellIs" dxfId="1881" priority="1882" stopIfTrue="1" operator="lessThan">
      <formula>6</formula>
    </cfRule>
  </conditionalFormatting>
  <conditionalFormatting sqref="D4:D5">
    <cfRule type="cellIs" dxfId="1880" priority="1881" stopIfTrue="1" operator="notBetween">
      <formula>0</formula>
      <formula>3</formula>
    </cfRule>
  </conditionalFormatting>
  <conditionalFormatting sqref="D6">
    <cfRule type="cellIs" dxfId="1879" priority="1880" stopIfTrue="1" operator="notBetween">
      <formula>0</formula>
      <formula>3</formula>
    </cfRule>
  </conditionalFormatting>
  <conditionalFormatting sqref="D2">
    <cfRule type="cellIs" dxfId="1878" priority="1879" stopIfTrue="1" operator="lessThan">
      <formula>6</formula>
    </cfRule>
  </conditionalFormatting>
  <conditionalFormatting sqref="D4:D5">
    <cfRule type="cellIs" dxfId="1877" priority="1878" stopIfTrue="1" operator="notBetween">
      <formula>0</formula>
      <formula>3</formula>
    </cfRule>
  </conditionalFormatting>
  <conditionalFormatting sqref="D6">
    <cfRule type="cellIs" dxfId="1876" priority="1877" stopIfTrue="1" operator="notBetween">
      <formula>0</formula>
      <formula>3</formula>
    </cfRule>
  </conditionalFormatting>
  <conditionalFormatting sqref="D2">
    <cfRule type="cellIs" dxfId="1875" priority="1876" stopIfTrue="1" operator="lessThan">
      <formula>6</formula>
    </cfRule>
  </conditionalFormatting>
  <conditionalFormatting sqref="D4:D5">
    <cfRule type="cellIs" dxfId="1874" priority="1875" stopIfTrue="1" operator="notBetween">
      <formula>0</formula>
      <formula>3</formula>
    </cfRule>
  </conditionalFormatting>
  <conditionalFormatting sqref="D6">
    <cfRule type="cellIs" dxfId="1873" priority="1874" stopIfTrue="1" operator="notBetween">
      <formula>0</formula>
      <formula>3</formula>
    </cfRule>
  </conditionalFormatting>
  <conditionalFormatting sqref="D2">
    <cfRule type="cellIs" dxfId="1872" priority="1873" stopIfTrue="1" operator="lessThan">
      <formula>6</formula>
    </cfRule>
  </conditionalFormatting>
  <conditionalFormatting sqref="D4:D5">
    <cfRule type="cellIs" dxfId="1871" priority="1872" stopIfTrue="1" operator="notBetween">
      <formula>0</formula>
      <formula>3</formula>
    </cfRule>
  </conditionalFormatting>
  <conditionalFormatting sqref="D6">
    <cfRule type="cellIs" dxfId="1870" priority="1871" stopIfTrue="1" operator="notBetween">
      <formula>0</formula>
      <formula>3</formula>
    </cfRule>
  </conditionalFormatting>
  <conditionalFormatting sqref="F3">
    <cfRule type="cellIs" dxfId="1869" priority="1870" stopIfTrue="1" operator="lessThanOrEqual">
      <formula>0</formula>
    </cfRule>
  </conditionalFormatting>
  <conditionalFormatting sqref="F4">
    <cfRule type="cellIs" dxfId="1868" priority="1869" stopIfTrue="1" operator="notBetween">
      <formula>0</formula>
      <formula>3</formula>
    </cfRule>
  </conditionalFormatting>
  <conditionalFormatting sqref="F26">
    <cfRule type="expression" dxfId="1867" priority="1868">
      <formula>IF($F$26&gt;$I$26,TRUE,FALSE)</formula>
    </cfRule>
  </conditionalFormatting>
  <conditionalFormatting sqref="F3">
    <cfRule type="cellIs" dxfId="1866" priority="1867" stopIfTrue="1" operator="lessThanOrEqual">
      <formula>0</formula>
    </cfRule>
  </conditionalFormatting>
  <conditionalFormatting sqref="F4">
    <cfRule type="cellIs" dxfId="1865" priority="1866" stopIfTrue="1" operator="notBetween">
      <formula>0</formula>
      <formula>3</formula>
    </cfRule>
  </conditionalFormatting>
  <conditionalFormatting sqref="F26">
    <cfRule type="expression" dxfId="1864" priority="1865">
      <formula>IF($F$26&gt;$I$26,TRUE,FALSE)</formula>
    </cfRule>
  </conditionalFormatting>
  <conditionalFormatting sqref="F34">
    <cfRule type="expression" dxfId="1863" priority="1864" stopIfTrue="1">
      <formula>(I34&lt;0)</formula>
    </cfRule>
  </conditionalFormatting>
  <conditionalFormatting sqref="F35">
    <cfRule type="expression" dxfId="1862" priority="1863" stopIfTrue="1">
      <formula>(I35&lt;0)</formula>
    </cfRule>
  </conditionalFormatting>
  <conditionalFormatting sqref="F36">
    <cfRule type="expression" dxfId="1861" priority="1862" stopIfTrue="1">
      <formula>(I36&lt;0)</formula>
    </cfRule>
  </conditionalFormatting>
  <conditionalFormatting sqref="F37">
    <cfRule type="expression" dxfId="1860" priority="1861" stopIfTrue="1">
      <formula>(I37&lt;0)</formula>
    </cfRule>
  </conditionalFormatting>
  <conditionalFormatting sqref="F38">
    <cfRule type="expression" dxfId="1859" priority="1860" stopIfTrue="1">
      <formula>(I38&lt;0)</formula>
    </cfRule>
  </conditionalFormatting>
  <conditionalFormatting sqref="F3">
    <cfRule type="cellIs" dxfId="1858" priority="1859" stopIfTrue="1" operator="lessThanOrEqual">
      <formula>0</formula>
    </cfRule>
  </conditionalFormatting>
  <conditionalFormatting sqref="F4">
    <cfRule type="cellIs" dxfId="1857" priority="1858" stopIfTrue="1" operator="notBetween">
      <formula>0</formula>
      <formula>3</formula>
    </cfRule>
  </conditionalFormatting>
  <conditionalFormatting sqref="F26">
    <cfRule type="expression" dxfId="1856" priority="1857">
      <formula>IF($F$26&gt;$I$26,TRUE,FALSE)</formula>
    </cfRule>
  </conditionalFormatting>
  <conditionalFormatting sqref="F3">
    <cfRule type="cellIs" dxfId="1855" priority="1856" stopIfTrue="1" operator="lessThanOrEqual">
      <formula>0</formula>
    </cfRule>
  </conditionalFormatting>
  <conditionalFormatting sqref="F4">
    <cfRule type="cellIs" dxfId="1854" priority="1855" stopIfTrue="1" operator="notBetween">
      <formula>0</formula>
      <formula>3</formula>
    </cfRule>
  </conditionalFormatting>
  <conditionalFormatting sqref="F26">
    <cfRule type="expression" dxfId="1853" priority="1854">
      <formula>IF($F$26&gt;$I$26,TRUE,FALSE)</formula>
    </cfRule>
  </conditionalFormatting>
  <conditionalFormatting sqref="F3">
    <cfRule type="cellIs" dxfId="1852" priority="1853" stopIfTrue="1" operator="lessThanOrEqual">
      <formula>0</formula>
    </cfRule>
  </conditionalFormatting>
  <conditionalFormatting sqref="F4">
    <cfRule type="cellIs" dxfId="1851" priority="1852" stopIfTrue="1" operator="notBetween">
      <formula>0</formula>
      <formula>3</formula>
    </cfRule>
  </conditionalFormatting>
  <conditionalFormatting sqref="F26">
    <cfRule type="expression" dxfId="1850" priority="1851">
      <formula>IF($F$26&gt;$I$26,TRUE,FALSE)</formula>
    </cfRule>
  </conditionalFormatting>
  <conditionalFormatting sqref="F3">
    <cfRule type="cellIs" dxfId="1849" priority="1850" stopIfTrue="1" operator="lessThanOrEqual">
      <formula>0</formula>
    </cfRule>
  </conditionalFormatting>
  <conditionalFormatting sqref="F4">
    <cfRule type="cellIs" dxfId="1848" priority="1849" stopIfTrue="1" operator="notBetween">
      <formula>0</formula>
      <formula>3</formula>
    </cfRule>
  </conditionalFormatting>
  <conditionalFormatting sqref="F26">
    <cfRule type="expression" dxfId="1847" priority="1848">
      <formula>IF($F$26&gt;$I$26,TRUE,FALSE)</formula>
    </cfRule>
  </conditionalFormatting>
  <conditionalFormatting sqref="F3">
    <cfRule type="cellIs" dxfId="1846" priority="1847" stopIfTrue="1" operator="lessThanOrEqual">
      <formula>0</formula>
    </cfRule>
  </conditionalFormatting>
  <conditionalFormatting sqref="F4">
    <cfRule type="cellIs" dxfId="1845" priority="1846" stopIfTrue="1" operator="notBetween">
      <formula>0</formula>
      <formula>3</formula>
    </cfRule>
  </conditionalFormatting>
  <conditionalFormatting sqref="F26">
    <cfRule type="expression" dxfId="1844" priority="1845">
      <formula>IF($F$26&gt;$I$26,TRUE,FALSE)</formula>
    </cfRule>
  </conditionalFormatting>
  <conditionalFormatting sqref="F3">
    <cfRule type="cellIs" dxfId="1843" priority="1844" stopIfTrue="1" operator="lessThanOrEqual">
      <formula>0</formula>
    </cfRule>
  </conditionalFormatting>
  <conditionalFormatting sqref="F4">
    <cfRule type="cellIs" dxfId="1842" priority="1843" stopIfTrue="1" operator="notBetween">
      <formula>0</formula>
      <formula>3</formula>
    </cfRule>
  </conditionalFormatting>
  <conditionalFormatting sqref="F26">
    <cfRule type="expression" dxfId="1841" priority="1842">
      <formula>IF($F$26&gt;$I$26,TRUE,FALSE)</formula>
    </cfRule>
  </conditionalFormatting>
  <conditionalFormatting sqref="F3">
    <cfRule type="cellIs" dxfId="1840" priority="1841" stopIfTrue="1" operator="lessThanOrEqual">
      <formula>0</formula>
    </cfRule>
  </conditionalFormatting>
  <conditionalFormatting sqref="F4">
    <cfRule type="cellIs" dxfId="1839" priority="1840" stopIfTrue="1" operator="notBetween">
      <formula>0</formula>
      <formula>3</formula>
    </cfRule>
  </conditionalFormatting>
  <conditionalFormatting sqref="F26">
    <cfRule type="expression" dxfId="1838" priority="1839">
      <formula>IF($F$26&gt;$I$26,TRUE,FALSE)</formula>
    </cfRule>
  </conditionalFormatting>
  <conditionalFormatting sqref="F3">
    <cfRule type="cellIs" dxfId="1837" priority="1838" stopIfTrue="1" operator="lessThanOrEqual">
      <formula>0</formula>
    </cfRule>
  </conditionalFormatting>
  <conditionalFormatting sqref="F4">
    <cfRule type="cellIs" dxfId="1836" priority="1837" stopIfTrue="1" operator="notBetween">
      <formula>0</formula>
      <formula>3</formula>
    </cfRule>
  </conditionalFormatting>
  <conditionalFormatting sqref="F26">
    <cfRule type="expression" dxfId="1835" priority="1836">
      <formula>IF($F$26&gt;$I$26,TRUE,FALSE)</formula>
    </cfRule>
  </conditionalFormatting>
  <conditionalFormatting sqref="F3">
    <cfRule type="cellIs" dxfId="1834" priority="1835" stopIfTrue="1" operator="lessThanOrEqual">
      <formula>0</formula>
    </cfRule>
  </conditionalFormatting>
  <conditionalFormatting sqref="F4">
    <cfRule type="cellIs" dxfId="1833" priority="1834" stopIfTrue="1" operator="notBetween">
      <formula>0</formula>
      <formula>3</formula>
    </cfRule>
  </conditionalFormatting>
  <conditionalFormatting sqref="F26">
    <cfRule type="expression" dxfId="1832" priority="1833">
      <formula>IF($F$26&gt;$I$26,TRUE,FALSE)</formula>
    </cfRule>
  </conditionalFormatting>
  <conditionalFormatting sqref="F3">
    <cfRule type="cellIs" dxfId="1831" priority="1832" stopIfTrue="1" operator="lessThanOrEqual">
      <formula>0</formula>
    </cfRule>
  </conditionalFormatting>
  <conditionalFormatting sqref="F4">
    <cfRule type="cellIs" dxfId="1830" priority="1831" stopIfTrue="1" operator="notBetween">
      <formula>0</formula>
      <formula>3</formula>
    </cfRule>
  </conditionalFormatting>
  <conditionalFormatting sqref="F26">
    <cfRule type="expression" dxfId="1829" priority="1830">
      <formula>IF($F$26&gt;$I$26,TRUE,FALSE)</formula>
    </cfRule>
  </conditionalFormatting>
  <conditionalFormatting sqref="F3">
    <cfRule type="cellIs" dxfId="1828" priority="1829" stopIfTrue="1" operator="lessThanOrEqual">
      <formula>0</formula>
    </cfRule>
  </conditionalFormatting>
  <conditionalFormatting sqref="F4">
    <cfRule type="cellIs" dxfId="1827" priority="1828" stopIfTrue="1" operator="notBetween">
      <formula>0</formula>
      <formula>3</formula>
    </cfRule>
  </conditionalFormatting>
  <conditionalFormatting sqref="F26">
    <cfRule type="expression" dxfId="1826" priority="1827">
      <formula>IF($F$26&gt;$I$26,TRUE,FALSE)</formula>
    </cfRule>
  </conditionalFormatting>
  <conditionalFormatting sqref="B2">
    <cfRule type="cellIs" dxfId="1825" priority="1826" stopIfTrue="1" operator="lessThan">
      <formula>15</formula>
    </cfRule>
  </conditionalFormatting>
  <conditionalFormatting sqref="B27 B29 B4:B7">
    <cfRule type="cellIs" dxfId="1824" priority="1825" stopIfTrue="1" operator="notBetween">
      <formula>0</formula>
      <formula>3</formula>
    </cfRule>
  </conditionalFormatting>
  <conditionalFormatting sqref="B31 B10 B8 B18">
    <cfRule type="cellIs" dxfId="1823" priority="1824" stopIfTrue="1" operator="notBetween">
      <formula>0</formula>
      <formula>2</formula>
    </cfRule>
  </conditionalFormatting>
  <conditionalFormatting sqref="B19">
    <cfRule type="cellIs" dxfId="1822" priority="1823" stopIfTrue="1" operator="notBetween">
      <formula>0</formula>
      <formula>1</formula>
    </cfRule>
  </conditionalFormatting>
  <conditionalFormatting sqref="B2">
    <cfRule type="cellIs" dxfId="1821" priority="1822" stopIfTrue="1" operator="lessThan">
      <formula>15</formula>
    </cfRule>
  </conditionalFormatting>
  <conditionalFormatting sqref="B27 B29 B4:B7">
    <cfRule type="cellIs" dxfId="1820" priority="1821" stopIfTrue="1" operator="notBetween">
      <formula>0</formula>
      <formula>3</formula>
    </cfRule>
  </conditionalFormatting>
  <conditionalFormatting sqref="B31 B10 B8 B18">
    <cfRule type="cellIs" dxfId="1819" priority="1820" stopIfTrue="1" operator="notBetween">
      <formula>0</formula>
      <formula>2</formula>
    </cfRule>
  </conditionalFormatting>
  <conditionalFormatting sqref="B19">
    <cfRule type="cellIs" dxfId="1818" priority="1819" stopIfTrue="1" operator="notBetween">
      <formula>0</formula>
      <formula>1</formula>
    </cfRule>
  </conditionalFormatting>
  <conditionalFormatting sqref="B2">
    <cfRule type="cellIs" dxfId="1817" priority="1818" stopIfTrue="1" operator="lessThan">
      <formula>15</formula>
    </cfRule>
  </conditionalFormatting>
  <conditionalFormatting sqref="B27 B29 B4:B7">
    <cfRule type="cellIs" dxfId="1816" priority="1817" stopIfTrue="1" operator="notBetween">
      <formula>0</formula>
      <formula>3</formula>
    </cfRule>
  </conditionalFormatting>
  <conditionalFormatting sqref="B31 B10 B8 B18">
    <cfRule type="cellIs" dxfId="1815" priority="1816" stopIfTrue="1" operator="notBetween">
      <formula>0</formula>
      <formula>2</formula>
    </cfRule>
  </conditionalFormatting>
  <conditionalFormatting sqref="B19">
    <cfRule type="cellIs" dxfId="1814" priority="1815" stopIfTrue="1" operator="notBetween">
      <formula>0</formula>
      <formula>1</formula>
    </cfRule>
  </conditionalFormatting>
  <conditionalFormatting sqref="B2">
    <cfRule type="cellIs" dxfId="1813" priority="1814" stopIfTrue="1" operator="lessThan">
      <formula>15</formula>
    </cfRule>
  </conditionalFormatting>
  <conditionalFormatting sqref="B27 B29 B4:B7">
    <cfRule type="cellIs" dxfId="1812" priority="1813" stopIfTrue="1" operator="notBetween">
      <formula>0</formula>
      <formula>3</formula>
    </cfRule>
  </conditionalFormatting>
  <conditionalFormatting sqref="B31 B10 B8 B18">
    <cfRule type="cellIs" dxfId="1811" priority="1812" stopIfTrue="1" operator="notBetween">
      <formula>0</formula>
      <formula>2</formula>
    </cfRule>
  </conditionalFormatting>
  <conditionalFormatting sqref="B19">
    <cfRule type="cellIs" dxfId="1810" priority="1811" stopIfTrue="1" operator="notBetween">
      <formula>0</formula>
      <formula>1</formula>
    </cfRule>
  </conditionalFormatting>
  <conditionalFormatting sqref="B2">
    <cfRule type="cellIs" dxfId="1809" priority="1810" stopIfTrue="1" operator="lessThan">
      <formula>15</formula>
    </cfRule>
  </conditionalFormatting>
  <conditionalFormatting sqref="B27 B29 B4:B7">
    <cfRule type="cellIs" dxfId="1808" priority="1809" stopIfTrue="1" operator="notBetween">
      <formula>0</formula>
      <formula>3</formula>
    </cfRule>
  </conditionalFormatting>
  <conditionalFormatting sqref="B31 B10 B8 B18">
    <cfRule type="cellIs" dxfId="1807" priority="1808" stopIfTrue="1" operator="notBetween">
      <formula>0</formula>
      <formula>2</formula>
    </cfRule>
  </conditionalFormatting>
  <conditionalFormatting sqref="B19">
    <cfRule type="cellIs" dxfId="1806" priority="1807" stopIfTrue="1" operator="notBetween">
      <formula>0</formula>
      <formula>1</formula>
    </cfRule>
  </conditionalFormatting>
  <conditionalFormatting sqref="B2">
    <cfRule type="cellIs" dxfId="1805" priority="1806" stopIfTrue="1" operator="lessThan">
      <formula>15</formula>
    </cfRule>
  </conditionalFormatting>
  <conditionalFormatting sqref="B27 B29 B4:B7">
    <cfRule type="cellIs" dxfId="1804" priority="1805" stopIfTrue="1" operator="notBetween">
      <formula>0</formula>
      <formula>3</formula>
    </cfRule>
  </conditionalFormatting>
  <conditionalFormatting sqref="B31 B10 B8 B18">
    <cfRule type="cellIs" dxfId="1803" priority="1804" stopIfTrue="1" operator="notBetween">
      <formula>0</formula>
      <formula>2</formula>
    </cfRule>
  </conditionalFormatting>
  <conditionalFormatting sqref="B19">
    <cfRule type="cellIs" dxfId="1802" priority="1803" stopIfTrue="1" operator="notBetween">
      <formula>0</formula>
      <formula>1</formula>
    </cfRule>
  </conditionalFormatting>
  <conditionalFormatting sqref="B2">
    <cfRule type="cellIs" dxfId="1801" priority="1802" stopIfTrue="1" operator="lessThan">
      <formula>15</formula>
    </cfRule>
  </conditionalFormatting>
  <conditionalFormatting sqref="B27 B29 B4:B7">
    <cfRule type="cellIs" dxfId="1800" priority="1801" stopIfTrue="1" operator="notBetween">
      <formula>0</formula>
      <formula>3</formula>
    </cfRule>
  </conditionalFormatting>
  <conditionalFormatting sqref="B31 B10 B8 B18">
    <cfRule type="cellIs" dxfId="1799" priority="1800" stopIfTrue="1" operator="notBetween">
      <formula>0</formula>
      <formula>2</formula>
    </cfRule>
  </conditionalFormatting>
  <conditionalFormatting sqref="B19">
    <cfRule type="cellIs" dxfId="1798" priority="1799" stopIfTrue="1" operator="notBetween">
      <formula>0</formula>
      <formula>1</formula>
    </cfRule>
  </conditionalFormatting>
  <conditionalFormatting sqref="B2">
    <cfRule type="cellIs" dxfId="1797" priority="1798" stopIfTrue="1" operator="lessThan">
      <formula>15</formula>
    </cfRule>
  </conditionalFormatting>
  <conditionalFormatting sqref="B27 B29 B4:B7">
    <cfRule type="cellIs" dxfId="1796" priority="1797" stopIfTrue="1" operator="notBetween">
      <formula>0</formula>
      <formula>3</formula>
    </cfRule>
  </conditionalFormatting>
  <conditionalFormatting sqref="B31 B10 B8 B18">
    <cfRule type="cellIs" dxfId="1795" priority="1796" stopIfTrue="1" operator="notBetween">
      <formula>0</formula>
      <formula>2</formula>
    </cfRule>
  </conditionalFormatting>
  <conditionalFormatting sqref="B19">
    <cfRule type="cellIs" dxfId="1794" priority="1795" stopIfTrue="1" operator="notBetween">
      <formula>0</formula>
      <formula>1</formula>
    </cfRule>
  </conditionalFormatting>
  <conditionalFormatting sqref="B2">
    <cfRule type="cellIs" dxfId="1793" priority="1794" stopIfTrue="1" operator="lessThan">
      <formula>15</formula>
    </cfRule>
  </conditionalFormatting>
  <conditionalFormatting sqref="B27 B29 B4:B7">
    <cfRule type="cellIs" dxfId="1792" priority="1793" stopIfTrue="1" operator="notBetween">
      <formula>0</formula>
      <formula>3</formula>
    </cfRule>
  </conditionalFormatting>
  <conditionalFormatting sqref="B31 B18 B10 B8">
    <cfRule type="cellIs" dxfId="1791" priority="1792" stopIfTrue="1" operator="notBetween">
      <formula>0</formula>
      <formula>2</formula>
    </cfRule>
  </conditionalFormatting>
  <conditionalFormatting sqref="B19">
    <cfRule type="cellIs" dxfId="1790" priority="1791" stopIfTrue="1" operator="notBetween">
      <formula>0</formula>
      <formula>1</formula>
    </cfRule>
  </conditionalFormatting>
  <conditionalFormatting sqref="B18">
    <cfRule type="cellIs" dxfId="1789" priority="1790" stopIfTrue="1" operator="notBetween">
      <formula>0</formula>
      <formula>2</formula>
    </cfRule>
  </conditionalFormatting>
  <conditionalFormatting sqref="B18">
    <cfRule type="cellIs" dxfId="1788" priority="1789" stopIfTrue="1" operator="notBetween">
      <formula>0</formula>
      <formula>2</formula>
    </cfRule>
  </conditionalFormatting>
  <conditionalFormatting sqref="B18">
    <cfRule type="cellIs" dxfId="1787" priority="1788" stopIfTrue="1" operator="notBetween">
      <formula>0</formula>
      <formula>2</formula>
    </cfRule>
  </conditionalFormatting>
  <conditionalFormatting sqref="B18">
    <cfRule type="cellIs" dxfId="1786" priority="1787" stopIfTrue="1" operator="notBetween">
      <formula>0</formula>
      <formula>2</formula>
    </cfRule>
  </conditionalFormatting>
  <conditionalFormatting sqref="B18">
    <cfRule type="cellIs" dxfId="1785" priority="1786" stopIfTrue="1" operator="notBetween">
      <formula>0</formula>
      <formula>2</formula>
    </cfRule>
  </conditionalFormatting>
  <conditionalFormatting sqref="B18">
    <cfRule type="cellIs" dxfId="1784" priority="1785" stopIfTrue="1" operator="notBetween">
      <formula>0</formula>
      <formula>2</formula>
    </cfRule>
  </conditionalFormatting>
  <conditionalFormatting sqref="B2">
    <cfRule type="cellIs" dxfId="1783" priority="1784" stopIfTrue="1" operator="lessThan">
      <formula>15</formula>
    </cfRule>
  </conditionalFormatting>
  <conditionalFormatting sqref="B27 B29 B4:B7">
    <cfRule type="cellIs" dxfId="1782" priority="1783" stopIfTrue="1" operator="notBetween">
      <formula>0</formula>
      <formula>3</formula>
    </cfRule>
  </conditionalFormatting>
  <conditionalFormatting sqref="B31 B18 B10 B8">
    <cfRule type="cellIs" dxfId="1781" priority="1782" stopIfTrue="1" operator="notBetween">
      <formula>0</formula>
      <formula>2</formula>
    </cfRule>
  </conditionalFormatting>
  <conditionalFormatting sqref="B19">
    <cfRule type="cellIs" dxfId="1780" priority="1781" stopIfTrue="1" operator="notBetween">
      <formula>0</formula>
      <formula>1</formula>
    </cfRule>
  </conditionalFormatting>
  <conditionalFormatting sqref="B18">
    <cfRule type="cellIs" dxfId="1779" priority="1780" stopIfTrue="1" operator="notBetween">
      <formula>0</formula>
      <formula>2</formula>
    </cfRule>
  </conditionalFormatting>
  <conditionalFormatting sqref="B18">
    <cfRule type="cellIs" dxfId="1778" priority="1779" stopIfTrue="1" operator="notBetween">
      <formula>0</formula>
      <formula>2</formula>
    </cfRule>
  </conditionalFormatting>
  <conditionalFormatting sqref="B18">
    <cfRule type="cellIs" dxfId="1777" priority="1778" stopIfTrue="1" operator="notBetween">
      <formula>0</formula>
      <formula>2</formula>
    </cfRule>
  </conditionalFormatting>
  <conditionalFormatting sqref="B18">
    <cfRule type="cellIs" dxfId="1776" priority="1777" stopIfTrue="1" operator="notBetween">
      <formula>0</formula>
      <formula>2</formula>
    </cfRule>
  </conditionalFormatting>
  <conditionalFormatting sqref="B18">
    <cfRule type="cellIs" dxfId="1775" priority="1776" stopIfTrue="1" operator="notBetween">
      <formula>0</formula>
      <formula>2</formula>
    </cfRule>
  </conditionalFormatting>
  <conditionalFormatting sqref="B18">
    <cfRule type="cellIs" dxfId="1774" priority="1775" stopIfTrue="1" operator="notBetween">
      <formula>0</formula>
      <formula>2</formula>
    </cfRule>
  </conditionalFormatting>
  <conditionalFormatting sqref="B2">
    <cfRule type="cellIs" dxfId="1773" priority="1774" stopIfTrue="1" operator="lessThan">
      <formula>15</formula>
    </cfRule>
  </conditionalFormatting>
  <conditionalFormatting sqref="B27 B29 B4:B7">
    <cfRule type="cellIs" dxfId="1772" priority="1773" stopIfTrue="1" operator="notBetween">
      <formula>0</formula>
      <formula>3</formula>
    </cfRule>
  </conditionalFormatting>
  <conditionalFormatting sqref="B31 B18 B10 B8">
    <cfRule type="cellIs" dxfId="1771" priority="1772" stopIfTrue="1" operator="notBetween">
      <formula>0</formula>
      <formula>2</formula>
    </cfRule>
  </conditionalFormatting>
  <conditionalFormatting sqref="B19">
    <cfRule type="cellIs" dxfId="1770" priority="1771" stopIfTrue="1" operator="notBetween">
      <formula>0</formula>
      <formula>1</formula>
    </cfRule>
  </conditionalFormatting>
  <conditionalFormatting sqref="B18">
    <cfRule type="cellIs" dxfId="1769" priority="1770" stopIfTrue="1" operator="notBetween">
      <formula>0</formula>
      <formula>2</formula>
    </cfRule>
  </conditionalFormatting>
  <conditionalFormatting sqref="B18">
    <cfRule type="cellIs" dxfId="1768" priority="1769" stopIfTrue="1" operator="notBetween">
      <formula>0</formula>
      <formula>2</formula>
    </cfRule>
  </conditionalFormatting>
  <conditionalFormatting sqref="B18">
    <cfRule type="cellIs" dxfId="1767" priority="1768" stopIfTrue="1" operator="notBetween">
      <formula>0</formula>
      <formula>2</formula>
    </cfRule>
  </conditionalFormatting>
  <conditionalFormatting sqref="B18">
    <cfRule type="cellIs" dxfId="1766" priority="1767" stopIfTrue="1" operator="notBetween">
      <formula>0</formula>
      <formula>2</formula>
    </cfRule>
  </conditionalFormatting>
  <conditionalFormatting sqref="B18">
    <cfRule type="cellIs" dxfId="1765" priority="1766" stopIfTrue="1" operator="notBetween">
      <formula>0</formula>
      <formula>2</formula>
    </cfRule>
  </conditionalFormatting>
  <conditionalFormatting sqref="B18">
    <cfRule type="cellIs" dxfId="1764" priority="1765" stopIfTrue="1" operator="notBetween">
      <formula>0</formula>
      <formula>2</formula>
    </cfRule>
  </conditionalFormatting>
  <conditionalFormatting sqref="B2">
    <cfRule type="cellIs" dxfId="1763" priority="1764" stopIfTrue="1" operator="lessThan">
      <formula>15</formula>
    </cfRule>
  </conditionalFormatting>
  <conditionalFormatting sqref="B27 B29 B4:B7">
    <cfRule type="cellIs" dxfId="1762" priority="1763" stopIfTrue="1" operator="notBetween">
      <formula>0</formula>
      <formula>3</formula>
    </cfRule>
  </conditionalFormatting>
  <conditionalFormatting sqref="B31 B18 B10 B8">
    <cfRule type="cellIs" dxfId="1761" priority="1762" stopIfTrue="1" operator="notBetween">
      <formula>0</formula>
      <formula>2</formula>
    </cfRule>
  </conditionalFormatting>
  <conditionalFormatting sqref="B19">
    <cfRule type="cellIs" dxfId="1760" priority="1761" stopIfTrue="1" operator="notBetween">
      <formula>0</formula>
      <formula>1</formula>
    </cfRule>
  </conditionalFormatting>
  <conditionalFormatting sqref="B18">
    <cfRule type="cellIs" dxfId="1759" priority="1760" stopIfTrue="1" operator="notBetween">
      <formula>0</formula>
      <formula>2</formula>
    </cfRule>
  </conditionalFormatting>
  <conditionalFormatting sqref="B18">
    <cfRule type="cellIs" dxfId="1758" priority="1759" stopIfTrue="1" operator="notBetween">
      <formula>0</formula>
      <formula>2</formula>
    </cfRule>
  </conditionalFormatting>
  <conditionalFormatting sqref="B18">
    <cfRule type="cellIs" dxfId="1757" priority="1758" stopIfTrue="1" operator="notBetween">
      <formula>0</formula>
      <formula>2</formula>
    </cfRule>
  </conditionalFormatting>
  <conditionalFormatting sqref="B18">
    <cfRule type="cellIs" dxfId="1756" priority="1757" stopIfTrue="1" operator="notBetween">
      <formula>0</formula>
      <formula>2</formula>
    </cfRule>
  </conditionalFormatting>
  <conditionalFormatting sqref="B18">
    <cfRule type="cellIs" dxfId="1755" priority="1756" stopIfTrue="1" operator="notBetween">
      <formula>0</formula>
      <formula>2</formula>
    </cfRule>
  </conditionalFormatting>
  <conditionalFormatting sqref="B18">
    <cfRule type="cellIs" dxfId="1754" priority="1755" stopIfTrue="1" operator="notBetween">
      <formula>0</formula>
      <formula>2</formula>
    </cfRule>
  </conditionalFormatting>
  <conditionalFormatting sqref="B2">
    <cfRule type="cellIs" dxfId="1753" priority="1754" stopIfTrue="1" operator="lessThan">
      <formula>15</formula>
    </cfRule>
  </conditionalFormatting>
  <conditionalFormatting sqref="B27 B29 B4:B7">
    <cfRule type="cellIs" dxfId="1752" priority="1753" stopIfTrue="1" operator="notBetween">
      <formula>0</formula>
      <formula>3</formula>
    </cfRule>
  </conditionalFormatting>
  <conditionalFormatting sqref="B31 B18 B10 B8">
    <cfRule type="cellIs" dxfId="1751" priority="1752" stopIfTrue="1" operator="notBetween">
      <formula>0</formula>
      <formula>2</formula>
    </cfRule>
  </conditionalFormatting>
  <conditionalFormatting sqref="B19">
    <cfRule type="cellIs" dxfId="1750" priority="1751" stopIfTrue="1" operator="notBetween">
      <formula>0</formula>
      <formula>1</formula>
    </cfRule>
  </conditionalFormatting>
  <conditionalFormatting sqref="B18">
    <cfRule type="cellIs" dxfId="1749" priority="1750" stopIfTrue="1" operator="notBetween">
      <formula>0</formula>
      <formula>2</formula>
    </cfRule>
  </conditionalFormatting>
  <conditionalFormatting sqref="B18">
    <cfRule type="cellIs" dxfId="1748" priority="1749" stopIfTrue="1" operator="notBetween">
      <formula>0</formula>
      <formula>2</formula>
    </cfRule>
  </conditionalFormatting>
  <conditionalFormatting sqref="B18">
    <cfRule type="cellIs" dxfId="1747" priority="1748" stopIfTrue="1" operator="notBetween">
      <formula>0</formula>
      <formula>2</formula>
    </cfRule>
  </conditionalFormatting>
  <conditionalFormatting sqref="B18">
    <cfRule type="cellIs" dxfId="1746" priority="1747" stopIfTrue="1" operator="notBetween">
      <formula>0</formula>
      <formula>2</formula>
    </cfRule>
  </conditionalFormatting>
  <conditionalFormatting sqref="B18">
    <cfRule type="cellIs" dxfId="1745" priority="1746" stopIfTrue="1" operator="notBetween">
      <formula>0</formula>
      <formula>2</formula>
    </cfRule>
  </conditionalFormatting>
  <conditionalFormatting sqref="B18">
    <cfRule type="cellIs" dxfId="1744" priority="1745" stopIfTrue="1" operator="notBetween">
      <formula>0</formula>
      <formula>2</formula>
    </cfRule>
  </conditionalFormatting>
  <conditionalFormatting sqref="B2">
    <cfRule type="cellIs" dxfId="1743" priority="1744" stopIfTrue="1" operator="lessThan">
      <formula>15</formula>
    </cfRule>
  </conditionalFormatting>
  <conditionalFormatting sqref="B27 B29 B4:B7">
    <cfRule type="cellIs" dxfId="1742" priority="1743" stopIfTrue="1" operator="notBetween">
      <formula>0</formula>
      <formula>3</formula>
    </cfRule>
  </conditionalFormatting>
  <conditionalFormatting sqref="B31 B10 B8 B18">
    <cfRule type="cellIs" dxfId="1741" priority="1742" stopIfTrue="1" operator="notBetween">
      <formula>0</formula>
      <formula>2</formula>
    </cfRule>
  </conditionalFormatting>
  <conditionalFormatting sqref="B19">
    <cfRule type="cellIs" dxfId="1740" priority="1741" stopIfTrue="1" operator="notBetween">
      <formula>0</formula>
      <formula>1</formula>
    </cfRule>
  </conditionalFormatting>
  <conditionalFormatting sqref="B2">
    <cfRule type="cellIs" dxfId="1739" priority="1740" stopIfTrue="1" operator="lessThan">
      <formula>15</formula>
    </cfRule>
  </conditionalFormatting>
  <conditionalFormatting sqref="B27 B29 B4:B7">
    <cfRule type="cellIs" dxfId="1738" priority="1739" stopIfTrue="1" operator="notBetween">
      <formula>0</formula>
      <formula>3</formula>
    </cfRule>
  </conditionalFormatting>
  <conditionalFormatting sqref="B31 B10 B8 B18">
    <cfRule type="cellIs" dxfId="1737" priority="1738" stopIfTrue="1" operator="notBetween">
      <formula>0</formula>
      <formula>2</formula>
    </cfRule>
  </conditionalFormatting>
  <conditionalFormatting sqref="B19">
    <cfRule type="cellIs" dxfId="1736" priority="1737" stopIfTrue="1" operator="notBetween">
      <formula>0</formula>
      <formula>1</formula>
    </cfRule>
  </conditionalFormatting>
  <conditionalFormatting sqref="B2">
    <cfRule type="cellIs" dxfId="1735" priority="1736" stopIfTrue="1" operator="lessThan">
      <formula>15</formula>
    </cfRule>
  </conditionalFormatting>
  <conditionalFormatting sqref="B27 B29 B4:B7">
    <cfRule type="cellIs" dxfId="1734" priority="1735" stopIfTrue="1" operator="notBetween">
      <formula>0</formula>
      <formula>3</formula>
    </cfRule>
  </conditionalFormatting>
  <conditionalFormatting sqref="B31 B10 B8 B18">
    <cfRule type="cellIs" dxfId="1733" priority="1734" stopIfTrue="1" operator="notBetween">
      <formula>0</formula>
      <formula>2</formula>
    </cfRule>
  </conditionalFormatting>
  <conditionalFormatting sqref="B19">
    <cfRule type="cellIs" dxfId="1732" priority="1733" stopIfTrue="1" operator="notBetween">
      <formula>0</formula>
      <formula>1</formula>
    </cfRule>
  </conditionalFormatting>
  <conditionalFormatting sqref="B2">
    <cfRule type="cellIs" dxfId="1731" priority="1732" stopIfTrue="1" operator="lessThan">
      <formula>15</formula>
    </cfRule>
  </conditionalFormatting>
  <conditionalFormatting sqref="B27 B29 B4:B7">
    <cfRule type="cellIs" dxfId="1730" priority="1731" stopIfTrue="1" operator="notBetween">
      <formula>0</formula>
      <formula>3</formula>
    </cfRule>
  </conditionalFormatting>
  <conditionalFormatting sqref="B31 B10 B8 B18">
    <cfRule type="cellIs" dxfId="1729" priority="1730" stopIfTrue="1" operator="notBetween">
      <formula>0</formula>
      <formula>2</formula>
    </cfRule>
  </conditionalFormatting>
  <conditionalFormatting sqref="B19">
    <cfRule type="cellIs" dxfId="1728" priority="1729" stopIfTrue="1" operator="notBetween">
      <formula>0</formula>
      <formula>1</formula>
    </cfRule>
  </conditionalFormatting>
  <conditionalFormatting sqref="B2">
    <cfRule type="cellIs" dxfId="1727" priority="1728" stopIfTrue="1" operator="lessThan">
      <formula>15</formula>
    </cfRule>
  </conditionalFormatting>
  <conditionalFormatting sqref="B27 B29 B4:B7">
    <cfRule type="cellIs" dxfId="1726" priority="1727" stopIfTrue="1" operator="notBetween">
      <formula>0</formula>
      <formula>3</formula>
    </cfRule>
  </conditionalFormatting>
  <conditionalFormatting sqref="B31 B10 B8 B18">
    <cfRule type="cellIs" dxfId="1725" priority="1726" stopIfTrue="1" operator="notBetween">
      <formula>0</formula>
      <formula>2</formula>
    </cfRule>
  </conditionalFormatting>
  <conditionalFormatting sqref="B19">
    <cfRule type="cellIs" dxfId="1724" priority="1725" stopIfTrue="1" operator="notBetween">
      <formula>0</formula>
      <formula>1</formula>
    </cfRule>
  </conditionalFormatting>
  <conditionalFormatting sqref="B2">
    <cfRule type="cellIs" dxfId="1723" priority="1724" stopIfTrue="1" operator="lessThan">
      <formula>15</formula>
    </cfRule>
  </conditionalFormatting>
  <conditionalFormatting sqref="B27 B29 B4:B7">
    <cfRule type="cellIs" dxfId="1722" priority="1723" stopIfTrue="1" operator="notBetween">
      <formula>0</formula>
      <formula>3</formula>
    </cfRule>
  </conditionalFormatting>
  <conditionalFormatting sqref="B31 B10 B8 B18">
    <cfRule type="cellIs" dxfId="1721" priority="1722" stopIfTrue="1" operator="notBetween">
      <formula>0</formula>
      <formula>2</formula>
    </cfRule>
  </conditionalFormatting>
  <conditionalFormatting sqref="B19">
    <cfRule type="cellIs" dxfId="1720" priority="1721" stopIfTrue="1" operator="notBetween">
      <formula>0</formula>
      <formula>1</formula>
    </cfRule>
  </conditionalFormatting>
  <conditionalFormatting sqref="B2">
    <cfRule type="cellIs" dxfId="1719" priority="1720" stopIfTrue="1" operator="lessThan">
      <formula>15</formula>
    </cfRule>
  </conditionalFormatting>
  <conditionalFormatting sqref="B27 B29 B4:B7">
    <cfRule type="cellIs" dxfId="1718" priority="1719" stopIfTrue="1" operator="notBetween">
      <formula>0</formula>
      <formula>3</formula>
    </cfRule>
  </conditionalFormatting>
  <conditionalFormatting sqref="B31 B10 B8 B18">
    <cfRule type="cellIs" dxfId="1717" priority="1718" stopIfTrue="1" operator="notBetween">
      <formula>0</formula>
      <formula>2</formula>
    </cfRule>
  </conditionalFormatting>
  <conditionalFormatting sqref="B19">
    <cfRule type="cellIs" dxfId="1716" priority="1717" stopIfTrue="1" operator="notBetween">
      <formula>0</formula>
      <formula>1</formula>
    </cfRule>
  </conditionalFormatting>
  <conditionalFormatting sqref="B2">
    <cfRule type="cellIs" dxfId="1715" priority="1716" stopIfTrue="1" operator="lessThan">
      <formula>15</formula>
    </cfRule>
  </conditionalFormatting>
  <conditionalFormatting sqref="B27 B29 B4:B7">
    <cfRule type="cellIs" dxfId="1714" priority="1715" stopIfTrue="1" operator="notBetween">
      <formula>0</formula>
      <formula>3</formula>
    </cfRule>
  </conditionalFormatting>
  <conditionalFormatting sqref="B31 B10 B8 B18">
    <cfRule type="cellIs" dxfId="1713" priority="1714" stopIfTrue="1" operator="notBetween">
      <formula>0</formula>
      <formula>2</formula>
    </cfRule>
  </conditionalFormatting>
  <conditionalFormatting sqref="B19">
    <cfRule type="cellIs" dxfId="1712" priority="1713" stopIfTrue="1" operator="notBetween">
      <formula>0</formula>
      <formula>1</formula>
    </cfRule>
  </conditionalFormatting>
  <conditionalFormatting sqref="B2">
    <cfRule type="cellIs" dxfId="1711" priority="1712" stopIfTrue="1" operator="lessThan">
      <formula>15</formula>
    </cfRule>
  </conditionalFormatting>
  <conditionalFormatting sqref="B27 B29 B4:B7">
    <cfRule type="cellIs" dxfId="1710" priority="1711" stopIfTrue="1" operator="notBetween">
      <formula>0</formula>
      <formula>3</formula>
    </cfRule>
  </conditionalFormatting>
  <conditionalFormatting sqref="B31 B18 B10 B8">
    <cfRule type="cellIs" dxfId="1709" priority="1710" stopIfTrue="1" operator="notBetween">
      <formula>0</formula>
      <formula>2</formula>
    </cfRule>
  </conditionalFormatting>
  <conditionalFormatting sqref="B19">
    <cfRule type="cellIs" dxfId="1708" priority="1709" stopIfTrue="1" operator="notBetween">
      <formula>0</formula>
      <formula>1</formula>
    </cfRule>
  </conditionalFormatting>
  <conditionalFormatting sqref="B18">
    <cfRule type="cellIs" dxfId="1707" priority="1708" stopIfTrue="1" operator="notBetween">
      <formula>0</formula>
      <formula>2</formula>
    </cfRule>
  </conditionalFormatting>
  <conditionalFormatting sqref="B18">
    <cfRule type="cellIs" dxfId="1706" priority="1707" stopIfTrue="1" operator="notBetween">
      <formula>0</formula>
      <formula>2</formula>
    </cfRule>
  </conditionalFormatting>
  <conditionalFormatting sqref="B18">
    <cfRule type="cellIs" dxfId="1705" priority="1706" stopIfTrue="1" operator="notBetween">
      <formula>0</formula>
      <formula>2</formula>
    </cfRule>
  </conditionalFormatting>
  <conditionalFormatting sqref="B18">
    <cfRule type="cellIs" dxfId="1704" priority="1705" stopIfTrue="1" operator="notBetween">
      <formula>0</formula>
      <formula>2</formula>
    </cfRule>
  </conditionalFormatting>
  <conditionalFormatting sqref="B18">
    <cfRule type="cellIs" dxfId="1703" priority="1704" stopIfTrue="1" operator="notBetween">
      <formula>0</formula>
      <formula>2</formula>
    </cfRule>
  </conditionalFormatting>
  <conditionalFormatting sqref="B18">
    <cfRule type="cellIs" dxfId="1702" priority="1703" stopIfTrue="1" operator="notBetween">
      <formula>0</formula>
      <formula>2</formula>
    </cfRule>
  </conditionalFormatting>
  <conditionalFormatting sqref="B2">
    <cfRule type="cellIs" dxfId="1701" priority="1702" stopIfTrue="1" operator="lessThan">
      <formula>15</formula>
    </cfRule>
  </conditionalFormatting>
  <conditionalFormatting sqref="B27 B29 B4:B7">
    <cfRule type="cellIs" dxfId="1700" priority="1701" stopIfTrue="1" operator="notBetween">
      <formula>0</formula>
      <formula>3</formula>
    </cfRule>
  </conditionalFormatting>
  <conditionalFormatting sqref="B31 B18 B10 B8">
    <cfRule type="cellIs" dxfId="1699" priority="1700" stopIfTrue="1" operator="notBetween">
      <formula>0</formula>
      <formula>2</formula>
    </cfRule>
  </conditionalFormatting>
  <conditionalFormatting sqref="B19">
    <cfRule type="cellIs" dxfId="1698" priority="1699" stopIfTrue="1" operator="notBetween">
      <formula>0</formula>
      <formula>1</formula>
    </cfRule>
  </conditionalFormatting>
  <conditionalFormatting sqref="B18">
    <cfRule type="cellIs" dxfId="1697" priority="1698" stopIfTrue="1" operator="notBetween">
      <formula>0</formula>
      <formula>2</formula>
    </cfRule>
  </conditionalFormatting>
  <conditionalFormatting sqref="B18">
    <cfRule type="cellIs" dxfId="1696" priority="1697" stopIfTrue="1" operator="notBetween">
      <formula>0</formula>
      <formula>2</formula>
    </cfRule>
  </conditionalFormatting>
  <conditionalFormatting sqref="B18">
    <cfRule type="cellIs" dxfId="1695" priority="1696" stopIfTrue="1" operator="notBetween">
      <formula>0</formula>
      <formula>2</formula>
    </cfRule>
  </conditionalFormatting>
  <conditionalFormatting sqref="B18">
    <cfRule type="cellIs" dxfId="1694" priority="1695" stopIfTrue="1" operator="notBetween">
      <formula>0</formula>
      <formula>2</formula>
    </cfRule>
  </conditionalFormatting>
  <conditionalFormatting sqref="B18">
    <cfRule type="cellIs" dxfId="1693" priority="1694" stopIfTrue="1" operator="notBetween">
      <formula>0</formula>
      <formula>2</formula>
    </cfRule>
  </conditionalFormatting>
  <conditionalFormatting sqref="B18">
    <cfRule type="cellIs" dxfId="1692" priority="1693" stopIfTrue="1" operator="notBetween">
      <formula>0</formula>
      <formula>2</formula>
    </cfRule>
  </conditionalFormatting>
  <conditionalFormatting sqref="B2">
    <cfRule type="cellIs" dxfId="1691" priority="1692" stopIfTrue="1" operator="lessThan">
      <formula>15</formula>
    </cfRule>
  </conditionalFormatting>
  <conditionalFormatting sqref="B27 B29 B4:B7">
    <cfRule type="cellIs" dxfId="1690" priority="1691" stopIfTrue="1" operator="notBetween">
      <formula>0</formula>
      <formula>3</formula>
    </cfRule>
  </conditionalFormatting>
  <conditionalFormatting sqref="B31 B18 B10 B8">
    <cfRule type="cellIs" dxfId="1689" priority="1690" stopIfTrue="1" operator="notBetween">
      <formula>0</formula>
      <formula>2</formula>
    </cfRule>
  </conditionalFormatting>
  <conditionalFormatting sqref="B19">
    <cfRule type="cellIs" dxfId="1688" priority="1689" stopIfTrue="1" operator="notBetween">
      <formula>0</formula>
      <formula>1</formula>
    </cfRule>
  </conditionalFormatting>
  <conditionalFormatting sqref="B18">
    <cfRule type="cellIs" dxfId="1687" priority="1688" stopIfTrue="1" operator="notBetween">
      <formula>0</formula>
      <formula>2</formula>
    </cfRule>
  </conditionalFormatting>
  <conditionalFormatting sqref="B18">
    <cfRule type="cellIs" dxfId="1686" priority="1687" stopIfTrue="1" operator="notBetween">
      <formula>0</formula>
      <formula>2</formula>
    </cfRule>
  </conditionalFormatting>
  <conditionalFormatting sqref="B18">
    <cfRule type="cellIs" dxfId="1685" priority="1686" stopIfTrue="1" operator="notBetween">
      <formula>0</formula>
      <formula>2</formula>
    </cfRule>
  </conditionalFormatting>
  <conditionalFormatting sqref="B18">
    <cfRule type="cellIs" dxfId="1684" priority="1685" stopIfTrue="1" operator="notBetween">
      <formula>0</formula>
      <formula>2</formula>
    </cfRule>
  </conditionalFormatting>
  <conditionalFormatting sqref="B18">
    <cfRule type="cellIs" dxfId="1683" priority="1684" stopIfTrue="1" operator="notBetween">
      <formula>0</formula>
      <formula>2</formula>
    </cfRule>
  </conditionalFormatting>
  <conditionalFormatting sqref="B18">
    <cfRule type="cellIs" dxfId="1682" priority="1683" stopIfTrue="1" operator="notBetween">
      <formula>0</formula>
      <formula>2</formula>
    </cfRule>
  </conditionalFormatting>
  <conditionalFormatting sqref="B2">
    <cfRule type="cellIs" dxfId="1681" priority="1682" stopIfTrue="1" operator="lessThan">
      <formula>15</formula>
    </cfRule>
  </conditionalFormatting>
  <conditionalFormatting sqref="B27 B29 B4:B7">
    <cfRule type="cellIs" dxfId="1680" priority="1681" stopIfTrue="1" operator="notBetween">
      <formula>0</formula>
      <formula>3</formula>
    </cfRule>
  </conditionalFormatting>
  <conditionalFormatting sqref="B31 B18 B10 B8">
    <cfRule type="cellIs" dxfId="1679" priority="1680" stopIfTrue="1" operator="notBetween">
      <formula>0</formula>
      <formula>2</formula>
    </cfRule>
  </conditionalFormatting>
  <conditionalFormatting sqref="B19">
    <cfRule type="cellIs" dxfId="1678" priority="1679" stopIfTrue="1" operator="notBetween">
      <formula>0</formula>
      <formula>1</formula>
    </cfRule>
  </conditionalFormatting>
  <conditionalFormatting sqref="B18">
    <cfRule type="cellIs" dxfId="1677" priority="1678" stopIfTrue="1" operator="notBetween">
      <formula>0</formula>
      <formula>2</formula>
    </cfRule>
  </conditionalFormatting>
  <conditionalFormatting sqref="B18">
    <cfRule type="cellIs" dxfId="1676" priority="1677" stopIfTrue="1" operator="notBetween">
      <formula>0</formula>
      <formula>2</formula>
    </cfRule>
  </conditionalFormatting>
  <conditionalFormatting sqref="B18">
    <cfRule type="cellIs" dxfId="1675" priority="1676" stopIfTrue="1" operator="notBetween">
      <formula>0</formula>
      <formula>2</formula>
    </cfRule>
  </conditionalFormatting>
  <conditionalFormatting sqref="B18">
    <cfRule type="cellIs" dxfId="1674" priority="1675" stopIfTrue="1" operator="notBetween">
      <formula>0</formula>
      <formula>2</formula>
    </cfRule>
  </conditionalFormatting>
  <conditionalFormatting sqref="B18">
    <cfRule type="cellIs" dxfId="1673" priority="1674" stopIfTrue="1" operator="notBetween">
      <formula>0</formula>
      <formula>2</formula>
    </cfRule>
  </conditionalFormatting>
  <conditionalFormatting sqref="B18">
    <cfRule type="cellIs" dxfId="1672" priority="1673" stopIfTrue="1" operator="notBetween">
      <formula>0</formula>
      <formula>2</formula>
    </cfRule>
  </conditionalFormatting>
  <conditionalFormatting sqref="B2">
    <cfRule type="cellIs" dxfId="1671" priority="1672" stopIfTrue="1" operator="lessThan">
      <formula>15</formula>
    </cfRule>
  </conditionalFormatting>
  <conditionalFormatting sqref="B27 B29 B4:B7">
    <cfRule type="cellIs" dxfId="1670" priority="1671" stopIfTrue="1" operator="notBetween">
      <formula>0</formula>
      <formula>3</formula>
    </cfRule>
  </conditionalFormatting>
  <conditionalFormatting sqref="B31 B18 B10 B8">
    <cfRule type="cellIs" dxfId="1669" priority="1670" stopIfTrue="1" operator="notBetween">
      <formula>0</formula>
      <formula>2</formula>
    </cfRule>
  </conditionalFormatting>
  <conditionalFormatting sqref="B19">
    <cfRule type="cellIs" dxfId="1668" priority="1669" stopIfTrue="1" operator="notBetween">
      <formula>0</formula>
      <formula>1</formula>
    </cfRule>
  </conditionalFormatting>
  <conditionalFormatting sqref="B18">
    <cfRule type="cellIs" dxfId="1667" priority="1668" stopIfTrue="1" operator="notBetween">
      <formula>0</formula>
      <formula>2</formula>
    </cfRule>
  </conditionalFormatting>
  <conditionalFormatting sqref="B18">
    <cfRule type="cellIs" dxfId="1666" priority="1667" stopIfTrue="1" operator="notBetween">
      <formula>0</formula>
      <formula>2</formula>
    </cfRule>
  </conditionalFormatting>
  <conditionalFormatting sqref="B18">
    <cfRule type="cellIs" dxfId="1665" priority="1666" stopIfTrue="1" operator="notBetween">
      <formula>0</formula>
      <formula>2</formula>
    </cfRule>
  </conditionalFormatting>
  <conditionalFormatting sqref="B18">
    <cfRule type="cellIs" dxfId="1664" priority="1665" stopIfTrue="1" operator="notBetween">
      <formula>0</formula>
      <formula>2</formula>
    </cfRule>
  </conditionalFormatting>
  <conditionalFormatting sqref="B18">
    <cfRule type="cellIs" dxfId="1663" priority="1664" stopIfTrue="1" operator="notBetween">
      <formula>0</formula>
      <formula>2</formula>
    </cfRule>
  </conditionalFormatting>
  <conditionalFormatting sqref="B18">
    <cfRule type="cellIs" dxfId="1662" priority="1663" stopIfTrue="1" operator="notBetween">
      <formula>0</formula>
      <formula>2</formula>
    </cfRule>
  </conditionalFormatting>
  <conditionalFormatting sqref="B2">
    <cfRule type="cellIs" dxfId="1661" priority="1662" stopIfTrue="1" operator="lessThan">
      <formula>15</formula>
    </cfRule>
  </conditionalFormatting>
  <conditionalFormatting sqref="B27 B29 B4:B7">
    <cfRule type="cellIs" dxfId="1660" priority="1661" stopIfTrue="1" operator="notBetween">
      <formula>0</formula>
      <formula>3</formula>
    </cfRule>
  </conditionalFormatting>
  <conditionalFormatting sqref="B31 B10 B8 B18">
    <cfRule type="cellIs" dxfId="1659" priority="1660" stopIfTrue="1" operator="notBetween">
      <formula>0</formula>
      <formula>2</formula>
    </cfRule>
  </conditionalFormatting>
  <conditionalFormatting sqref="B19">
    <cfRule type="cellIs" dxfId="1658" priority="1659" stopIfTrue="1" operator="notBetween">
      <formula>0</formula>
      <formula>1</formula>
    </cfRule>
  </conditionalFormatting>
  <conditionalFormatting sqref="B2">
    <cfRule type="cellIs" dxfId="1657" priority="1658" stopIfTrue="1" operator="lessThan">
      <formula>15</formula>
    </cfRule>
  </conditionalFormatting>
  <conditionalFormatting sqref="B27 B29 B4:B7">
    <cfRule type="cellIs" dxfId="1656" priority="1657" stopIfTrue="1" operator="notBetween">
      <formula>0</formula>
      <formula>3</formula>
    </cfRule>
  </conditionalFormatting>
  <conditionalFormatting sqref="B31 B10 B8 B18">
    <cfRule type="cellIs" dxfId="1655" priority="1656" stopIfTrue="1" operator="notBetween">
      <formula>0</formula>
      <formula>2</formula>
    </cfRule>
  </conditionalFormatting>
  <conditionalFormatting sqref="B19">
    <cfRule type="cellIs" dxfId="1654" priority="1655" stopIfTrue="1" operator="notBetween">
      <formula>0</formula>
      <formula>1</formula>
    </cfRule>
  </conditionalFormatting>
  <conditionalFormatting sqref="B2">
    <cfRule type="cellIs" dxfId="1653" priority="1654" stopIfTrue="1" operator="lessThan">
      <formula>15</formula>
    </cfRule>
  </conditionalFormatting>
  <conditionalFormatting sqref="B27 B29 B4:B7">
    <cfRule type="cellIs" dxfId="1652" priority="1653" stopIfTrue="1" operator="notBetween">
      <formula>0</formula>
      <formula>3</formula>
    </cfRule>
  </conditionalFormatting>
  <conditionalFormatting sqref="B31 B10 B8 B18">
    <cfRule type="cellIs" dxfId="1651" priority="1652" stopIfTrue="1" operator="notBetween">
      <formula>0</formula>
      <formula>2</formula>
    </cfRule>
  </conditionalFormatting>
  <conditionalFormatting sqref="B19">
    <cfRule type="cellIs" dxfId="1650" priority="1651" stopIfTrue="1" operator="notBetween">
      <formula>0</formula>
      <formula>1</formula>
    </cfRule>
  </conditionalFormatting>
  <conditionalFormatting sqref="B2">
    <cfRule type="cellIs" dxfId="1649" priority="1650" stopIfTrue="1" operator="lessThan">
      <formula>15</formula>
    </cfRule>
  </conditionalFormatting>
  <conditionalFormatting sqref="B27 B29 B4:B7">
    <cfRule type="cellIs" dxfId="1648" priority="1649" stopIfTrue="1" operator="notBetween">
      <formula>0</formula>
      <formula>3</formula>
    </cfRule>
  </conditionalFormatting>
  <conditionalFormatting sqref="B31 B10 B8 B18">
    <cfRule type="cellIs" dxfId="1647" priority="1648" stopIfTrue="1" operator="notBetween">
      <formula>0</formula>
      <formula>2</formula>
    </cfRule>
  </conditionalFormatting>
  <conditionalFormatting sqref="B19">
    <cfRule type="cellIs" dxfId="1646" priority="1647" stopIfTrue="1" operator="notBetween">
      <formula>0</formula>
      <formula>1</formula>
    </cfRule>
  </conditionalFormatting>
  <conditionalFormatting sqref="B2">
    <cfRule type="cellIs" dxfId="1645" priority="1646" stopIfTrue="1" operator="lessThan">
      <formula>15</formula>
    </cfRule>
  </conditionalFormatting>
  <conditionalFormatting sqref="B27 B29 B4:B7">
    <cfRule type="cellIs" dxfId="1644" priority="1645" stopIfTrue="1" operator="notBetween">
      <formula>0</formula>
      <formula>3</formula>
    </cfRule>
  </conditionalFormatting>
  <conditionalFormatting sqref="B31 B10 B8 B18">
    <cfRule type="cellIs" dxfId="1643" priority="1644" stopIfTrue="1" operator="notBetween">
      <formula>0</formula>
      <formula>2</formula>
    </cfRule>
  </conditionalFormatting>
  <conditionalFormatting sqref="B19">
    <cfRule type="cellIs" dxfId="1642" priority="1643" stopIfTrue="1" operator="notBetween">
      <formula>0</formula>
      <formula>1</formula>
    </cfRule>
  </conditionalFormatting>
  <conditionalFormatting sqref="B2">
    <cfRule type="cellIs" dxfId="1641" priority="1642" stopIfTrue="1" operator="lessThan">
      <formula>15</formula>
    </cfRule>
  </conditionalFormatting>
  <conditionalFormatting sqref="B27 B29 B4:B7">
    <cfRule type="cellIs" dxfId="1640" priority="1641" stopIfTrue="1" operator="notBetween">
      <formula>0</formula>
      <formula>3</formula>
    </cfRule>
  </conditionalFormatting>
  <conditionalFormatting sqref="B31 B10 B8 B18">
    <cfRule type="cellIs" dxfId="1639" priority="1640" stopIfTrue="1" operator="notBetween">
      <formula>0</formula>
      <formula>2</formula>
    </cfRule>
  </conditionalFormatting>
  <conditionalFormatting sqref="B19">
    <cfRule type="cellIs" dxfId="1638" priority="1639" stopIfTrue="1" operator="notBetween">
      <formula>0</formula>
      <formula>1</formula>
    </cfRule>
  </conditionalFormatting>
  <conditionalFormatting sqref="B2">
    <cfRule type="cellIs" dxfId="1637" priority="1638" stopIfTrue="1" operator="lessThan">
      <formula>15</formula>
    </cfRule>
  </conditionalFormatting>
  <conditionalFormatting sqref="B27 B29 B4:B7">
    <cfRule type="cellIs" dxfId="1636" priority="1637" stopIfTrue="1" operator="notBetween">
      <formula>0</formula>
      <formula>3</formula>
    </cfRule>
  </conditionalFormatting>
  <conditionalFormatting sqref="B31 B10 B8 B18">
    <cfRule type="cellIs" dxfId="1635" priority="1636" stopIfTrue="1" operator="notBetween">
      <formula>0</formula>
      <formula>2</formula>
    </cfRule>
  </conditionalFormatting>
  <conditionalFormatting sqref="B19">
    <cfRule type="cellIs" dxfId="1634" priority="1635" stopIfTrue="1" operator="notBetween">
      <formula>0</formula>
      <formula>1</formula>
    </cfRule>
  </conditionalFormatting>
  <conditionalFormatting sqref="B2">
    <cfRule type="cellIs" dxfId="1633" priority="1634" stopIfTrue="1" operator="lessThan">
      <formula>15</formula>
    </cfRule>
  </conditionalFormatting>
  <conditionalFormatting sqref="B27 B29 B4:B7">
    <cfRule type="cellIs" dxfId="1632" priority="1633" stopIfTrue="1" operator="notBetween">
      <formula>0</formula>
      <formula>3</formula>
    </cfRule>
  </conditionalFormatting>
  <conditionalFormatting sqref="B31 B10 B8 B18">
    <cfRule type="cellIs" dxfId="1631" priority="1632" stopIfTrue="1" operator="notBetween">
      <formula>0</formula>
      <formula>2</formula>
    </cfRule>
  </conditionalFormatting>
  <conditionalFormatting sqref="B19">
    <cfRule type="cellIs" dxfId="1630" priority="1631" stopIfTrue="1" operator="notBetween">
      <formula>0</formula>
      <formula>1</formula>
    </cfRule>
  </conditionalFormatting>
  <conditionalFormatting sqref="B2">
    <cfRule type="cellIs" dxfId="1629" priority="1630" stopIfTrue="1" operator="lessThan">
      <formula>15</formula>
    </cfRule>
  </conditionalFormatting>
  <conditionalFormatting sqref="B27 B29 B4:B7">
    <cfRule type="cellIs" dxfId="1628" priority="1629" stopIfTrue="1" operator="notBetween">
      <formula>0</formula>
      <formula>3</formula>
    </cfRule>
  </conditionalFormatting>
  <conditionalFormatting sqref="B31 B18 B10 B8">
    <cfRule type="cellIs" dxfId="1627" priority="1628" stopIfTrue="1" operator="notBetween">
      <formula>0</formula>
      <formula>2</formula>
    </cfRule>
  </conditionalFormatting>
  <conditionalFormatting sqref="B19">
    <cfRule type="cellIs" dxfId="1626" priority="1627" stopIfTrue="1" operator="notBetween">
      <formula>0</formula>
      <formula>1</formula>
    </cfRule>
  </conditionalFormatting>
  <conditionalFormatting sqref="B18">
    <cfRule type="cellIs" dxfId="1625" priority="1626" stopIfTrue="1" operator="notBetween">
      <formula>0</formula>
      <formula>2</formula>
    </cfRule>
  </conditionalFormatting>
  <conditionalFormatting sqref="B18">
    <cfRule type="cellIs" dxfId="1624" priority="1625" stopIfTrue="1" operator="notBetween">
      <formula>0</formula>
      <formula>2</formula>
    </cfRule>
  </conditionalFormatting>
  <conditionalFormatting sqref="B18">
    <cfRule type="cellIs" dxfId="1623" priority="1624" stopIfTrue="1" operator="notBetween">
      <formula>0</formula>
      <formula>2</formula>
    </cfRule>
  </conditionalFormatting>
  <conditionalFormatting sqref="B18">
    <cfRule type="cellIs" dxfId="1622" priority="1623" stopIfTrue="1" operator="notBetween">
      <formula>0</formula>
      <formula>2</formula>
    </cfRule>
  </conditionalFormatting>
  <conditionalFormatting sqref="B18">
    <cfRule type="cellIs" dxfId="1621" priority="1622" stopIfTrue="1" operator="notBetween">
      <formula>0</formula>
      <formula>2</formula>
    </cfRule>
  </conditionalFormatting>
  <conditionalFormatting sqref="B18">
    <cfRule type="cellIs" dxfId="1620" priority="1621" stopIfTrue="1" operator="notBetween">
      <formula>0</formula>
      <formula>2</formula>
    </cfRule>
  </conditionalFormatting>
  <conditionalFormatting sqref="B2">
    <cfRule type="cellIs" dxfId="1619" priority="1620" stopIfTrue="1" operator="lessThan">
      <formula>15</formula>
    </cfRule>
  </conditionalFormatting>
  <conditionalFormatting sqref="B27 B29 B4:B7">
    <cfRule type="cellIs" dxfId="1618" priority="1619" stopIfTrue="1" operator="notBetween">
      <formula>0</formula>
      <formula>3</formula>
    </cfRule>
  </conditionalFormatting>
  <conditionalFormatting sqref="B31 B18 B10 B8">
    <cfRule type="cellIs" dxfId="1617" priority="1618" stopIfTrue="1" operator="notBetween">
      <formula>0</formula>
      <formula>2</formula>
    </cfRule>
  </conditionalFormatting>
  <conditionalFormatting sqref="B19">
    <cfRule type="cellIs" dxfId="1616" priority="1617" stopIfTrue="1" operator="notBetween">
      <formula>0</formula>
      <formula>1</formula>
    </cfRule>
  </conditionalFormatting>
  <conditionalFormatting sqref="B18">
    <cfRule type="cellIs" dxfId="1615" priority="1616" stopIfTrue="1" operator="notBetween">
      <formula>0</formula>
      <formula>2</formula>
    </cfRule>
  </conditionalFormatting>
  <conditionalFormatting sqref="B18">
    <cfRule type="cellIs" dxfId="1614" priority="1615" stopIfTrue="1" operator="notBetween">
      <formula>0</formula>
      <formula>2</formula>
    </cfRule>
  </conditionalFormatting>
  <conditionalFormatting sqref="B18">
    <cfRule type="cellIs" dxfId="1613" priority="1614" stopIfTrue="1" operator="notBetween">
      <formula>0</formula>
      <formula>2</formula>
    </cfRule>
  </conditionalFormatting>
  <conditionalFormatting sqref="B18">
    <cfRule type="cellIs" dxfId="1612" priority="1613" stopIfTrue="1" operator="notBetween">
      <formula>0</formula>
      <formula>2</formula>
    </cfRule>
  </conditionalFormatting>
  <conditionalFormatting sqref="B18">
    <cfRule type="cellIs" dxfId="1611" priority="1612" stopIfTrue="1" operator="notBetween">
      <formula>0</formula>
      <formula>2</formula>
    </cfRule>
  </conditionalFormatting>
  <conditionalFormatting sqref="B18">
    <cfRule type="cellIs" dxfId="1610" priority="1611" stopIfTrue="1" operator="notBetween">
      <formula>0</formula>
      <formula>2</formula>
    </cfRule>
  </conditionalFormatting>
  <conditionalFormatting sqref="B2">
    <cfRule type="cellIs" dxfId="1609" priority="1610" stopIfTrue="1" operator="lessThan">
      <formula>15</formula>
    </cfRule>
  </conditionalFormatting>
  <conditionalFormatting sqref="B27 B29 B4:B7">
    <cfRule type="cellIs" dxfId="1608" priority="1609" stopIfTrue="1" operator="notBetween">
      <formula>0</formula>
      <formula>3</formula>
    </cfRule>
  </conditionalFormatting>
  <conditionalFormatting sqref="B31 B18 B10 B8">
    <cfRule type="cellIs" dxfId="1607" priority="1608" stopIfTrue="1" operator="notBetween">
      <formula>0</formula>
      <formula>2</formula>
    </cfRule>
  </conditionalFormatting>
  <conditionalFormatting sqref="B19">
    <cfRule type="cellIs" dxfId="1606" priority="1607" stopIfTrue="1" operator="notBetween">
      <formula>0</formula>
      <formula>1</formula>
    </cfRule>
  </conditionalFormatting>
  <conditionalFormatting sqref="B18">
    <cfRule type="cellIs" dxfId="1605" priority="1606" stopIfTrue="1" operator="notBetween">
      <formula>0</formula>
      <formula>2</formula>
    </cfRule>
  </conditionalFormatting>
  <conditionalFormatting sqref="B18">
    <cfRule type="cellIs" dxfId="1604" priority="1605" stopIfTrue="1" operator="notBetween">
      <formula>0</formula>
      <formula>2</formula>
    </cfRule>
  </conditionalFormatting>
  <conditionalFormatting sqref="B18">
    <cfRule type="cellIs" dxfId="1603" priority="1604" stopIfTrue="1" operator="notBetween">
      <formula>0</formula>
      <formula>2</formula>
    </cfRule>
  </conditionalFormatting>
  <conditionalFormatting sqref="B18">
    <cfRule type="cellIs" dxfId="1602" priority="1603" stopIfTrue="1" operator="notBetween">
      <formula>0</formula>
      <formula>2</formula>
    </cfRule>
  </conditionalFormatting>
  <conditionalFormatting sqref="B18">
    <cfRule type="cellIs" dxfId="1601" priority="1602" stopIfTrue="1" operator="notBetween">
      <formula>0</formula>
      <formula>2</formula>
    </cfRule>
  </conditionalFormatting>
  <conditionalFormatting sqref="B18">
    <cfRule type="cellIs" dxfId="1600" priority="1601" stopIfTrue="1" operator="notBetween">
      <formula>0</formula>
      <formula>2</formula>
    </cfRule>
  </conditionalFormatting>
  <conditionalFormatting sqref="B2">
    <cfRule type="cellIs" dxfId="1599" priority="1600" stopIfTrue="1" operator="lessThan">
      <formula>15</formula>
    </cfRule>
  </conditionalFormatting>
  <conditionalFormatting sqref="B27 B29 B4:B7">
    <cfRule type="cellIs" dxfId="1598" priority="1599" stopIfTrue="1" operator="notBetween">
      <formula>0</formula>
      <formula>3</formula>
    </cfRule>
  </conditionalFormatting>
  <conditionalFormatting sqref="B31 B18 B10 B8">
    <cfRule type="cellIs" dxfId="1597" priority="1598" stopIfTrue="1" operator="notBetween">
      <formula>0</formula>
      <formula>2</formula>
    </cfRule>
  </conditionalFormatting>
  <conditionalFormatting sqref="B19">
    <cfRule type="cellIs" dxfId="1596" priority="1597" stopIfTrue="1" operator="notBetween">
      <formula>0</formula>
      <formula>1</formula>
    </cfRule>
  </conditionalFormatting>
  <conditionalFormatting sqref="B18">
    <cfRule type="cellIs" dxfId="1595" priority="1596" stopIfTrue="1" operator="notBetween">
      <formula>0</formula>
      <formula>2</formula>
    </cfRule>
  </conditionalFormatting>
  <conditionalFormatting sqref="B18">
    <cfRule type="cellIs" dxfId="1594" priority="1595" stopIfTrue="1" operator="notBetween">
      <formula>0</formula>
      <formula>2</formula>
    </cfRule>
  </conditionalFormatting>
  <conditionalFormatting sqref="B18">
    <cfRule type="cellIs" dxfId="1593" priority="1594" stopIfTrue="1" operator="notBetween">
      <formula>0</formula>
      <formula>2</formula>
    </cfRule>
  </conditionalFormatting>
  <conditionalFormatting sqref="B18">
    <cfRule type="cellIs" dxfId="1592" priority="1593" stopIfTrue="1" operator="notBetween">
      <formula>0</formula>
      <formula>2</formula>
    </cfRule>
  </conditionalFormatting>
  <conditionalFormatting sqref="B18">
    <cfRule type="cellIs" dxfId="1591" priority="1592" stopIfTrue="1" operator="notBetween">
      <formula>0</formula>
      <formula>2</formula>
    </cfRule>
  </conditionalFormatting>
  <conditionalFormatting sqref="B18">
    <cfRule type="cellIs" dxfId="1590" priority="1591" stopIfTrue="1" operator="notBetween">
      <formula>0</formula>
      <formula>2</formula>
    </cfRule>
  </conditionalFormatting>
  <conditionalFormatting sqref="B2">
    <cfRule type="cellIs" dxfId="1589" priority="1590" stopIfTrue="1" operator="lessThan">
      <formula>15</formula>
    </cfRule>
  </conditionalFormatting>
  <conditionalFormatting sqref="B27 B29 B4:B7">
    <cfRule type="cellIs" dxfId="1588" priority="1589" stopIfTrue="1" operator="notBetween">
      <formula>0</formula>
      <formula>3</formula>
    </cfRule>
  </conditionalFormatting>
  <conditionalFormatting sqref="B31 B18 B10 B8">
    <cfRule type="cellIs" dxfId="1587" priority="1588" stopIfTrue="1" operator="notBetween">
      <formula>0</formula>
      <formula>2</formula>
    </cfRule>
  </conditionalFormatting>
  <conditionalFormatting sqref="B19">
    <cfRule type="cellIs" dxfId="1586" priority="1587" stopIfTrue="1" operator="notBetween">
      <formula>0</formula>
      <formula>1</formula>
    </cfRule>
  </conditionalFormatting>
  <conditionalFormatting sqref="B18">
    <cfRule type="cellIs" dxfId="1585" priority="1586" stopIfTrue="1" operator="notBetween">
      <formula>0</formula>
      <formula>2</formula>
    </cfRule>
  </conditionalFormatting>
  <conditionalFormatting sqref="B18">
    <cfRule type="cellIs" dxfId="1584" priority="1585" stopIfTrue="1" operator="notBetween">
      <formula>0</formula>
      <formula>2</formula>
    </cfRule>
  </conditionalFormatting>
  <conditionalFormatting sqref="B18">
    <cfRule type="cellIs" dxfId="1583" priority="1584" stopIfTrue="1" operator="notBetween">
      <formula>0</formula>
      <formula>2</formula>
    </cfRule>
  </conditionalFormatting>
  <conditionalFormatting sqref="B18">
    <cfRule type="cellIs" dxfId="1582" priority="1583" stopIfTrue="1" operator="notBetween">
      <formula>0</formula>
      <formula>2</formula>
    </cfRule>
  </conditionalFormatting>
  <conditionalFormatting sqref="B18">
    <cfRule type="cellIs" dxfId="1581" priority="1582" stopIfTrue="1" operator="notBetween">
      <formula>0</formula>
      <formula>2</formula>
    </cfRule>
  </conditionalFormatting>
  <conditionalFormatting sqref="B18">
    <cfRule type="cellIs" dxfId="1580" priority="1581" stopIfTrue="1" operator="notBetween">
      <formula>0</formula>
      <formula>2</formula>
    </cfRule>
  </conditionalFormatting>
  <conditionalFormatting sqref="B2">
    <cfRule type="cellIs" dxfId="1579" priority="1580" stopIfTrue="1" operator="lessThan">
      <formula>15</formula>
    </cfRule>
  </conditionalFormatting>
  <conditionalFormatting sqref="B27 B29 B4:B7">
    <cfRule type="cellIs" dxfId="1578" priority="1579" stopIfTrue="1" operator="notBetween">
      <formula>0</formula>
      <formula>3</formula>
    </cfRule>
  </conditionalFormatting>
  <conditionalFormatting sqref="B31 B10 B8 B18">
    <cfRule type="cellIs" dxfId="1577" priority="1578" stopIfTrue="1" operator="notBetween">
      <formula>0</formula>
      <formula>2</formula>
    </cfRule>
  </conditionalFormatting>
  <conditionalFormatting sqref="B19">
    <cfRule type="cellIs" dxfId="1576" priority="1577" stopIfTrue="1" operator="notBetween">
      <formula>0</formula>
      <formula>1</formula>
    </cfRule>
  </conditionalFormatting>
  <conditionalFormatting sqref="B2">
    <cfRule type="cellIs" dxfId="1575" priority="1576" stopIfTrue="1" operator="lessThan">
      <formula>15</formula>
    </cfRule>
  </conditionalFormatting>
  <conditionalFormatting sqref="B27 B29 B4:B7">
    <cfRule type="cellIs" dxfId="1574" priority="1575" stopIfTrue="1" operator="notBetween">
      <formula>0</formula>
      <formula>3</formula>
    </cfRule>
  </conditionalFormatting>
  <conditionalFormatting sqref="B31 B10 B8 B18">
    <cfRule type="cellIs" dxfId="1573" priority="1574" stopIfTrue="1" operator="notBetween">
      <formula>0</formula>
      <formula>2</formula>
    </cfRule>
  </conditionalFormatting>
  <conditionalFormatting sqref="B19">
    <cfRule type="cellIs" dxfId="1572" priority="1573" stopIfTrue="1" operator="notBetween">
      <formula>0</formula>
      <formula>1</formula>
    </cfRule>
  </conditionalFormatting>
  <conditionalFormatting sqref="B2">
    <cfRule type="cellIs" dxfId="1571" priority="1572" stopIfTrue="1" operator="lessThan">
      <formula>15</formula>
    </cfRule>
  </conditionalFormatting>
  <conditionalFormatting sqref="B27 B29 B4:B7">
    <cfRule type="cellIs" dxfId="1570" priority="1571" stopIfTrue="1" operator="notBetween">
      <formula>0</formula>
      <formula>3</formula>
    </cfRule>
  </conditionalFormatting>
  <conditionalFormatting sqref="B31 B10 B8 B18">
    <cfRule type="cellIs" dxfId="1569" priority="1570" stopIfTrue="1" operator="notBetween">
      <formula>0</formula>
      <formula>2</formula>
    </cfRule>
  </conditionalFormatting>
  <conditionalFormatting sqref="B19">
    <cfRule type="cellIs" dxfId="1568" priority="1569" stopIfTrue="1" operator="notBetween">
      <formula>0</formula>
      <formula>1</formula>
    </cfRule>
  </conditionalFormatting>
  <conditionalFormatting sqref="B2">
    <cfRule type="cellIs" dxfId="1567" priority="1568" stopIfTrue="1" operator="lessThan">
      <formula>15</formula>
    </cfRule>
  </conditionalFormatting>
  <conditionalFormatting sqref="B27 B29 B4:B7">
    <cfRule type="cellIs" dxfId="1566" priority="1567" stopIfTrue="1" operator="notBetween">
      <formula>0</formula>
      <formula>3</formula>
    </cfRule>
  </conditionalFormatting>
  <conditionalFormatting sqref="B31 B10 B8 B18">
    <cfRule type="cellIs" dxfId="1565" priority="1566" stopIfTrue="1" operator="notBetween">
      <formula>0</formula>
      <formula>2</formula>
    </cfRule>
  </conditionalFormatting>
  <conditionalFormatting sqref="B19">
    <cfRule type="cellIs" dxfId="1564" priority="1565" stopIfTrue="1" operator="notBetween">
      <formula>0</formula>
      <formula>1</formula>
    </cfRule>
  </conditionalFormatting>
  <conditionalFormatting sqref="B2">
    <cfRule type="cellIs" dxfId="1563" priority="1564" stopIfTrue="1" operator="lessThan">
      <formula>15</formula>
    </cfRule>
  </conditionalFormatting>
  <conditionalFormatting sqref="B27 B29 B4:B7">
    <cfRule type="cellIs" dxfId="1562" priority="1563" stopIfTrue="1" operator="notBetween">
      <formula>0</formula>
      <formula>3</formula>
    </cfRule>
  </conditionalFormatting>
  <conditionalFormatting sqref="B31 B10 B8 B18">
    <cfRule type="cellIs" dxfId="1561" priority="1562" stopIfTrue="1" operator="notBetween">
      <formula>0</formula>
      <formula>2</formula>
    </cfRule>
  </conditionalFormatting>
  <conditionalFormatting sqref="B19">
    <cfRule type="cellIs" dxfId="1560" priority="1561" stopIfTrue="1" operator="notBetween">
      <formula>0</formula>
      <formula>1</formula>
    </cfRule>
  </conditionalFormatting>
  <conditionalFormatting sqref="B2">
    <cfRule type="cellIs" dxfId="1559" priority="1560" stopIfTrue="1" operator="lessThan">
      <formula>15</formula>
    </cfRule>
  </conditionalFormatting>
  <conditionalFormatting sqref="B27 B29 B4:B7">
    <cfRule type="cellIs" dxfId="1558" priority="1559" stopIfTrue="1" operator="notBetween">
      <formula>0</formula>
      <formula>3</formula>
    </cfRule>
  </conditionalFormatting>
  <conditionalFormatting sqref="B31 B10 B8 B18">
    <cfRule type="cellIs" dxfId="1557" priority="1558" stopIfTrue="1" operator="notBetween">
      <formula>0</formula>
      <formula>2</formula>
    </cfRule>
  </conditionalFormatting>
  <conditionalFormatting sqref="B19">
    <cfRule type="cellIs" dxfId="1556" priority="1557" stopIfTrue="1" operator="notBetween">
      <formula>0</formula>
      <formula>1</formula>
    </cfRule>
  </conditionalFormatting>
  <conditionalFormatting sqref="B2">
    <cfRule type="cellIs" dxfId="1555" priority="1556" stopIfTrue="1" operator="lessThan">
      <formula>15</formula>
    </cfRule>
  </conditionalFormatting>
  <conditionalFormatting sqref="B27 B29 B4:B7">
    <cfRule type="cellIs" dxfId="1554" priority="1555" stopIfTrue="1" operator="notBetween">
      <formula>0</formula>
      <formula>3</formula>
    </cfRule>
  </conditionalFormatting>
  <conditionalFormatting sqref="B31 B10 B8 B18">
    <cfRule type="cellIs" dxfId="1553" priority="1554" stopIfTrue="1" operator="notBetween">
      <formula>0</formula>
      <formula>2</formula>
    </cfRule>
  </conditionalFormatting>
  <conditionalFormatting sqref="B19">
    <cfRule type="cellIs" dxfId="1552" priority="1553" stopIfTrue="1" operator="notBetween">
      <formula>0</formula>
      <formula>1</formula>
    </cfRule>
  </conditionalFormatting>
  <conditionalFormatting sqref="B2">
    <cfRule type="cellIs" dxfId="1551" priority="1552" stopIfTrue="1" operator="lessThan">
      <formula>15</formula>
    </cfRule>
  </conditionalFormatting>
  <conditionalFormatting sqref="B27 B29 B4:B7">
    <cfRule type="cellIs" dxfId="1550" priority="1551" stopIfTrue="1" operator="notBetween">
      <formula>0</formula>
      <formula>3</formula>
    </cfRule>
  </conditionalFormatting>
  <conditionalFormatting sqref="B31 B10 B8 B18">
    <cfRule type="cellIs" dxfId="1549" priority="1550" stopIfTrue="1" operator="notBetween">
      <formula>0</formula>
      <formula>2</formula>
    </cfRule>
  </conditionalFormatting>
  <conditionalFormatting sqref="B19">
    <cfRule type="cellIs" dxfId="1548" priority="1549" stopIfTrue="1" operator="notBetween">
      <formula>0</formula>
      <formula>1</formula>
    </cfRule>
  </conditionalFormatting>
  <conditionalFormatting sqref="B2">
    <cfRule type="cellIs" dxfId="1547" priority="1548" stopIfTrue="1" operator="lessThan">
      <formula>15</formula>
    </cfRule>
  </conditionalFormatting>
  <conditionalFormatting sqref="B27 B29 B4:B7">
    <cfRule type="cellIs" dxfId="1546" priority="1547" stopIfTrue="1" operator="notBetween">
      <formula>0</formula>
      <formula>3</formula>
    </cfRule>
  </conditionalFormatting>
  <conditionalFormatting sqref="B31 B18 B10 B8">
    <cfRule type="cellIs" dxfId="1545" priority="1546" stopIfTrue="1" operator="notBetween">
      <formula>0</formula>
      <formula>2</formula>
    </cfRule>
  </conditionalFormatting>
  <conditionalFormatting sqref="B19">
    <cfRule type="cellIs" dxfId="1544" priority="1545" stopIfTrue="1" operator="notBetween">
      <formula>0</formula>
      <formula>1</formula>
    </cfRule>
  </conditionalFormatting>
  <conditionalFormatting sqref="B18">
    <cfRule type="cellIs" dxfId="1543" priority="1544" stopIfTrue="1" operator="notBetween">
      <formula>0</formula>
      <formula>2</formula>
    </cfRule>
  </conditionalFormatting>
  <conditionalFormatting sqref="B18">
    <cfRule type="cellIs" dxfId="1542" priority="1543" stopIfTrue="1" operator="notBetween">
      <formula>0</formula>
      <formula>2</formula>
    </cfRule>
  </conditionalFormatting>
  <conditionalFormatting sqref="B18">
    <cfRule type="cellIs" dxfId="1541" priority="1542" stopIfTrue="1" operator="notBetween">
      <formula>0</formula>
      <formula>2</formula>
    </cfRule>
  </conditionalFormatting>
  <conditionalFormatting sqref="B18">
    <cfRule type="cellIs" dxfId="1540" priority="1541" stopIfTrue="1" operator="notBetween">
      <formula>0</formula>
      <formula>2</formula>
    </cfRule>
  </conditionalFormatting>
  <conditionalFormatting sqref="B18">
    <cfRule type="cellIs" dxfId="1539" priority="1540" stopIfTrue="1" operator="notBetween">
      <formula>0</formula>
      <formula>2</formula>
    </cfRule>
  </conditionalFormatting>
  <conditionalFormatting sqref="B18">
    <cfRule type="cellIs" dxfId="1538" priority="1539" stopIfTrue="1" operator="notBetween">
      <formula>0</formula>
      <formula>2</formula>
    </cfRule>
  </conditionalFormatting>
  <conditionalFormatting sqref="B2">
    <cfRule type="cellIs" dxfId="1537" priority="1538" stopIfTrue="1" operator="lessThan">
      <formula>15</formula>
    </cfRule>
  </conditionalFormatting>
  <conditionalFormatting sqref="B27 B29 B4:B7">
    <cfRule type="cellIs" dxfId="1536" priority="1537" stopIfTrue="1" operator="notBetween">
      <formula>0</formula>
      <formula>3</formula>
    </cfRule>
  </conditionalFormatting>
  <conditionalFormatting sqref="B31 B18 B10 B8">
    <cfRule type="cellIs" dxfId="1535" priority="1536" stopIfTrue="1" operator="notBetween">
      <formula>0</formula>
      <formula>2</formula>
    </cfRule>
  </conditionalFormatting>
  <conditionalFormatting sqref="B19">
    <cfRule type="cellIs" dxfId="1534" priority="1535" stopIfTrue="1" operator="notBetween">
      <formula>0</formula>
      <formula>1</formula>
    </cfRule>
  </conditionalFormatting>
  <conditionalFormatting sqref="B18">
    <cfRule type="cellIs" dxfId="1533" priority="1534" stopIfTrue="1" operator="notBetween">
      <formula>0</formula>
      <formula>2</formula>
    </cfRule>
  </conditionalFormatting>
  <conditionalFormatting sqref="B18">
    <cfRule type="cellIs" dxfId="1532" priority="1533" stopIfTrue="1" operator="notBetween">
      <formula>0</formula>
      <formula>2</formula>
    </cfRule>
  </conditionalFormatting>
  <conditionalFormatting sqref="B18">
    <cfRule type="cellIs" dxfId="1531" priority="1532" stopIfTrue="1" operator="notBetween">
      <formula>0</formula>
      <formula>2</formula>
    </cfRule>
  </conditionalFormatting>
  <conditionalFormatting sqref="B18">
    <cfRule type="cellIs" dxfId="1530" priority="1531" stopIfTrue="1" operator="notBetween">
      <formula>0</formula>
      <formula>2</formula>
    </cfRule>
  </conditionalFormatting>
  <conditionalFormatting sqref="B18">
    <cfRule type="cellIs" dxfId="1529" priority="1530" stopIfTrue="1" operator="notBetween">
      <formula>0</formula>
      <formula>2</formula>
    </cfRule>
  </conditionalFormatting>
  <conditionalFormatting sqref="B18">
    <cfRule type="cellIs" dxfId="1528" priority="1529" stopIfTrue="1" operator="notBetween">
      <formula>0</formula>
      <formula>2</formula>
    </cfRule>
  </conditionalFormatting>
  <conditionalFormatting sqref="B2">
    <cfRule type="cellIs" dxfId="1527" priority="1528" stopIfTrue="1" operator="lessThan">
      <formula>15</formula>
    </cfRule>
  </conditionalFormatting>
  <conditionalFormatting sqref="B27 B29 B4:B7">
    <cfRule type="cellIs" dxfId="1526" priority="1527" stopIfTrue="1" operator="notBetween">
      <formula>0</formula>
      <formula>3</formula>
    </cfRule>
  </conditionalFormatting>
  <conditionalFormatting sqref="B31 B18 B10 B8">
    <cfRule type="cellIs" dxfId="1525" priority="1526" stopIfTrue="1" operator="notBetween">
      <formula>0</formula>
      <formula>2</formula>
    </cfRule>
  </conditionalFormatting>
  <conditionalFormatting sqref="B19">
    <cfRule type="cellIs" dxfId="1524" priority="1525" stopIfTrue="1" operator="notBetween">
      <formula>0</formula>
      <formula>1</formula>
    </cfRule>
  </conditionalFormatting>
  <conditionalFormatting sqref="B18">
    <cfRule type="cellIs" dxfId="1523" priority="1524" stopIfTrue="1" operator="notBetween">
      <formula>0</formula>
      <formula>2</formula>
    </cfRule>
  </conditionalFormatting>
  <conditionalFormatting sqref="B18">
    <cfRule type="cellIs" dxfId="1522" priority="1523" stopIfTrue="1" operator="notBetween">
      <formula>0</formula>
      <formula>2</formula>
    </cfRule>
  </conditionalFormatting>
  <conditionalFormatting sqref="B18">
    <cfRule type="cellIs" dxfId="1521" priority="1522" stopIfTrue="1" operator="notBetween">
      <formula>0</formula>
      <formula>2</formula>
    </cfRule>
  </conditionalFormatting>
  <conditionalFormatting sqref="B18">
    <cfRule type="cellIs" dxfId="1520" priority="1521" stopIfTrue="1" operator="notBetween">
      <formula>0</formula>
      <formula>2</formula>
    </cfRule>
  </conditionalFormatting>
  <conditionalFormatting sqref="B18">
    <cfRule type="cellIs" dxfId="1519" priority="1520" stopIfTrue="1" operator="notBetween">
      <formula>0</formula>
      <formula>2</formula>
    </cfRule>
  </conditionalFormatting>
  <conditionalFormatting sqref="B18">
    <cfRule type="cellIs" dxfId="1518" priority="1519" stopIfTrue="1" operator="notBetween">
      <formula>0</formula>
      <formula>2</formula>
    </cfRule>
  </conditionalFormatting>
  <conditionalFormatting sqref="B2">
    <cfRule type="cellIs" dxfId="1517" priority="1518" stopIfTrue="1" operator="lessThan">
      <formula>15</formula>
    </cfRule>
  </conditionalFormatting>
  <conditionalFormatting sqref="B27 B29 B4:B7">
    <cfRule type="cellIs" dxfId="1516" priority="1517" stopIfTrue="1" operator="notBetween">
      <formula>0</formula>
      <formula>3</formula>
    </cfRule>
  </conditionalFormatting>
  <conditionalFormatting sqref="B31 B18 B10 B8">
    <cfRule type="cellIs" dxfId="1515" priority="1516" stopIfTrue="1" operator="notBetween">
      <formula>0</formula>
      <formula>2</formula>
    </cfRule>
  </conditionalFormatting>
  <conditionalFormatting sqref="B19">
    <cfRule type="cellIs" dxfId="1514" priority="1515" stopIfTrue="1" operator="notBetween">
      <formula>0</formula>
      <formula>1</formula>
    </cfRule>
  </conditionalFormatting>
  <conditionalFormatting sqref="B18">
    <cfRule type="cellIs" dxfId="1513" priority="1514" stopIfTrue="1" operator="notBetween">
      <formula>0</formula>
      <formula>2</formula>
    </cfRule>
  </conditionalFormatting>
  <conditionalFormatting sqref="B18">
    <cfRule type="cellIs" dxfId="1512" priority="1513" stopIfTrue="1" operator="notBetween">
      <formula>0</formula>
      <formula>2</formula>
    </cfRule>
  </conditionalFormatting>
  <conditionalFormatting sqref="B18">
    <cfRule type="cellIs" dxfId="1511" priority="1512" stopIfTrue="1" operator="notBetween">
      <formula>0</formula>
      <formula>2</formula>
    </cfRule>
  </conditionalFormatting>
  <conditionalFormatting sqref="B18">
    <cfRule type="cellIs" dxfId="1510" priority="1511" stopIfTrue="1" operator="notBetween">
      <formula>0</formula>
      <formula>2</formula>
    </cfRule>
  </conditionalFormatting>
  <conditionalFormatting sqref="B18">
    <cfRule type="cellIs" dxfId="1509" priority="1510" stopIfTrue="1" operator="notBetween">
      <formula>0</formula>
      <formula>2</formula>
    </cfRule>
  </conditionalFormatting>
  <conditionalFormatting sqref="B18">
    <cfRule type="cellIs" dxfId="1508" priority="1509" stopIfTrue="1" operator="notBetween">
      <formula>0</formula>
      <formula>2</formula>
    </cfRule>
  </conditionalFormatting>
  <conditionalFormatting sqref="B2">
    <cfRule type="cellIs" dxfId="1507" priority="1508" stopIfTrue="1" operator="lessThan">
      <formula>15</formula>
    </cfRule>
  </conditionalFormatting>
  <conditionalFormatting sqref="B27 B29 B4:B7">
    <cfRule type="cellIs" dxfId="1506" priority="1507" stopIfTrue="1" operator="notBetween">
      <formula>0</formula>
      <formula>3</formula>
    </cfRule>
  </conditionalFormatting>
  <conditionalFormatting sqref="B31 B18 B10 B8">
    <cfRule type="cellIs" dxfId="1505" priority="1506" stopIfTrue="1" operator="notBetween">
      <formula>0</formula>
      <formula>2</formula>
    </cfRule>
  </conditionalFormatting>
  <conditionalFormatting sqref="B19">
    <cfRule type="cellIs" dxfId="1504" priority="1505" stopIfTrue="1" operator="notBetween">
      <formula>0</formula>
      <formula>1</formula>
    </cfRule>
  </conditionalFormatting>
  <conditionalFormatting sqref="B18">
    <cfRule type="cellIs" dxfId="1503" priority="1504" stopIfTrue="1" operator="notBetween">
      <formula>0</formula>
      <formula>2</formula>
    </cfRule>
  </conditionalFormatting>
  <conditionalFormatting sqref="B18">
    <cfRule type="cellIs" dxfId="1502" priority="1503" stopIfTrue="1" operator="notBetween">
      <formula>0</formula>
      <formula>2</formula>
    </cfRule>
  </conditionalFormatting>
  <conditionalFormatting sqref="B18">
    <cfRule type="cellIs" dxfId="1501" priority="1502" stopIfTrue="1" operator="notBetween">
      <formula>0</formula>
      <formula>2</formula>
    </cfRule>
  </conditionalFormatting>
  <conditionalFormatting sqref="B18">
    <cfRule type="cellIs" dxfId="1500" priority="1501" stopIfTrue="1" operator="notBetween">
      <formula>0</formula>
      <formula>2</formula>
    </cfRule>
  </conditionalFormatting>
  <conditionalFormatting sqref="B18">
    <cfRule type="cellIs" dxfId="1499" priority="1500" stopIfTrue="1" operator="notBetween">
      <formula>0</formula>
      <formula>2</formula>
    </cfRule>
  </conditionalFormatting>
  <conditionalFormatting sqref="B18">
    <cfRule type="cellIs" dxfId="1498" priority="1499" stopIfTrue="1" operator="notBetween">
      <formula>0</formula>
      <formula>2</formula>
    </cfRule>
  </conditionalFormatting>
  <conditionalFormatting sqref="B2">
    <cfRule type="cellIs" dxfId="1497" priority="1498" stopIfTrue="1" operator="lessThan">
      <formula>15</formula>
    </cfRule>
  </conditionalFormatting>
  <conditionalFormatting sqref="B27 B29 B4:B7">
    <cfRule type="cellIs" dxfId="1496" priority="1497" stopIfTrue="1" operator="notBetween">
      <formula>0</formula>
      <formula>3</formula>
    </cfRule>
  </conditionalFormatting>
  <conditionalFormatting sqref="B31 B10 B8 B18">
    <cfRule type="cellIs" dxfId="1495" priority="1496" stopIfTrue="1" operator="notBetween">
      <formula>0</formula>
      <formula>2</formula>
    </cfRule>
  </conditionalFormatting>
  <conditionalFormatting sqref="B19">
    <cfRule type="cellIs" dxfId="1494" priority="1495" stopIfTrue="1" operator="notBetween">
      <formula>0</formula>
      <formula>1</formula>
    </cfRule>
  </conditionalFormatting>
  <conditionalFormatting sqref="B2">
    <cfRule type="cellIs" dxfId="1493" priority="1494" stopIfTrue="1" operator="lessThan">
      <formula>15</formula>
    </cfRule>
  </conditionalFormatting>
  <conditionalFormatting sqref="B27 B29 B4:B7">
    <cfRule type="cellIs" dxfId="1492" priority="1493" stopIfTrue="1" operator="notBetween">
      <formula>0</formula>
      <formula>3</formula>
    </cfRule>
  </conditionalFormatting>
  <conditionalFormatting sqref="B31 B10 B8 B18">
    <cfRule type="cellIs" dxfId="1491" priority="1492" stopIfTrue="1" operator="notBetween">
      <formula>0</formula>
      <formula>2</formula>
    </cfRule>
  </conditionalFormatting>
  <conditionalFormatting sqref="B19">
    <cfRule type="cellIs" dxfId="1490" priority="1491" stopIfTrue="1" operator="notBetween">
      <formula>0</formula>
      <formula>1</formula>
    </cfRule>
  </conditionalFormatting>
  <conditionalFormatting sqref="B2">
    <cfRule type="cellIs" dxfId="1489" priority="1490" stopIfTrue="1" operator="lessThan">
      <formula>15</formula>
    </cfRule>
  </conditionalFormatting>
  <conditionalFormatting sqref="B27 B29 B4:B7">
    <cfRule type="cellIs" dxfId="1488" priority="1489" stopIfTrue="1" operator="notBetween">
      <formula>0</formula>
      <formula>3</formula>
    </cfRule>
  </conditionalFormatting>
  <conditionalFormatting sqref="B31 B10 B8 B18">
    <cfRule type="cellIs" dxfId="1487" priority="1488" stopIfTrue="1" operator="notBetween">
      <formula>0</formula>
      <formula>2</formula>
    </cfRule>
  </conditionalFormatting>
  <conditionalFormatting sqref="B19">
    <cfRule type="cellIs" dxfId="1486" priority="1487" stopIfTrue="1" operator="notBetween">
      <formula>0</formula>
      <formula>1</formula>
    </cfRule>
  </conditionalFormatting>
  <conditionalFormatting sqref="B2">
    <cfRule type="cellIs" dxfId="1485" priority="1486" stopIfTrue="1" operator="lessThan">
      <formula>15</formula>
    </cfRule>
  </conditionalFormatting>
  <conditionalFormatting sqref="B27 B29 B4:B7">
    <cfRule type="cellIs" dxfId="1484" priority="1485" stopIfTrue="1" operator="notBetween">
      <formula>0</formula>
      <formula>3</formula>
    </cfRule>
  </conditionalFormatting>
  <conditionalFormatting sqref="B31 B10 B8 B18">
    <cfRule type="cellIs" dxfId="1483" priority="1484" stopIfTrue="1" operator="notBetween">
      <formula>0</formula>
      <formula>2</formula>
    </cfRule>
  </conditionalFormatting>
  <conditionalFormatting sqref="B19">
    <cfRule type="cellIs" dxfId="1482" priority="1483" stopIfTrue="1" operator="notBetween">
      <formula>0</formula>
      <formula>1</formula>
    </cfRule>
  </conditionalFormatting>
  <conditionalFormatting sqref="B2">
    <cfRule type="cellIs" dxfId="1481" priority="1482" stopIfTrue="1" operator="lessThan">
      <formula>15</formula>
    </cfRule>
  </conditionalFormatting>
  <conditionalFormatting sqref="B27 B29 B4:B7">
    <cfRule type="cellIs" dxfId="1480" priority="1481" stopIfTrue="1" operator="notBetween">
      <formula>0</formula>
      <formula>3</formula>
    </cfRule>
  </conditionalFormatting>
  <conditionalFormatting sqref="B31 B10 B8 B18">
    <cfRule type="cellIs" dxfId="1479" priority="1480" stopIfTrue="1" operator="notBetween">
      <formula>0</formula>
      <formula>2</formula>
    </cfRule>
  </conditionalFormatting>
  <conditionalFormatting sqref="B19">
    <cfRule type="cellIs" dxfId="1478" priority="1479" stopIfTrue="1" operator="notBetween">
      <formula>0</formula>
      <formula>1</formula>
    </cfRule>
  </conditionalFormatting>
  <conditionalFormatting sqref="B2">
    <cfRule type="cellIs" dxfId="1477" priority="1478" stopIfTrue="1" operator="lessThan">
      <formula>15</formula>
    </cfRule>
  </conditionalFormatting>
  <conditionalFormatting sqref="B27 B29 B4:B7">
    <cfRule type="cellIs" dxfId="1476" priority="1477" stopIfTrue="1" operator="notBetween">
      <formula>0</formula>
      <formula>3</formula>
    </cfRule>
  </conditionalFormatting>
  <conditionalFormatting sqref="B31 B10 B8 B18">
    <cfRule type="cellIs" dxfId="1475" priority="1476" stopIfTrue="1" operator="notBetween">
      <formula>0</formula>
      <formula>2</formula>
    </cfRule>
  </conditionalFormatting>
  <conditionalFormatting sqref="B19">
    <cfRule type="cellIs" dxfId="1474" priority="1475" stopIfTrue="1" operator="notBetween">
      <formula>0</formula>
      <formula>1</formula>
    </cfRule>
  </conditionalFormatting>
  <conditionalFormatting sqref="B2">
    <cfRule type="cellIs" dxfId="1473" priority="1474" stopIfTrue="1" operator="lessThan">
      <formula>15</formula>
    </cfRule>
  </conditionalFormatting>
  <conditionalFormatting sqref="B27 B29 B4:B7">
    <cfRule type="cellIs" dxfId="1472" priority="1473" stopIfTrue="1" operator="notBetween">
      <formula>0</formula>
      <formula>3</formula>
    </cfRule>
  </conditionalFormatting>
  <conditionalFormatting sqref="B31 B10 B8 B18">
    <cfRule type="cellIs" dxfId="1471" priority="1472" stopIfTrue="1" operator="notBetween">
      <formula>0</formula>
      <formula>2</formula>
    </cfRule>
  </conditionalFormatting>
  <conditionalFormatting sqref="B19">
    <cfRule type="cellIs" dxfId="1470" priority="1471" stopIfTrue="1" operator="notBetween">
      <formula>0</formula>
      <formula>1</formula>
    </cfRule>
  </conditionalFormatting>
  <conditionalFormatting sqref="B2">
    <cfRule type="cellIs" dxfId="1469" priority="1470" stopIfTrue="1" operator="lessThan">
      <formula>15</formula>
    </cfRule>
  </conditionalFormatting>
  <conditionalFormatting sqref="B27 B29 B4:B7">
    <cfRule type="cellIs" dxfId="1468" priority="1469" stopIfTrue="1" operator="notBetween">
      <formula>0</formula>
      <formula>3</formula>
    </cfRule>
  </conditionalFormatting>
  <conditionalFormatting sqref="B31 B10 B8 B18">
    <cfRule type="cellIs" dxfId="1467" priority="1468" stopIfTrue="1" operator="notBetween">
      <formula>0</formula>
      <formula>2</formula>
    </cfRule>
  </conditionalFormatting>
  <conditionalFormatting sqref="B19">
    <cfRule type="cellIs" dxfId="1466" priority="1467" stopIfTrue="1" operator="notBetween">
      <formula>0</formula>
      <formula>1</formula>
    </cfRule>
  </conditionalFormatting>
  <conditionalFormatting sqref="B2">
    <cfRule type="cellIs" dxfId="1465" priority="1466" stopIfTrue="1" operator="lessThan">
      <formula>15</formula>
    </cfRule>
  </conditionalFormatting>
  <conditionalFormatting sqref="B27 B29 B4:B7">
    <cfRule type="cellIs" dxfId="1464" priority="1465" stopIfTrue="1" operator="notBetween">
      <formula>0</formula>
      <formula>3</formula>
    </cfRule>
  </conditionalFormatting>
  <conditionalFormatting sqref="B31 B18 B10 B8">
    <cfRule type="cellIs" dxfId="1463" priority="1464" stopIfTrue="1" operator="notBetween">
      <formula>0</formula>
      <formula>2</formula>
    </cfRule>
  </conditionalFormatting>
  <conditionalFormatting sqref="B19">
    <cfRule type="cellIs" dxfId="1462" priority="1463" stopIfTrue="1" operator="notBetween">
      <formula>0</formula>
      <formula>1</formula>
    </cfRule>
  </conditionalFormatting>
  <conditionalFormatting sqref="B18">
    <cfRule type="cellIs" dxfId="1461" priority="1462" stopIfTrue="1" operator="notBetween">
      <formula>0</formula>
      <formula>2</formula>
    </cfRule>
  </conditionalFormatting>
  <conditionalFormatting sqref="B18">
    <cfRule type="cellIs" dxfId="1460" priority="1461" stopIfTrue="1" operator="notBetween">
      <formula>0</formula>
      <formula>2</formula>
    </cfRule>
  </conditionalFormatting>
  <conditionalFormatting sqref="B18">
    <cfRule type="cellIs" dxfId="1459" priority="1460" stopIfTrue="1" operator="notBetween">
      <formula>0</formula>
      <formula>2</formula>
    </cfRule>
  </conditionalFormatting>
  <conditionalFormatting sqref="B18">
    <cfRule type="cellIs" dxfId="1458" priority="1459" stopIfTrue="1" operator="notBetween">
      <formula>0</formula>
      <formula>2</formula>
    </cfRule>
  </conditionalFormatting>
  <conditionalFormatting sqref="B18">
    <cfRule type="cellIs" dxfId="1457" priority="1458" stopIfTrue="1" operator="notBetween">
      <formula>0</formula>
      <formula>2</formula>
    </cfRule>
  </conditionalFormatting>
  <conditionalFormatting sqref="B18">
    <cfRule type="cellIs" dxfId="1456" priority="1457" stopIfTrue="1" operator="notBetween">
      <formula>0</formula>
      <formula>2</formula>
    </cfRule>
  </conditionalFormatting>
  <conditionalFormatting sqref="B2">
    <cfRule type="cellIs" dxfId="1455" priority="1456" stopIfTrue="1" operator="lessThan">
      <formula>15</formula>
    </cfRule>
  </conditionalFormatting>
  <conditionalFormatting sqref="B27 B29 B4:B7">
    <cfRule type="cellIs" dxfId="1454" priority="1455" stopIfTrue="1" operator="notBetween">
      <formula>0</formula>
      <formula>3</formula>
    </cfRule>
  </conditionalFormatting>
  <conditionalFormatting sqref="B31 B18 B10 B8">
    <cfRule type="cellIs" dxfId="1453" priority="1454" stopIfTrue="1" operator="notBetween">
      <formula>0</formula>
      <formula>2</formula>
    </cfRule>
  </conditionalFormatting>
  <conditionalFormatting sqref="B19">
    <cfRule type="cellIs" dxfId="1452" priority="1453" stopIfTrue="1" operator="notBetween">
      <formula>0</formula>
      <formula>1</formula>
    </cfRule>
  </conditionalFormatting>
  <conditionalFormatting sqref="B18">
    <cfRule type="cellIs" dxfId="1451" priority="1452" stopIfTrue="1" operator="notBetween">
      <formula>0</formula>
      <formula>2</formula>
    </cfRule>
  </conditionalFormatting>
  <conditionalFormatting sqref="B18">
    <cfRule type="cellIs" dxfId="1450" priority="1451" stopIfTrue="1" operator="notBetween">
      <formula>0</formula>
      <formula>2</formula>
    </cfRule>
  </conditionalFormatting>
  <conditionalFormatting sqref="B18">
    <cfRule type="cellIs" dxfId="1449" priority="1450" stopIfTrue="1" operator="notBetween">
      <formula>0</formula>
      <formula>2</formula>
    </cfRule>
  </conditionalFormatting>
  <conditionalFormatting sqref="B18">
    <cfRule type="cellIs" dxfId="1448" priority="1449" stopIfTrue="1" operator="notBetween">
      <formula>0</formula>
      <formula>2</formula>
    </cfRule>
  </conditionalFormatting>
  <conditionalFormatting sqref="B18">
    <cfRule type="cellIs" dxfId="1447" priority="1448" stopIfTrue="1" operator="notBetween">
      <formula>0</formula>
      <formula>2</formula>
    </cfRule>
  </conditionalFormatting>
  <conditionalFormatting sqref="B18">
    <cfRule type="cellIs" dxfId="1446" priority="1447" stopIfTrue="1" operator="notBetween">
      <formula>0</formula>
      <formula>2</formula>
    </cfRule>
  </conditionalFormatting>
  <conditionalFormatting sqref="B2">
    <cfRule type="cellIs" dxfId="1445" priority="1446" stopIfTrue="1" operator="lessThan">
      <formula>15</formula>
    </cfRule>
  </conditionalFormatting>
  <conditionalFormatting sqref="B27 B29 B4:B7">
    <cfRule type="cellIs" dxfId="1444" priority="1445" stopIfTrue="1" operator="notBetween">
      <formula>0</formula>
      <formula>3</formula>
    </cfRule>
  </conditionalFormatting>
  <conditionalFormatting sqref="B31 B18 B10 B8">
    <cfRule type="cellIs" dxfId="1443" priority="1444" stopIfTrue="1" operator="notBetween">
      <formula>0</formula>
      <formula>2</formula>
    </cfRule>
  </conditionalFormatting>
  <conditionalFormatting sqref="B19">
    <cfRule type="cellIs" dxfId="1442" priority="1443" stopIfTrue="1" operator="notBetween">
      <formula>0</formula>
      <formula>1</formula>
    </cfRule>
  </conditionalFormatting>
  <conditionalFormatting sqref="B18">
    <cfRule type="cellIs" dxfId="1441" priority="1442" stopIfTrue="1" operator="notBetween">
      <formula>0</formula>
      <formula>2</formula>
    </cfRule>
  </conditionalFormatting>
  <conditionalFormatting sqref="B18">
    <cfRule type="cellIs" dxfId="1440" priority="1441" stopIfTrue="1" operator="notBetween">
      <formula>0</formula>
      <formula>2</formula>
    </cfRule>
  </conditionalFormatting>
  <conditionalFormatting sqref="B18">
    <cfRule type="cellIs" dxfId="1439" priority="1440" stopIfTrue="1" operator="notBetween">
      <formula>0</formula>
      <formula>2</formula>
    </cfRule>
  </conditionalFormatting>
  <conditionalFormatting sqref="B18">
    <cfRule type="cellIs" dxfId="1438" priority="1439" stopIfTrue="1" operator="notBetween">
      <formula>0</formula>
      <formula>2</formula>
    </cfRule>
  </conditionalFormatting>
  <conditionalFormatting sqref="B18">
    <cfRule type="cellIs" dxfId="1437" priority="1438" stopIfTrue="1" operator="notBetween">
      <formula>0</formula>
      <formula>2</formula>
    </cfRule>
  </conditionalFormatting>
  <conditionalFormatting sqref="B18">
    <cfRule type="cellIs" dxfId="1436" priority="1437" stopIfTrue="1" operator="notBetween">
      <formula>0</formula>
      <formula>2</formula>
    </cfRule>
  </conditionalFormatting>
  <conditionalFormatting sqref="B2">
    <cfRule type="cellIs" dxfId="1435" priority="1436" stopIfTrue="1" operator="lessThan">
      <formula>15</formula>
    </cfRule>
  </conditionalFormatting>
  <conditionalFormatting sqref="B27 B29 B4:B7">
    <cfRule type="cellIs" dxfId="1434" priority="1435" stopIfTrue="1" operator="notBetween">
      <formula>0</formula>
      <formula>3</formula>
    </cfRule>
  </conditionalFormatting>
  <conditionalFormatting sqref="B31 B18 B10 B8">
    <cfRule type="cellIs" dxfId="1433" priority="1434" stopIfTrue="1" operator="notBetween">
      <formula>0</formula>
      <formula>2</formula>
    </cfRule>
  </conditionalFormatting>
  <conditionalFormatting sqref="B19">
    <cfRule type="cellIs" dxfId="1432" priority="1433" stopIfTrue="1" operator="notBetween">
      <formula>0</formula>
      <formula>1</formula>
    </cfRule>
  </conditionalFormatting>
  <conditionalFormatting sqref="B18">
    <cfRule type="cellIs" dxfId="1431" priority="1432" stopIfTrue="1" operator="notBetween">
      <formula>0</formula>
      <formula>2</formula>
    </cfRule>
  </conditionalFormatting>
  <conditionalFormatting sqref="B18">
    <cfRule type="cellIs" dxfId="1430" priority="1431" stopIfTrue="1" operator="notBetween">
      <formula>0</formula>
      <formula>2</formula>
    </cfRule>
  </conditionalFormatting>
  <conditionalFormatting sqref="B18">
    <cfRule type="cellIs" dxfId="1429" priority="1430" stopIfTrue="1" operator="notBetween">
      <formula>0</formula>
      <formula>2</formula>
    </cfRule>
  </conditionalFormatting>
  <conditionalFormatting sqref="B18">
    <cfRule type="cellIs" dxfId="1428" priority="1429" stopIfTrue="1" operator="notBetween">
      <formula>0</formula>
      <formula>2</formula>
    </cfRule>
  </conditionalFormatting>
  <conditionalFormatting sqref="B18">
    <cfRule type="cellIs" dxfId="1427" priority="1428" stopIfTrue="1" operator="notBetween">
      <formula>0</formula>
      <formula>2</formula>
    </cfRule>
  </conditionalFormatting>
  <conditionalFormatting sqref="B18">
    <cfRule type="cellIs" dxfId="1426" priority="1427" stopIfTrue="1" operator="notBetween">
      <formula>0</formula>
      <formula>2</formula>
    </cfRule>
  </conditionalFormatting>
  <conditionalFormatting sqref="B2">
    <cfRule type="cellIs" dxfId="1425" priority="1426" stopIfTrue="1" operator="lessThan">
      <formula>15</formula>
    </cfRule>
  </conditionalFormatting>
  <conditionalFormatting sqref="B27 B29 B4:B7">
    <cfRule type="cellIs" dxfId="1424" priority="1425" stopIfTrue="1" operator="notBetween">
      <formula>0</formula>
      <formula>3</formula>
    </cfRule>
  </conditionalFormatting>
  <conditionalFormatting sqref="B31 B18 B10 B8">
    <cfRule type="cellIs" dxfId="1423" priority="1424" stopIfTrue="1" operator="notBetween">
      <formula>0</formula>
      <formula>2</formula>
    </cfRule>
  </conditionalFormatting>
  <conditionalFormatting sqref="B19">
    <cfRule type="cellIs" dxfId="1422" priority="1423" stopIfTrue="1" operator="notBetween">
      <formula>0</formula>
      <formula>1</formula>
    </cfRule>
  </conditionalFormatting>
  <conditionalFormatting sqref="B18">
    <cfRule type="cellIs" dxfId="1421" priority="1422" stopIfTrue="1" operator="notBetween">
      <formula>0</formula>
      <formula>2</formula>
    </cfRule>
  </conditionalFormatting>
  <conditionalFormatting sqref="B18">
    <cfRule type="cellIs" dxfId="1420" priority="1421" stopIfTrue="1" operator="notBetween">
      <formula>0</formula>
      <formula>2</formula>
    </cfRule>
  </conditionalFormatting>
  <conditionalFormatting sqref="B18">
    <cfRule type="cellIs" dxfId="1419" priority="1420" stopIfTrue="1" operator="notBetween">
      <formula>0</formula>
      <formula>2</formula>
    </cfRule>
  </conditionalFormatting>
  <conditionalFormatting sqref="B18">
    <cfRule type="cellIs" dxfId="1418" priority="1419" stopIfTrue="1" operator="notBetween">
      <formula>0</formula>
      <formula>2</formula>
    </cfRule>
  </conditionalFormatting>
  <conditionalFormatting sqref="B18">
    <cfRule type="cellIs" dxfId="1417" priority="1418" stopIfTrue="1" operator="notBetween">
      <formula>0</formula>
      <formula>2</formula>
    </cfRule>
  </conditionalFormatting>
  <conditionalFormatting sqref="B18">
    <cfRule type="cellIs" dxfId="1416" priority="1417" stopIfTrue="1" operator="notBetween">
      <formula>0</formula>
      <formula>2</formula>
    </cfRule>
  </conditionalFormatting>
  <conditionalFormatting sqref="B2">
    <cfRule type="cellIs" dxfId="1415" priority="1416" stopIfTrue="1" operator="lessThan">
      <formula>15</formula>
    </cfRule>
  </conditionalFormatting>
  <conditionalFormatting sqref="B27 B29 B4:B7">
    <cfRule type="cellIs" dxfId="1414" priority="1415" stopIfTrue="1" operator="notBetween">
      <formula>0</formula>
      <formula>3</formula>
    </cfRule>
  </conditionalFormatting>
  <conditionalFormatting sqref="B31 B10 B8 B18">
    <cfRule type="cellIs" dxfId="1413" priority="1414" stopIfTrue="1" operator="notBetween">
      <formula>0</formula>
      <formula>2</formula>
    </cfRule>
  </conditionalFormatting>
  <conditionalFormatting sqref="B19">
    <cfRule type="cellIs" dxfId="1412" priority="1413" stopIfTrue="1" operator="notBetween">
      <formula>0</formula>
      <formula>1</formula>
    </cfRule>
  </conditionalFormatting>
  <conditionalFormatting sqref="B2">
    <cfRule type="cellIs" dxfId="1411" priority="1412" stopIfTrue="1" operator="lessThan">
      <formula>15</formula>
    </cfRule>
  </conditionalFormatting>
  <conditionalFormatting sqref="B27 B29 B4:B7">
    <cfRule type="cellIs" dxfId="1410" priority="1411" stopIfTrue="1" operator="notBetween">
      <formula>0</formula>
      <formula>3</formula>
    </cfRule>
  </conditionalFormatting>
  <conditionalFormatting sqref="B31 B10 B8 B18">
    <cfRule type="cellIs" dxfId="1409" priority="1410" stopIfTrue="1" operator="notBetween">
      <formula>0</formula>
      <formula>2</formula>
    </cfRule>
  </conditionalFormatting>
  <conditionalFormatting sqref="B19">
    <cfRule type="cellIs" dxfId="1408" priority="1409" stopIfTrue="1" operator="notBetween">
      <formula>0</formula>
      <formula>1</formula>
    </cfRule>
  </conditionalFormatting>
  <conditionalFormatting sqref="B2">
    <cfRule type="cellIs" dxfId="1407" priority="1408" stopIfTrue="1" operator="lessThan">
      <formula>15</formula>
    </cfRule>
  </conditionalFormatting>
  <conditionalFormatting sqref="B27 B29 B4:B7">
    <cfRule type="cellIs" dxfId="1406" priority="1407" stopIfTrue="1" operator="notBetween">
      <formula>0</formula>
      <formula>3</formula>
    </cfRule>
  </conditionalFormatting>
  <conditionalFormatting sqref="B31 B10 B8 B18">
    <cfRule type="cellIs" dxfId="1405" priority="1406" stopIfTrue="1" operator="notBetween">
      <formula>0</formula>
      <formula>2</formula>
    </cfRule>
  </conditionalFormatting>
  <conditionalFormatting sqref="B19">
    <cfRule type="cellIs" dxfId="1404" priority="1405" stopIfTrue="1" operator="notBetween">
      <formula>0</formula>
      <formula>1</formula>
    </cfRule>
  </conditionalFormatting>
  <conditionalFormatting sqref="B2">
    <cfRule type="cellIs" dxfId="1403" priority="1404" stopIfTrue="1" operator="lessThan">
      <formula>15</formula>
    </cfRule>
  </conditionalFormatting>
  <conditionalFormatting sqref="B27 B29 B4:B7">
    <cfRule type="cellIs" dxfId="1402" priority="1403" stopIfTrue="1" operator="notBetween">
      <formula>0</formula>
      <formula>3</formula>
    </cfRule>
  </conditionalFormatting>
  <conditionalFormatting sqref="B31 B10 B8 B18">
    <cfRule type="cellIs" dxfId="1401" priority="1402" stopIfTrue="1" operator="notBetween">
      <formula>0</formula>
      <formula>2</formula>
    </cfRule>
  </conditionalFormatting>
  <conditionalFormatting sqref="B19">
    <cfRule type="cellIs" dxfId="1400" priority="1401" stopIfTrue="1" operator="notBetween">
      <formula>0</formula>
      <formula>1</formula>
    </cfRule>
  </conditionalFormatting>
  <conditionalFormatting sqref="B2">
    <cfRule type="cellIs" dxfId="1399" priority="1400" stopIfTrue="1" operator="lessThan">
      <formula>15</formula>
    </cfRule>
  </conditionalFormatting>
  <conditionalFormatting sqref="B27 B29 B4:B7">
    <cfRule type="cellIs" dxfId="1398" priority="1399" stopIfTrue="1" operator="notBetween">
      <formula>0</formula>
      <formula>3</formula>
    </cfRule>
  </conditionalFormatting>
  <conditionalFormatting sqref="B31 B10 B8 B18">
    <cfRule type="cellIs" dxfId="1397" priority="1398" stopIfTrue="1" operator="notBetween">
      <formula>0</formula>
      <formula>2</formula>
    </cfRule>
  </conditionalFormatting>
  <conditionalFormatting sqref="B19">
    <cfRule type="cellIs" dxfId="1396" priority="1397" stopIfTrue="1" operator="notBetween">
      <formula>0</formula>
      <formula>1</formula>
    </cfRule>
  </conditionalFormatting>
  <conditionalFormatting sqref="B2">
    <cfRule type="cellIs" dxfId="1395" priority="1396" stopIfTrue="1" operator="lessThan">
      <formula>15</formula>
    </cfRule>
  </conditionalFormatting>
  <conditionalFormatting sqref="B27 B29 B4:B7">
    <cfRule type="cellIs" dxfId="1394" priority="1395" stopIfTrue="1" operator="notBetween">
      <formula>0</formula>
      <formula>3</formula>
    </cfRule>
  </conditionalFormatting>
  <conditionalFormatting sqref="B31 B10 B8 B18">
    <cfRule type="cellIs" dxfId="1393" priority="1394" stopIfTrue="1" operator="notBetween">
      <formula>0</formula>
      <formula>2</formula>
    </cfRule>
  </conditionalFormatting>
  <conditionalFormatting sqref="B19">
    <cfRule type="cellIs" dxfId="1392" priority="1393" stopIfTrue="1" operator="notBetween">
      <formula>0</formula>
      <formula>1</formula>
    </cfRule>
  </conditionalFormatting>
  <conditionalFormatting sqref="B2">
    <cfRule type="cellIs" dxfId="1391" priority="1392" stopIfTrue="1" operator="lessThan">
      <formula>15</formula>
    </cfRule>
  </conditionalFormatting>
  <conditionalFormatting sqref="B27 B29 B4:B7">
    <cfRule type="cellIs" dxfId="1390" priority="1391" stopIfTrue="1" operator="notBetween">
      <formula>0</formula>
      <formula>3</formula>
    </cfRule>
  </conditionalFormatting>
  <conditionalFormatting sqref="B31 B10 B8 B18">
    <cfRule type="cellIs" dxfId="1389" priority="1390" stopIfTrue="1" operator="notBetween">
      <formula>0</formula>
      <formula>2</formula>
    </cfRule>
  </conditionalFormatting>
  <conditionalFormatting sqref="B19">
    <cfRule type="cellIs" dxfId="1388" priority="1389" stopIfTrue="1" operator="notBetween">
      <formula>0</formula>
      <formula>1</formula>
    </cfRule>
  </conditionalFormatting>
  <conditionalFormatting sqref="B2">
    <cfRule type="cellIs" dxfId="1387" priority="1388" stopIfTrue="1" operator="lessThan">
      <formula>15</formula>
    </cfRule>
  </conditionalFormatting>
  <conditionalFormatting sqref="B27 B29 B4:B7">
    <cfRule type="cellIs" dxfId="1386" priority="1387" stopIfTrue="1" operator="notBetween">
      <formula>0</formula>
      <formula>3</formula>
    </cfRule>
  </conditionalFormatting>
  <conditionalFormatting sqref="B31 B10 B8 B18">
    <cfRule type="cellIs" dxfId="1385" priority="1386" stopIfTrue="1" operator="notBetween">
      <formula>0</formula>
      <formula>2</formula>
    </cfRule>
  </conditionalFormatting>
  <conditionalFormatting sqref="B19">
    <cfRule type="cellIs" dxfId="1384" priority="1385" stopIfTrue="1" operator="notBetween">
      <formula>0</formula>
      <formula>1</formula>
    </cfRule>
  </conditionalFormatting>
  <conditionalFormatting sqref="B2">
    <cfRule type="cellIs" dxfId="1383" priority="1384" stopIfTrue="1" operator="lessThan">
      <formula>15</formula>
    </cfRule>
  </conditionalFormatting>
  <conditionalFormatting sqref="B27 B29 B4:B7">
    <cfRule type="cellIs" dxfId="1382" priority="1383" stopIfTrue="1" operator="notBetween">
      <formula>0</formula>
      <formula>3</formula>
    </cfRule>
  </conditionalFormatting>
  <conditionalFormatting sqref="B31 B18 B10 B8">
    <cfRule type="cellIs" dxfId="1381" priority="1382" stopIfTrue="1" operator="notBetween">
      <formula>0</formula>
      <formula>2</formula>
    </cfRule>
  </conditionalFormatting>
  <conditionalFormatting sqref="B19">
    <cfRule type="cellIs" dxfId="1380" priority="1381" stopIfTrue="1" operator="notBetween">
      <formula>0</formula>
      <formula>1</formula>
    </cfRule>
  </conditionalFormatting>
  <conditionalFormatting sqref="B18">
    <cfRule type="cellIs" dxfId="1379" priority="1380" stopIfTrue="1" operator="notBetween">
      <formula>0</formula>
      <formula>2</formula>
    </cfRule>
  </conditionalFormatting>
  <conditionalFormatting sqref="B18">
    <cfRule type="cellIs" dxfId="1378" priority="1379" stopIfTrue="1" operator="notBetween">
      <formula>0</formula>
      <formula>2</formula>
    </cfRule>
  </conditionalFormatting>
  <conditionalFormatting sqref="B18">
    <cfRule type="cellIs" dxfId="1377" priority="1378" stopIfTrue="1" operator="notBetween">
      <formula>0</formula>
      <formula>2</formula>
    </cfRule>
  </conditionalFormatting>
  <conditionalFormatting sqref="B18">
    <cfRule type="cellIs" dxfId="1376" priority="1377" stopIfTrue="1" operator="notBetween">
      <formula>0</formula>
      <formula>2</formula>
    </cfRule>
  </conditionalFormatting>
  <conditionalFormatting sqref="B18">
    <cfRule type="cellIs" dxfId="1375" priority="1376" stopIfTrue="1" operator="notBetween">
      <formula>0</formula>
      <formula>2</formula>
    </cfRule>
  </conditionalFormatting>
  <conditionalFormatting sqref="B18">
    <cfRule type="cellIs" dxfId="1374" priority="1375" stopIfTrue="1" operator="notBetween">
      <formula>0</formula>
      <formula>2</formula>
    </cfRule>
  </conditionalFormatting>
  <conditionalFormatting sqref="B2">
    <cfRule type="cellIs" dxfId="1373" priority="1374" stopIfTrue="1" operator="lessThan">
      <formula>15</formula>
    </cfRule>
  </conditionalFormatting>
  <conditionalFormatting sqref="B27 B29 B4:B7">
    <cfRule type="cellIs" dxfId="1372" priority="1373" stopIfTrue="1" operator="notBetween">
      <formula>0</formula>
      <formula>3</formula>
    </cfRule>
  </conditionalFormatting>
  <conditionalFormatting sqref="B31 B18 B10 B8">
    <cfRule type="cellIs" dxfId="1371" priority="1372" stopIfTrue="1" operator="notBetween">
      <formula>0</formula>
      <formula>2</formula>
    </cfRule>
  </conditionalFormatting>
  <conditionalFormatting sqref="B19">
    <cfRule type="cellIs" dxfId="1370" priority="1371" stopIfTrue="1" operator="notBetween">
      <formula>0</formula>
      <formula>1</formula>
    </cfRule>
  </conditionalFormatting>
  <conditionalFormatting sqref="B18">
    <cfRule type="cellIs" dxfId="1369" priority="1370" stopIfTrue="1" operator="notBetween">
      <formula>0</formula>
      <formula>2</formula>
    </cfRule>
  </conditionalFormatting>
  <conditionalFormatting sqref="B18">
    <cfRule type="cellIs" dxfId="1368" priority="1369" stopIfTrue="1" operator="notBetween">
      <formula>0</formula>
      <formula>2</formula>
    </cfRule>
  </conditionalFormatting>
  <conditionalFormatting sqref="B18">
    <cfRule type="cellIs" dxfId="1367" priority="1368" stopIfTrue="1" operator="notBetween">
      <formula>0</formula>
      <formula>2</formula>
    </cfRule>
  </conditionalFormatting>
  <conditionalFormatting sqref="B18">
    <cfRule type="cellIs" dxfId="1366" priority="1367" stopIfTrue="1" operator="notBetween">
      <formula>0</formula>
      <formula>2</formula>
    </cfRule>
  </conditionalFormatting>
  <conditionalFormatting sqref="B18">
    <cfRule type="cellIs" dxfId="1365" priority="1366" stopIfTrue="1" operator="notBetween">
      <formula>0</formula>
      <formula>2</formula>
    </cfRule>
  </conditionalFormatting>
  <conditionalFormatting sqref="B18">
    <cfRule type="cellIs" dxfId="1364" priority="1365" stopIfTrue="1" operator="notBetween">
      <formula>0</formula>
      <formula>2</formula>
    </cfRule>
  </conditionalFormatting>
  <conditionalFormatting sqref="B2">
    <cfRule type="cellIs" dxfId="1363" priority="1364" stopIfTrue="1" operator="lessThan">
      <formula>15</formula>
    </cfRule>
  </conditionalFormatting>
  <conditionalFormatting sqref="B27 B29 B4:B7">
    <cfRule type="cellIs" dxfId="1362" priority="1363" stopIfTrue="1" operator="notBetween">
      <formula>0</formula>
      <formula>3</formula>
    </cfRule>
  </conditionalFormatting>
  <conditionalFormatting sqref="B31 B18 B10 B8">
    <cfRule type="cellIs" dxfId="1361" priority="1362" stopIfTrue="1" operator="notBetween">
      <formula>0</formula>
      <formula>2</formula>
    </cfRule>
  </conditionalFormatting>
  <conditionalFormatting sqref="B19">
    <cfRule type="cellIs" dxfId="1360" priority="1361" stopIfTrue="1" operator="notBetween">
      <formula>0</formula>
      <formula>1</formula>
    </cfRule>
  </conditionalFormatting>
  <conditionalFormatting sqref="B18">
    <cfRule type="cellIs" dxfId="1359" priority="1360" stopIfTrue="1" operator="notBetween">
      <formula>0</formula>
      <formula>2</formula>
    </cfRule>
  </conditionalFormatting>
  <conditionalFormatting sqref="B18">
    <cfRule type="cellIs" dxfId="1358" priority="1359" stopIfTrue="1" operator="notBetween">
      <formula>0</formula>
      <formula>2</formula>
    </cfRule>
  </conditionalFormatting>
  <conditionalFormatting sqref="B18">
    <cfRule type="cellIs" dxfId="1357" priority="1358" stopIfTrue="1" operator="notBetween">
      <formula>0</formula>
      <formula>2</formula>
    </cfRule>
  </conditionalFormatting>
  <conditionalFormatting sqref="B18">
    <cfRule type="cellIs" dxfId="1356" priority="1357" stopIfTrue="1" operator="notBetween">
      <formula>0</formula>
      <formula>2</formula>
    </cfRule>
  </conditionalFormatting>
  <conditionalFormatting sqref="B18">
    <cfRule type="cellIs" dxfId="1355" priority="1356" stopIfTrue="1" operator="notBetween">
      <formula>0</formula>
      <formula>2</formula>
    </cfRule>
  </conditionalFormatting>
  <conditionalFormatting sqref="B18">
    <cfRule type="cellIs" dxfId="1354" priority="1355" stopIfTrue="1" operator="notBetween">
      <formula>0</formula>
      <formula>2</formula>
    </cfRule>
  </conditionalFormatting>
  <conditionalFormatting sqref="B2">
    <cfRule type="cellIs" dxfId="1353" priority="1354" stopIfTrue="1" operator="lessThan">
      <formula>15</formula>
    </cfRule>
  </conditionalFormatting>
  <conditionalFormatting sqref="B27 B29 B4:B7">
    <cfRule type="cellIs" dxfId="1352" priority="1353" stopIfTrue="1" operator="notBetween">
      <formula>0</formula>
      <formula>3</formula>
    </cfRule>
  </conditionalFormatting>
  <conditionalFormatting sqref="B31 B18 B10 B8">
    <cfRule type="cellIs" dxfId="1351" priority="1352" stopIfTrue="1" operator="notBetween">
      <formula>0</formula>
      <formula>2</formula>
    </cfRule>
  </conditionalFormatting>
  <conditionalFormatting sqref="B19">
    <cfRule type="cellIs" dxfId="1350" priority="1351" stopIfTrue="1" operator="notBetween">
      <formula>0</formula>
      <formula>1</formula>
    </cfRule>
  </conditionalFormatting>
  <conditionalFormatting sqref="B18">
    <cfRule type="cellIs" dxfId="1349" priority="1350" stopIfTrue="1" operator="notBetween">
      <formula>0</formula>
      <formula>2</formula>
    </cfRule>
  </conditionalFormatting>
  <conditionalFormatting sqref="B18">
    <cfRule type="cellIs" dxfId="1348" priority="1349" stopIfTrue="1" operator="notBetween">
      <formula>0</formula>
      <formula>2</formula>
    </cfRule>
  </conditionalFormatting>
  <conditionalFormatting sqref="B18">
    <cfRule type="cellIs" dxfId="1347" priority="1348" stopIfTrue="1" operator="notBetween">
      <formula>0</formula>
      <formula>2</formula>
    </cfRule>
  </conditionalFormatting>
  <conditionalFormatting sqref="B18">
    <cfRule type="cellIs" dxfId="1346" priority="1347" stopIfTrue="1" operator="notBetween">
      <formula>0</formula>
      <formula>2</formula>
    </cfRule>
  </conditionalFormatting>
  <conditionalFormatting sqref="B18">
    <cfRule type="cellIs" dxfId="1345" priority="1346" stopIfTrue="1" operator="notBetween">
      <formula>0</formula>
      <formula>2</formula>
    </cfRule>
  </conditionalFormatting>
  <conditionalFormatting sqref="B18">
    <cfRule type="cellIs" dxfId="1344" priority="1345" stopIfTrue="1" operator="notBetween">
      <formula>0</formula>
      <formula>2</formula>
    </cfRule>
  </conditionalFormatting>
  <conditionalFormatting sqref="B2">
    <cfRule type="cellIs" dxfId="1343" priority="1344" stopIfTrue="1" operator="lessThan">
      <formula>15</formula>
    </cfRule>
  </conditionalFormatting>
  <conditionalFormatting sqref="B27 B29 B4:B7">
    <cfRule type="cellIs" dxfId="1342" priority="1343" stopIfTrue="1" operator="notBetween">
      <formula>0</formula>
      <formula>3</formula>
    </cfRule>
  </conditionalFormatting>
  <conditionalFormatting sqref="B31 B18 B10 B8">
    <cfRule type="cellIs" dxfId="1341" priority="1342" stopIfTrue="1" operator="notBetween">
      <formula>0</formula>
      <formula>2</formula>
    </cfRule>
  </conditionalFormatting>
  <conditionalFormatting sqref="B19">
    <cfRule type="cellIs" dxfId="1340" priority="1341" stopIfTrue="1" operator="notBetween">
      <formula>0</formula>
      <formula>1</formula>
    </cfRule>
  </conditionalFormatting>
  <conditionalFormatting sqref="B18">
    <cfRule type="cellIs" dxfId="1339" priority="1340" stopIfTrue="1" operator="notBetween">
      <formula>0</formula>
      <formula>2</formula>
    </cfRule>
  </conditionalFormatting>
  <conditionalFormatting sqref="B18">
    <cfRule type="cellIs" dxfId="1338" priority="1339" stopIfTrue="1" operator="notBetween">
      <formula>0</formula>
      <formula>2</formula>
    </cfRule>
  </conditionalFormatting>
  <conditionalFormatting sqref="B18">
    <cfRule type="cellIs" dxfId="1337" priority="1338" stopIfTrue="1" operator="notBetween">
      <formula>0</formula>
      <formula>2</formula>
    </cfRule>
  </conditionalFormatting>
  <conditionalFormatting sqref="B18">
    <cfRule type="cellIs" dxfId="1336" priority="1337" stopIfTrue="1" operator="notBetween">
      <formula>0</formula>
      <formula>2</formula>
    </cfRule>
  </conditionalFormatting>
  <conditionalFormatting sqref="B18">
    <cfRule type="cellIs" dxfId="1335" priority="1336" stopIfTrue="1" operator="notBetween">
      <formula>0</formula>
      <formula>2</formula>
    </cfRule>
  </conditionalFormatting>
  <conditionalFormatting sqref="B18">
    <cfRule type="cellIs" dxfId="1334" priority="1335" stopIfTrue="1" operator="notBetween">
      <formula>0</formula>
      <formula>2</formula>
    </cfRule>
  </conditionalFormatting>
  <conditionalFormatting sqref="B2">
    <cfRule type="cellIs" dxfId="1333" priority="1334" stopIfTrue="1" operator="lessThan">
      <formula>15</formula>
    </cfRule>
  </conditionalFormatting>
  <conditionalFormatting sqref="B27 B29 B4:B7">
    <cfRule type="cellIs" dxfId="1332" priority="1333" stopIfTrue="1" operator="notBetween">
      <formula>0</formula>
      <formula>3</formula>
    </cfRule>
  </conditionalFormatting>
  <conditionalFormatting sqref="B31 B10 B8 B18">
    <cfRule type="cellIs" dxfId="1331" priority="1332" stopIfTrue="1" operator="notBetween">
      <formula>0</formula>
      <formula>2</formula>
    </cfRule>
  </conditionalFormatting>
  <conditionalFormatting sqref="B19">
    <cfRule type="cellIs" dxfId="1330" priority="1331" stopIfTrue="1" operator="notBetween">
      <formula>0</formula>
      <formula>1</formula>
    </cfRule>
  </conditionalFormatting>
  <conditionalFormatting sqref="B2">
    <cfRule type="cellIs" dxfId="1329" priority="1330" stopIfTrue="1" operator="lessThan">
      <formula>15</formula>
    </cfRule>
  </conditionalFormatting>
  <conditionalFormatting sqref="B27 B29 B4:B7">
    <cfRule type="cellIs" dxfId="1328" priority="1329" stopIfTrue="1" operator="notBetween">
      <formula>0</formula>
      <formula>3</formula>
    </cfRule>
  </conditionalFormatting>
  <conditionalFormatting sqref="B31 B10 B8 B18">
    <cfRule type="cellIs" dxfId="1327" priority="1328" stopIfTrue="1" operator="notBetween">
      <formula>0</formula>
      <formula>2</formula>
    </cfRule>
  </conditionalFormatting>
  <conditionalFormatting sqref="B19">
    <cfRule type="cellIs" dxfId="1326" priority="1327" stopIfTrue="1" operator="notBetween">
      <formula>0</formula>
      <formula>1</formula>
    </cfRule>
  </conditionalFormatting>
  <conditionalFormatting sqref="B2">
    <cfRule type="cellIs" dxfId="1325" priority="1326" stopIfTrue="1" operator="lessThan">
      <formula>15</formula>
    </cfRule>
  </conditionalFormatting>
  <conditionalFormatting sqref="B27 B29 B4:B7">
    <cfRule type="cellIs" dxfId="1324" priority="1325" stopIfTrue="1" operator="notBetween">
      <formula>0</formula>
      <formula>3</formula>
    </cfRule>
  </conditionalFormatting>
  <conditionalFormatting sqref="B31 B10 B8 B18">
    <cfRule type="cellIs" dxfId="1323" priority="1324" stopIfTrue="1" operator="notBetween">
      <formula>0</formula>
      <formula>2</formula>
    </cfRule>
  </conditionalFormatting>
  <conditionalFormatting sqref="B19">
    <cfRule type="cellIs" dxfId="1322" priority="1323" stopIfTrue="1" operator="notBetween">
      <formula>0</formula>
      <formula>1</formula>
    </cfRule>
  </conditionalFormatting>
  <conditionalFormatting sqref="B2">
    <cfRule type="cellIs" dxfId="1321" priority="1322" stopIfTrue="1" operator="lessThan">
      <formula>15</formula>
    </cfRule>
  </conditionalFormatting>
  <conditionalFormatting sqref="B27 B29 B4:B7">
    <cfRule type="cellIs" dxfId="1320" priority="1321" stopIfTrue="1" operator="notBetween">
      <formula>0</formula>
      <formula>3</formula>
    </cfRule>
  </conditionalFormatting>
  <conditionalFormatting sqref="B31 B10 B8 B18">
    <cfRule type="cellIs" dxfId="1319" priority="1320" stopIfTrue="1" operator="notBetween">
      <formula>0</formula>
      <formula>2</formula>
    </cfRule>
  </conditionalFormatting>
  <conditionalFormatting sqref="B19">
    <cfRule type="cellIs" dxfId="1318" priority="1319" stopIfTrue="1" operator="notBetween">
      <formula>0</formula>
      <formula>1</formula>
    </cfRule>
  </conditionalFormatting>
  <conditionalFormatting sqref="B2">
    <cfRule type="cellIs" dxfId="1317" priority="1318" stopIfTrue="1" operator="lessThan">
      <formula>15</formula>
    </cfRule>
  </conditionalFormatting>
  <conditionalFormatting sqref="B27 B29 B4:B7">
    <cfRule type="cellIs" dxfId="1316" priority="1317" stopIfTrue="1" operator="notBetween">
      <formula>0</formula>
      <formula>3</formula>
    </cfRule>
  </conditionalFormatting>
  <conditionalFormatting sqref="B31 B10 B8 B18">
    <cfRule type="cellIs" dxfId="1315" priority="1316" stopIfTrue="1" operator="notBetween">
      <formula>0</formula>
      <formula>2</formula>
    </cfRule>
  </conditionalFormatting>
  <conditionalFormatting sqref="B19">
    <cfRule type="cellIs" dxfId="1314" priority="1315" stopIfTrue="1" operator="notBetween">
      <formula>0</formula>
      <formula>1</formula>
    </cfRule>
  </conditionalFormatting>
  <conditionalFormatting sqref="B2">
    <cfRule type="cellIs" dxfId="1313" priority="1314" stopIfTrue="1" operator="lessThan">
      <formula>15</formula>
    </cfRule>
  </conditionalFormatting>
  <conditionalFormatting sqref="B27 B29 B4:B7">
    <cfRule type="cellIs" dxfId="1312" priority="1313" stopIfTrue="1" operator="notBetween">
      <formula>0</formula>
      <formula>3</formula>
    </cfRule>
  </conditionalFormatting>
  <conditionalFormatting sqref="B31 B10 B8 B18">
    <cfRule type="cellIs" dxfId="1311" priority="1312" stopIfTrue="1" operator="notBetween">
      <formula>0</formula>
      <formula>2</formula>
    </cfRule>
  </conditionalFormatting>
  <conditionalFormatting sqref="B19">
    <cfRule type="cellIs" dxfId="1310" priority="1311" stopIfTrue="1" operator="notBetween">
      <formula>0</formula>
      <formula>1</formula>
    </cfRule>
  </conditionalFormatting>
  <conditionalFormatting sqref="B2">
    <cfRule type="cellIs" dxfId="1309" priority="1310" stopIfTrue="1" operator="lessThan">
      <formula>15</formula>
    </cfRule>
  </conditionalFormatting>
  <conditionalFormatting sqref="B27 B29 B4:B7">
    <cfRule type="cellIs" dxfId="1308" priority="1309" stopIfTrue="1" operator="notBetween">
      <formula>0</formula>
      <formula>3</formula>
    </cfRule>
  </conditionalFormatting>
  <conditionalFormatting sqref="B31 B10 B8 B18">
    <cfRule type="cellIs" dxfId="1307" priority="1308" stopIfTrue="1" operator="notBetween">
      <formula>0</formula>
      <formula>2</formula>
    </cfRule>
  </conditionalFormatting>
  <conditionalFormatting sqref="B19">
    <cfRule type="cellIs" dxfId="1306" priority="1307" stopIfTrue="1" operator="notBetween">
      <formula>0</formula>
      <formula>1</formula>
    </cfRule>
  </conditionalFormatting>
  <conditionalFormatting sqref="B2">
    <cfRule type="cellIs" dxfId="1305" priority="1306" stopIfTrue="1" operator="lessThan">
      <formula>15</formula>
    </cfRule>
  </conditionalFormatting>
  <conditionalFormatting sqref="B27 B29 B4:B7">
    <cfRule type="cellIs" dxfId="1304" priority="1305" stopIfTrue="1" operator="notBetween">
      <formula>0</formula>
      <formula>3</formula>
    </cfRule>
  </conditionalFormatting>
  <conditionalFormatting sqref="B31 B10 B8 B18">
    <cfRule type="cellIs" dxfId="1303" priority="1304" stopIfTrue="1" operator="notBetween">
      <formula>0</formula>
      <formula>2</formula>
    </cfRule>
  </conditionalFormatting>
  <conditionalFormatting sqref="B19">
    <cfRule type="cellIs" dxfId="1302" priority="1303" stopIfTrue="1" operator="notBetween">
      <formula>0</formula>
      <formula>1</formula>
    </cfRule>
  </conditionalFormatting>
  <conditionalFormatting sqref="B2">
    <cfRule type="cellIs" dxfId="1301" priority="1302" stopIfTrue="1" operator="lessThan">
      <formula>15</formula>
    </cfRule>
  </conditionalFormatting>
  <conditionalFormatting sqref="B27 B29 B4:B7">
    <cfRule type="cellIs" dxfId="1300" priority="1301" stopIfTrue="1" operator="notBetween">
      <formula>0</formula>
      <formula>3</formula>
    </cfRule>
  </conditionalFormatting>
  <conditionalFormatting sqref="B31 B18 B10 B8">
    <cfRule type="cellIs" dxfId="1299" priority="1300" stopIfTrue="1" operator="notBetween">
      <formula>0</formula>
      <formula>2</formula>
    </cfRule>
  </conditionalFormatting>
  <conditionalFormatting sqref="B19">
    <cfRule type="cellIs" dxfId="1298" priority="1299" stopIfTrue="1" operator="notBetween">
      <formula>0</formula>
      <formula>1</formula>
    </cfRule>
  </conditionalFormatting>
  <conditionalFormatting sqref="B18">
    <cfRule type="cellIs" dxfId="1297" priority="1298" stopIfTrue="1" operator="notBetween">
      <formula>0</formula>
      <formula>2</formula>
    </cfRule>
  </conditionalFormatting>
  <conditionalFormatting sqref="B18">
    <cfRule type="cellIs" dxfId="1296" priority="1297" stopIfTrue="1" operator="notBetween">
      <formula>0</formula>
      <formula>2</formula>
    </cfRule>
  </conditionalFormatting>
  <conditionalFormatting sqref="B18">
    <cfRule type="cellIs" dxfId="1295" priority="1296" stopIfTrue="1" operator="notBetween">
      <formula>0</formula>
      <formula>2</formula>
    </cfRule>
  </conditionalFormatting>
  <conditionalFormatting sqref="B18">
    <cfRule type="cellIs" dxfId="1294" priority="1295" stopIfTrue="1" operator="notBetween">
      <formula>0</formula>
      <formula>2</formula>
    </cfRule>
  </conditionalFormatting>
  <conditionalFormatting sqref="B18">
    <cfRule type="cellIs" dxfId="1293" priority="1294" stopIfTrue="1" operator="notBetween">
      <formula>0</formula>
      <formula>2</formula>
    </cfRule>
  </conditionalFormatting>
  <conditionalFormatting sqref="B18">
    <cfRule type="cellIs" dxfId="1292" priority="1293" stopIfTrue="1" operator="notBetween">
      <formula>0</formula>
      <formula>2</formula>
    </cfRule>
  </conditionalFormatting>
  <conditionalFormatting sqref="B2">
    <cfRule type="cellIs" dxfId="1291" priority="1292" stopIfTrue="1" operator="lessThan">
      <formula>15</formula>
    </cfRule>
  </conditionalFormatting>
  <conditionalFormatting sqref="B27 B29 B4:B7">
    <cfRule type="cellIs" dxfId="1290" priority="1291" stopIfTrue="1" operator="notBetween">
      <formula>0</formula>
      <formula>3</formula>
    </cfRule>
  </conditionalFormatting>
  <conditionalFormatting sqref="B31 B18 B10 B8">
    <cfRule type="cellIs" dxfId="1289" priority="1290" stopIfTrue="1" operator="notBetween">
      <formula>0</formula>
      <formula>2</formula>
    </cfRule>
  </conditionalFormatting>
  <conditionalFormatting sqref="B19">
    <cfRule type="cellIs" dxfId="1288" priority="1289" stopIfTrue="1" operator="notBetween">
      <formula>0</formula>
      <formula>1</formula>
    </cfRule>
  </conditionalFormatting>
  <conditionalFormatting sqref="B18">
    <cfRule type="cellIs" dxfId="1287" priority="1288" stopIfTrue="1" operator="notBetween">
      <formula>0</formula>
      <formula>2</formula>
    </cfRule>
  </conditionalFormatting>
  <conditionalFormatting sqref="B18">
    <cfRule type="cellIs" dxfId="1286" priority="1287" stopIfTrue="1" operator="notBetween">
      <formula>0</formula>
      <formula>2</formula>
    </cfRule>
  </conditionalFormatting>
  <conditionalFormatting sqref="B18">
    <cfRule type="cellIs" dxfId="1285" priority="1286" stopIfTrue="1" operator="notBetween">
      <formula>0</formula>
      <formula>2</formula>
    </cfRule>
  </conditionalFormatting>
  <conditionalFormatting sqref="B18">
    <cfRule type="cellIs" dxfId="1284" priority="1285" stopIfTrue="1" operator="notBetween">
      <formula>0</formula>
      <formula>2</formula>
    </cfRule>
  </conditionalFormatting>
  <conditionalFormatting sqref="B18">
    <cfRule type="cellIs" dxfId="1283" priority="1284" stopIfTrue="1" operator="notBetween">
      <formula>0</formula>
      <formula>2</formula>
    </cfRule>
  </conditionalFormatting>
  <conditionalFormatting sqref="B18">
    <cfRule type="cellIs" dxfId="1282" priority="1283" stopIfTrue="1" operator="notBetween">
      <formula>0</formula>
      <formula>2</formula>
    </cfRule>
  </conditionalFormatting>
  <conditionalFormatting sqref="B2">
    <cfRule type="cellIs" dxfId="1281" priority="1282" stopIfTrue="1" operator="lessThan">
      <formula>15</formula>
    </cfRule>
  </conditionalFormatting>
  <conditionalFormatting sqref="B27 B29 B4:B7">
    <cfRule type="cellIs" dxfId="1280" priority="1281" stopIfTrue="1" operator="notBetween">
      <formula>0</formula>
      <formula>3</formula>
    </cfRule>
  </conditionalFormatting>
  <conditionalFormatting sqref="B31 B18 B10 B8">
    <cfRule type="cellIs" dxfId="1279" priority="1280" stopIfTrue="1" operator="notBetween">
      <formula>0</formula>
      <formula>2</formula>
    </cfRule>
  </conditionalFormatting>
  <conditionalFormatting sqref="B19">
    <cfRule type="cellIs" dxfId="1278" priority="1279" stopIfTrue="1" operator="notBetween">
      <formula>0</formula>
      <formula>1</formula>
    </cfRule>
  </conditionalFormatting>
  <conditionalFormatting sqref="B18">
    <cfRule type="cellIs" dxfId="1277" priority="1278" stopIfTrue="1" operator="notBetween">
      <formula>0</formula>
      <formula>2</formula>
    </cfRule>
  </conditionalFormatting>
  <conditionalFormatting sqref="B18">
    <cfRule type="cellIs" dxfId="1276" priority="1277" stopIfTrue="1" operator="notBetween">
      <formula>0</formula>
      <formula>2</formula>
    </cfRule>
  </conditionalFormatting>
  <conditionalFormatting sqref="B18">
    <cfRule type="cellIs" dxfId="1275" priority="1276" stopIfTrue="1" operator="notBetween">
      <formula>0</formula>
      <formula>2</formula>
    </cfRule>
  </conditionalFormatting>
  <conditionalFormatting sqref="B18">
    <cfRule type="cellIs" dxfId="1274" priority="1275" stopIfTrue="1" operator="notBetween">
      <formula>0</formula>
      <formula>2</formula>
    </cfRule>
  </conditionalFormatting>
  <conditionalFormatting sqref="B18">
    <cfRule type="cellIs" dxfId="1273" priority="1274" stopIfTrue="1" operator="notBetween">
      <formula>0</formula>
      <formula>2</formula>
    </cfRule>
  </conditionalFormatting>
  <conditionalFormatting sqref="B18">
    <cfRule type="cellIs" dxfId="1272" priority="1273" stopIfTrue="1" operator="notBetween">
      <formula>0</formula>
      <formula>2</formula>
    </cfRule>
  </conditionalFormatting>
  <conditionalFormatting sqref="B2">
    <cfRule type="cellIs" dxfId="1271" priority="1272" stopIfTrue="1" operator="lessThan">
      <formula>15</formula>
    </cfRule>
  </conditionalFormatting>
  <conditionalFormatting sqref="B27 B29 B4:B7">
    <cfRule type="cellIs" dxfId="1270" priority="1271" stopIfTrue="1" operator="notBetween">
      <formula>0</formula>
      <formula>3</formula>
    </cfRule>
  </conditionalFormatting>
  <conditionalFormatting sqref="B31 B18 B10 B8">
    <cfRule type="cellIs" dxfId="1269" priority="1270" stopIfTrue="1" operator="notBetween">
      <formula>0</formula>
      <formula>2</formula>
    </cfRule>
  </conditionalFormatting>
  <conditionalFormatting sqref="B19">
    <cfRule type="cellIs" dxfId="1268" priority="1269" stopIfTrue="1" operator="notBetween">
      <formula>0</formula>
      <formula>1</formula>
    </cfRule>
  </conditionalFormatting>
  <conditionalFormatting sqref="B18">
    <cfRule type="cellIs" dxfId="1267" priority="1268" stopIfTrue="1" operator="notBetween">
      <formula>0</formula>
      <formula>2</formula>
    </cfRule>
  </conditionalFormatting>
  <conditionalFormatting sqref="B18">
    <cfRule type="cellIs" dxfId="1266" priority="1267" stopIfTrue="1" operator="notBetween">
      <formula>0</formula>
      <formula>2</formula>
    </cfRule>
  </conditionalFormatting>
  <conditionalFormatting sqref="B18">
    <cfRule type="cellIs" dxfId="1265" priority="1266" stopIfTrue="1" operator="notBetween">
      <formula>0</formula>
      <formula>2</formula>
    </cfRule>
  </conditionalFormatting>
  <conditionalFormatting sqref="B18">
    <cfRule type="cellIs" dxfId="1264" priority="1265" stopIfTrue="1" operator="notBetween">
      <formula>0</formula>
      <formula>2</formula>
    </cfRule>
  </conditionalFormatting>
  <conditionalFormatting sqref="B18">
    <cfRule type="cellIs" dxfId="1263" priority="1264" stopIfTrue="1" operator="notBetween">
      <formula>0</formula>
      <formula>2</formula>
    </cfRule>
  </conditionalFormatting>
  <conditionalFormatting sqref="B18">
    <cfRule type="cellIs" dxfId="1262" priority="1263" stopIfTrue="1" operator="notBetween">
      <formula>0</formula>
      <formula>2</formula>
    </cfRule>
  </conditionalFormatting>
  <conditionalFormatting sqref="B2">
    <cfRule type="cellIs" dxfId="1261" priority="1262" stopIfTrue="1" operator="lessThan">
      <formula>15</formula>
    </cfRule>
  </conditionalFormatting>
  <conditionalFormatting sqref="B27 B29 B4:B7">
    <cfRule type="cellIs" dxfId="1260" priority="1261" stopIfTrue="1" operator="notBetween">
      <formula>0</formula>
      <formula>3</formula>
    </cfRule>
  </conditionalFormatting>
  <conditionalFormatting sqref="B31 B18 B10 B8">
    <cfRule type="cellIs" dxfId="1259" priority="1260" stopIfTrue="1" operator="notBetween">
      <formula>0</formula>
      <formula>2</formula>
    </cfRule>
  </conditionalFormatting>
  <conditionalFormatting sqref="B19">
    <cfRule type="cellIs" dxfId="1258" priority="1259" stopIfTrue="1" operator="notBetween">
      <formula>0</formula>
      <formula>1</formula>
    </cfRule>
  </conditionalFormatting>
  <conditionalFormatting sqref="B18">
    <cfRule type="cellIs" dxfId="1257" priority="1258" stopIfTrue="1" operator="notBetween">
      <formula>0</formula>
      <formula>2</formula>
    </cfRule>
  </conditionalFormatting>
  <conditionalFormatting sqref="B18">
    <cfRule type="cellIs" dxfId="1256" priority="1257" stopIfTrue="1" operator="notBetween">
      <formula>0</formula>
      <formula>2</formula>
    </cfRule>
  </conditionalFormatting>
  <conditionalFormatting sqref="B18">
    <cfRule type="cellIs" dxfId="1255" priority="1256" stopIfTrue="1" operator="notBetween">
      <formula>0</formula>
      <formula>2</formula>
    </cfRule>
  </conditionalFormatting>
  <conditionalFormatting sqref="B18">
    <cfRule type="cellIs" dxfId="1254" priority="1255" stopIfTrue="1" operator="notBetween">
      <formula>0</formula>
      <formula>2</formula>
    </cfRule>
  </conditionalFormatting>
  <conditionalFormatting sqref="B18">
    <cfRule type="cellIs" dxfId="1253" priority="1254" stopIfTrue="1" operator="notBetween">
      <formula>0</formula>
      <formula>2</formula>
    </cfRule>
  </conditionalFormatting>
  <conditionalFormatting sqref="B18">
    <cfRule type="cellIs" dxfId="1252" priority="1253" stopIfTrue="1" operator="notBetween">
      <formula>0</formula>
      <formula>2</formula>
    </cfRule>
  </conditionalFormatting>
  <conditionalFormatting sqref="B2">
    <cfRule type="cellIs" dxfId="1251" priority="1252" stopIfTrue="1" operator="lessThan">
      <formula>15</formula>
    </cfRule>
  </conditionalFormatting>
  <conditionalFormatting sqref="B27 B29 B4:B7">
    <cfRule type="cellIs" dxfId="1250" priority="1251" stopIfTrue="1" operator="notBetween">
      <formula>0</formula>
      <formula>3</formula>
    </cfRule>
  </conditionalFormatting>
  <conditionalFormatting sqref="B31 B10 B8 B18">
    <cfRule type="cellIs" dxfId="1249" priority="1250" stopIfTrue="1" operator="notBetween">
      <formula>0</formula>
      <formula>2</formula>
    </cfRule>
  </conditionalFormatting>
  <conditionalFormatting sqref="B19">
    <cfRule type="cellIs" dxfId="1248" priority="1249" stopIfTrue="1" operator="notBetween">
      <formula>0</formula>
      <formula>1</formula>
    </cfRule>
  </conditionalFormatting>
  <conditionalFormatting sqref="B2">
    <cfRule type="cellIs" dxfId="1247" priority="1248" stopIfTrue="1" operator="lessThan">
      <formula>15</formula>
    </cfRule>
  </conditionalFormatting>
  <conditionalFormatting sqref="B27 B29 B4:B7">
    <cfRule type="cellIs" dxfId="1246" priority="1247" stopIfTrue="1" operator="notBetween">
      <formula>0</formula>
      <formula>3</formula>
    </cfRule>
  </conditionalFormatting>
  <conditionalFormatting sqref="B31 B10 B8 B18">
    <cfRule type="cellIs" dxfId="1245" priority="1246" stopIfTrue="1" operator="notBetween">
      <formula>0</formula>
      <formula>2</formula>
    </cfRule>
  </conditionalFormatting>
  <conditionalFormatting sqref="B19">
    <cfRule type="cellIs" dxfId="1244" priority="1245" stopIfTrue="1" operator="notBetween">
      <formula>0</formula>
      <formula>1</formula>
    </cfRule>
  </conditionalFormatting>
  <conditionalFormatting sqref="B2">
    <cfRule type="cellIs" dxfId="1243" priority="1244" stopIfTrue="1" operator="lessThan">
      <formula>15</formula>
    </cfRule>
  </conditionalFormatting>
  <conditionalFormatting sqref="B27 B29 B4:B7">
    <cfRule type="cellIs" dxfId="1242" priority="1243" stopIfTrue="1" operator="notBetween">
      <formula>0</formula>
      <formula>3</formula>
    </cfRule>
  </conditionalFormatting>
  <conditionalFormatting sqref="B31 B10 B8 B18">
    <cfRule type="cellIs" dxfId="1241" priority="1242" stopIfTrue="1" operator="notBetween">
      <formula>0</formula>
      <formula>2</formula>
    </cfRule>
  </conditionalFormatting>
  <conditionalFormatting sqref="B19">
    <cfRule type="cellIs" dxfId="1240" priority="1241" stopIfTrue="1" operator="notBetween">
      <formula>0</formula>
      <formula>1</formula>
    </cfRule>
  </conditionalFormatting>
  <conditionalFormatting sqref="B2">
    <cfRule type="cellIs" dxfId="1239" priority="1240" stopIfTrue="1" operator="lessThan">
      <formula>15</formula>
    </cfRule>
  </conditionalFormatting>
  <conditionalFormatting sqref="B27 B29 B4:B7">
    <cfRule type="cellIs" dxfId="1238" priority="1239" stopIfTrue="1" operator="notBetween">
      <formula>0</formula>
      <formula>3</formula>
    </cfRule>
  </conditionalFormatting>
  <conditionalFormatting sqref="B31 B10 B8 B18">
    <cfRule type="cellIs" dxfId="1237" priority="1238" stopIfTrue="1" operator="notBetween">
      <formula>0</formula>
      <formula>2</formula>
    </cfRule>
  </conditionalFormatting>
  <conditionalFormatting sqref="B19">
    <cfRule type="cellIs" dxfId="1236" priority="1237" stopIfTrue="1" operator="notBetween">
      <formula>0</formula>
      <formula>1</formula>
    </cfRule>
  </conditionalFormatting>
  <conditionalFormatting sqref="B2">
    <cfRule type="cellIs" dxfId="1235" priority="1236" stopIfTrue="1" operator="lessThan">
      <formula>15</formula>
    </cfRule>
  </conditionalFormatting>
  <conditionalFormatting sqref="B27 B29 B4:B7">
    <cfRule type="cellIs" dxfId="1234" priority="1235" stopIfTrue="1" operator="notBetween">
      <formula>0</formula>
      <formula>3</formula>
    </cfRule>
  </conditionalFormatting>
  <conditionalFormatting sqref="B31 B10 B8 B18">
    <cfRule type="cellIs" dxfId="1233" priority="1234" stopIfTrue="1" operator="notBetween">
      <formula>0</formula>
      <formula>2</formula>
    </cfRule>
  </conditionalFormatting>
  <conditionalFormatting sqref="B19">
    <cfRule type="cellIs" dxfId="1232" priority="1233" stopIfTrue="1" operator="notBetween">
      <formula>0</formula>
      <formula>1</formula>
    </cfRule>
  </conditionalFormatting>
  <conditionalFormatting sqref="B2">
    <cfRule type="cellIs" dxfId="1231" priority="1232" stopIfTrue="1" operator="lessThan">
      <formula>15</formula>
    </cfRule>
  </conditionalFormatting>
  <conditionalFormatting sqref="B27 B29 B4:B7">
    <cfRule type="cellIs" dxfId="1230" priority="1231" stopIfTrue="1" operator="notBetween">
      <formula>0</formula>
      <formula>3</formula>
    </cfRule>
  </conditionalFormatting>
  <conditionalFormatting sqref="B31 B10 B8 B18">
    <cfRule type="cellIs" dxfId="1229" priority="1230" stopIfTrue="1" operator="notBetween">
      <formula>0</formula>
      <formula>2</formula>
    </cfRule>
  </conditionalFormatting>
  <conditionalFormatting sqref="B19">
    <cfRule type="cellIs" dxfId="1228" priority="1229" stopIfTrue="1" operator="notBetween">
      <formula>0</formula>
      <formula>1</formula>
    </cfRule>
  </conditionalFormatting>
  <conditionalFormatting sqref="B2">
    <cfRule type="cellIs" dxfId="1227" priority="1228" stopIfTrue="1" operator="lessThan">
      <formula>15</formula>
    </cfRule>
  </conditionalFormatting>
  <conditionalFormatting sqref="B27 B29 B4:B7">
    <cfRule type="cellIs" dxfId="1226" priority="1227" stopIfTrue="1" operator="notBetween">
      <formula>0</formula>
      <formula>3</formula>
    </cfRule>
  </conditionalFormatting>
  <conditionalFormatting sqref="B31 B10 B8 B18">
    <cfRule type="cellIs" dxfId="1225" priority="1226" stopIfTrue="1" operator="notBetween">
      <formula>0</formula>
      <formula>2</formula>
    </cfRule>
  </conditionalFormatting>
  <conditionalFormatting sqref="B19">
    <cfRule type="cellIs" dxfId="1224" priority="1225" stopIfTrue="1" operator="notBetween">
      <formula>0</formula>
      <formula>1</formula>
    </cfRule>
  </conditionalFormatting>
  <conditionalFormatting sqref="B2">
    <cfRule type="cellIs" dxfId="1223" priority="1224" stopIfTrue="1" operator="lessThan">
      <formula>15</formula>
    </cfRule>
  </conditionalFormatting>
  <conditionalFormatting sqref="B27 B29 B4:B7">
    <cfRule type="cellIs" dxfId="1222" priority="1223" stopIfTrue="1" operator="notBetween">
      <formula>0</formula>
      <formula>3</formula>
    </cfRule>
  </conditionalFormatting>
  <conditionalFormatting sqref="B31 B10 B8 B18">
    <cfRule type="cellIs" dxfId="1221" priority="1222" stopIfTrue="1" operator="notBetween">
      <formula>0</formula>
      <formula>2</formula>
    </cfRule>
  </conditionalFormatting>
  <conditionalFormatting sqref="B19">
    <cfRule type="cellIs" dxfId="1220" priority="1221" stopIfTrue="1" operator="notBetween">
      <formula>0</formula>
      <formula>1</formula>
    </cfRule>
  </conditionalFormatting>
  <conditionalFormatting sqref="B2">
    <cfRule type="cellIs" dxfId="1219" priority="1220" stopIfTrue="1" operator="lessThan">
      <formula>15</formula>
    </cfRule>
  </conditionalFormatting>
  <conditionalFormatting sqref="B27 B29 B4:B7">
    <cfRule type="cellIs" dxfId="1218" priority="1219" stopIfTrue="1" operator="notBetween">
      <formula>0</formula>
      <formula>3</formula>
    </cfRule>
  </conditionalFormatting>
  <conditionalFormatting sqref="B31 B18 B10 B8">
    <cfRule type="cellIs" dxfId="1217" priority="1218" stopIfTrue="1" operator="notBetween">
      <formula>0</formula>
      <formula>2</formula>
    </cfRule>
  </conditionalFormatting>
  <conditionalFormatting sqref="B19">
    <cfRule type="cellIs" dxfId="1216" priority="1217" stopIfTrue="1" operator="notBetween">
      <formula>0</formula>
      <formula>1</formula>
    </cfRule>
  </conditionalFormatting>
  <conditionalFormatting sqref="B18">
    <cfRule type="cellIs" dxfId="1215" priority="1216" stopIfTrue="1" operator="notBetween">
      <formula>0</formula>
      <formula>2</formula>
    </cfRule>
  </conditionalFormatting>
  <conditionalFormatting sqref="B18">
    <cfRule type="cellIs" dxfId="1214" priority="1215" stopIfTrue="1" operator="notBetween">
      <formula>0</formula>
      <formula>2</formula>
    </cfRule>
  </conditionalFormatting>
  <conditionalFormatting sqref="B18">
    <cfRule type="cellIs" dxfId="1213" priority="1214" stopIfTrue="1" operator="notBetween">
      <formula>0</formula>
      <formula>2</formula>
    </cfRule>
  </conditionalFormatting>
  <conditionalFormatting sqref="B18">
    <cfRule type="cellIs" dxfId="1212" priority="1213" stopIfTrue="1" operator="notBetween">
      <formula>0</formula>
      <formula>2</formula>
    </cfRule>
  </conditionalFormatting>
  <conditionalFormatting sqref="B18">
    <cfRule type="cellIs" dxfId="1211" priority="1212" stopIfTrue="1" operator="notBetween">
      <formula>0</formula>
      <formula>2</formula>
    </cfRule>
  </conditionalFormatting>
  <conditionalFormatting sqref="B18">
    <cfRule type="cellIs" dxfId="1210" priority="1211" stopIfTrue="1" operator="notBetween">
      <formula>0</formula>
      <formula>2</formula>
    </cfRule>
  </conditionalFormatting>
  <conditionalFormatting sqref="B2">
    <cfRule type="cellIs" dxfId="1209" priority="1210" stopIfTrue="1" operator="lessThan">
      <formula>15</formula>
    </cfRule>
  </conditionalFormatting>
  <conditionalFormatting sqref="B27 B29 B4:B7">
    <cfRule type="cellIs" dxfId="1208" priority="1209" stopIfTrue="1" operator="notBetween">
      <formula>0</formula>
      <formula>3</formula>
    </cfRule>
  </conditionalFormatting>
  <conditionalFormatting sqref="B31 B18 B10 B8">
    <cfRule type="cellIs" dxfId="1207" priority="1208" stopIfTrue="1" operator="notBetween">
      <formula>0</formula>
      <formula>2</formula>
    </cfRule>
  </conditionalFormatting>
  <conditionalFormatting sqref="B19">
    <cfRule type="cellIs" dxfId="1206" priority="1207" stopIfTrue="1" operator="notBetween">
      <formula>0</formula>
      <formula>1</formula>
    </cfRule>
  </conditionalFormatting>
  <conditionalFormatting sqref="B18">
    <cfRule type="cellIs" dxfId="1205" priority="1206" stopIfTrue="1" operator="notBetween">
      <formula>0</formula>
      <formula>2</formula>
    </cfRule>
  </conditionalFormatting>
  <conditionalFormatting sqref="B18">
    <cfRule type="cellIs" dxfId="1204" priority="1205" stopIfTrue="1" operator="notBetween">
      <formula>0</formula>
      <formula>2</formula>
    </cfRule>
  </conditionalFormatting>
  <conditionalFormatting sqref="B18">
    <cfRule type="cellIs" dxfId="1203" priority="1204" stopIfTrue="1" operator="notBetween">
      <formula>0</formula>
      <formula>2</formula>
    </cfRule>
  </conditionalFormatting>
  <conditionalFormatting sqref="B18">
    <cfRule type="cellIs" dxfId="1202" priority="1203" stopIfTrue="1" operator="notBetween">
      <formula>0</formula>
      <formula>2</formula>
    </cfRule>
  </conditionalFormatting>
  <conditionalFormatting sqref="B18">
    <cfRule type="cellIs" dxfId="1201" priority="1202" stopIfTrue="1" operator="notBetween">
      <formula>0</formula>
      <formula>2</formula>
    </cfRule>
  </conditionalFormatting>
  <conditionalFormatting sqref="B18">
    <cfRule type="cellIs" dxfId="1200" priority="1201" stopIfTrue="1" operator="notBetween">
      <formula>0</formula>
      <formula>2</formula>
    </cfRule>
  </conditionalFormatting>
  <conditionalFormatting sqref="B2">
    <cfRule type="cellIs" dxfId="1199" priority="1200" stopIfTrue="1" operator="lessThan">
      <formula>15</formula>
    </cfRule>
  </conditionalFormatting>
  <conditionalFormatting sqref="B27 B29 B4:B7">
    <cfRule type="cellIs" dxfId="1198" priority="1199" stopIfTrue="1" operator="notBetween">
      <formula>0</formula>
      <formula>3</formula>
    </cfRule>
  </conditionalFormatting>
  <conditionalFormatting sqref="B31 B18 B10 B8">
    <cfRule type="cellIs" dxfId="1197" priority="1198" stopIfTrue="1" operator="notBetween">
      <formula>0</formula>
      <formula>2</formula>
    </cfRule>
  </conditionalFormatting>
  <conditionalFormatting sqref="B19">
    <cfRule type="cellIs" dxfId="1196" priority="1197" stopIfTrue="1" operator="notBetween">
      <formula>0</formula>
      <formula>1</formula>
    </cfRule>
  </conditionalFormatting>
  <conditionalFormatting sqref="B18">
    <cfRule type="cellIs" dxfId="1195" priority="1196" stopIfTrue="1" operator="notBetween">
      <formula>0</formula>
      <formula>2</formula>
    </cfRule>
  </conditionalFormatting>
  <conditionalFormatting sqref="B18">
    <cfRule type="cellIs" dxfId="1194" priority="1195" stopIfTrue="1" operator="notBetween">
      <formula>0</formula>
      <formula>2</formula>
    </cfRule>
  </conditionalFormatting>
  <conditionalFormatting sqref="B18">
    <cfRule type="cellIs" dxfId="1193" priority="1194" stopIfTrue="1" operator="notBetween">
      <formula>0</formula>
      <formula>2</formula>
    </cfRule>
  </conditionalFormatting>
  <conditionalFormatting sqref="B18">
    <cfRule type="cellIs" dxfId="1192" priority="1193" stopIfTrue="1" operator="notBetween">
      <formula>0</formula>
      <formula>2</formula>
    </cfRule>
  </conditionalFormatting>
  <conditionalFormatting sqref="B18">
    <cfRule type="cellIs" dxfId="1191" priority="1192" stopIfTrue="1" operator="notBetween">
      <formula>0</formula>
      <formula>2</formula>
    </cfRule>
  </conditionalFormatting>
  <conditionalFormatting sqref="B18">
    <cfRule type="cellIs" dxfId="1190" priority="1191" stopIfTrue="1" operator="notBetween">
      <formula>0</formula>
      <formula>2</formula>
    </cfRule>
  </conditionalFormatting>
  <conditionalFormatting sqref="B2">
    <cfRule type="cellIs" dxfId="1189" priority="1190" stopIfTrue="1" operator="lessThan">
      <formula>15</formula>
    </cfRule>
  </conditionalFormatting>
  <conditionalFormatting sqref="B27 B29 B4:B7">
    <cfRule type="cellIs" dxfId="1188" priority="1189" stopIfTrue="1" operator="notBetween">
      <formula>0</formula>
      <formula>3</formula>
    </cfRule>
  </conditionalFormatting>
  <conditionalFormatting sqref="B31 B18 B10 B8">
    <cfRule type="cellIs" dxfId="1187" priority="1188" stopIfTrue="1" operator="notBetween">
      <formula>0</formula>
      <formula>2</formula>
    </cfRule>
  </conditionalFormatting>
  <conditionalFormatting sqref="B19">
    <cfRule type="cellIs" dxfId="1186" priority="1187" stopIfTrue="1" operator="notBetween">
      <formula>0</formula>
      <formula>1</formula>
    </cfRule>
  </conditionalFormatting>
  <conditionalFormatting sqref="B18">
    <cfRule type="cellIs" dxfId="1185" priority="1186" stopIfTrue="1" operator="notBetween">
      <formula>0</formula>
      <formula>2</formula>
    </cfRule>
  </conditionalFormatting>
  <conditionalFormatting sqref="B18">
    <cfRule type="cellIs" dxfId="1184" priority="1185" stopIfTrue="1" operator="notBetween">
      <formula>0</formula>
      <formula>2</formula>
    </cfRule>
  </conditionalFormatting>
  <conditionalFormatting sqref="B18">
    <cfRule type="cellIs" dxfId="1183" priority="1184" stopIfTrue="1" operator="notBetween">
      <formula>0</formula>
      <formula>2</formula>
    </cfRule>
  </conditionalFormatting>
  <conditionalFormatting sqref="B18">
    <cfRule type="cellIs" dxfId="1182" priority="1183" stopIfTrue="1" operator="notBetween">
      <formula>0</formula>
      <formula>2</formula>
    </cfRule>
  </conditionalFormatting>
  <conditionalFormatting sqref="B18">
    <cfRule type="cellIs" dxfId="1181" priority="1182" stopIfTrue="1" operator="notBetween">
      <formula>0</formula>
      <formula>2</formula>
    </cfRule>
  </conditionalFormatting>
  <conditionalFormatting sqref="B18">
    <cfRule type="cellIs" dxfId="1180" priority="1181" stopIfTrue="1" operator="notBetween">
      <formula>0</formula>
      <formula>2</formula>
    </cfRule>
  </conditionalFormatting>
  <conditionalFormatting sqref="B2">
    <cfRule type="cellIs" dxfId="1179" priority="1180" stopIfTrue="1" operator="lessThan">
      <formula>15</formula>
    </cfRule>
  </conditionalFormatting>
  <conditionalFormatting sqref="B27 B29 B4:B7">
    <cfRule type="cellIs" dxfId="1178" priority="1179" stopIfTrue="1" operator="notBetween">
      <formula>0</formula>
      <formula>3</formula>
    </cfRule>
  </conditionalFormatting>
  <conditionalFormatting sqref="B31 B18 B10 B8">
    <cfRule type="cellIs" dxfId="1177" priority="1178" stopIfTrue="1" operator="notBetween">
      <formula>0</formula>
      <formula>2</formula>
    </cfRule>
  </conditionalFormatting>
  <conditionalFormatting sqref="B19">
    <cfRule type="cellIs" dxfId="1176" priority="1177" stopIfTrue="1" operator="notBetween">
      <formula>0</formula>
      <formula>1</formula>
    </cfRule>
  </conditionalFormatting>
  <conditionalFormatting sqref="B18">
    <cfRule type="cellIs" dxfId="1175" priority="1176" stopIfTrue="1" operator="notBetween">
      <formula>0</formula>
      <formula>2</formula>
    </cfRule>
  </conditionalFormatting>
  <conditionalFormatting sqref="B18">
    <cfRule type="cellIs" dxfId="1174" priority="1175" stopIfTrue="1" operator="notBetween">
      <formula>0</formula>
      <formula>2</formula>
    </cfRule>
  </conditionalFormatting>
  <conditionalFormatting sqref="B18">
    <cfRule type="cellIs" dxfId="1173" priority="1174" stopIfTrue="1" operator="notBetween">
      <formula>0</formula>
      <formula>2</formula>
    </cfRule>
  </conditionalFormatting>
  <conditionalFormatting sqref="B18">
    <cfRule type="cellIs" dxfId="1172" priority="1173" stopIfTrue="1" operator="notBetween">
      <formula>0</formula>
      <formula>2</formula>
    </cfRule>
  </conditionalFormatting>
  <conditionalFormatting sqref="B18">
    <cfRule type="cellIs" dxfId="1171" priority="1172" stopIfTrue="1" operator="notBetween">
      <formula>0</formula>
      <formula>2</formula>
    </cfRule>
  </conditionalFormatting>
  <conditionalFormatting sqref="B18">
    <cfRule type="cellIs" dxfId="1170" priority="1171" stopIfTrue="1" operator="notBetween">
      <formula>0</formula>
      <formula>2</formula>
    </cfRule>
  </conditionalFormatting>
  <conditionalFormatting sqref="B2">
    <cfRule type="cellIs" dxfId="1169" priority="1170" stopIfTrue="1" operator="lessThan">
      <formula>15</formula>
    </cfRule>
  </conditionalFormatting>
  <conditionalFormatting sqref="B27 B29 B4:B7">
    <cfRule type="cellIs" dxfId="1168" priority="1169" stopIfTrue="1" operator="notBetween">
      <formula>0</formula>
      <formula>3</formula>
    </cfRule>
  </conditionalFormatting>
  <conditionalFormatting sqref="B31 B10 B8 B18">
    <cfRule type="cellIs" dxfId="1167" priority="1168" stopIfTrue="1" operator="notBetween">
      <formula>0</formula>
      <formula>2</formula>
    </cfRule>
  </conditionalFormatting>
  <conditionalFormatting sqref="B19">
    <cfRule type="cellIs" dxfId="1166" priority="1167" stopIfTrue="1" operator="notBetween">
      <formula>0</formula>
      <formula>1</formula>
    </cfRule>
  </conditionalFormatting>
  <conditionalFormatting sqref="B2">
    <cfRule type="cellIs" dxfId="1165" priority="1166" stopIfTrue="1" operator="lessThan">
      <formula>15</formula>
    </cfRule>
  </conditionalFormatting>
  <conditionalFormatting sqref="B27 B29 B4:B7">
    <cfRule type="cellIs" dxfId="1164" priority="1165" stopIfTrue="1" operator="notBetween">
      <formula>0</formula>
      <formula>3</formula>
    </cfRule>
  </conditionalFormatting>
  <conditionalFormatting sqref="B31 B10 B8 B18">
    <cfRule type="cellIs" dxfId="1163" priority="1164" stopIfTrue="1" operator="notBetween">
      <formula>0</formula>
      <formula>2</formula>
    </cfRule>
  </conditionalFormatting>
  <conditionalFormatting sqref="B19">
    <cfRule type="cellIs" dxfId="1162" priority="1163" stopIfTrue="1" operator="notBetween">
      <formula>0</formula>
      <formula>1</formula>
    </cfRule>
  </conditionalFormatting>
  <conditionalFormatting sqref="B2">
    <cfRule type="cellIs" dxfId="1161" priority="1162" stopIfTrue="1" operator="lessThan">
      <formula>15</formula>
    </cfRule>
  </conditionalFormatting>
  <conditionalFormatting sqref="B27 B29 B4:B7">
    <cfRule type="cellIs" dxfId="1160" priority="1161" stopIfTrue="1" operator="notBetween">
      <formula>0</formula>
      <formula>3</formula>
    </cfRule>
  </conditionalFormatting>
  <conditionalFormatting sqref="B31 B10 B8 B18">
    <cfRule type="cellIs" dxfId="1159" priority="1160" stopIfTrue="1" operator="notBetween">
      <formula>0</formula>
      <formula>2</formula>
    </cfRule>
  </conditionalFormatting>
  <conditionalFormatting sqref="B19">
    <cfRule type="cellIs" dxfId="1158" priority="1159" stopIfTrue="1" operator="notBetween">
      <formula>0</formula>
      <formula>1</formula>
    </cfRule>
  </conditionalFormatting>
  <conditionalFormatting sqref="B2">
    <cfRule type="cellIs" dxfId="1157" priority="1158" stopIfTrue="1" operator="lessThan">
      <formula>15</formula>
    </cfRule>
  </conditionalFormatting>
  <conditionalFormatting sqref="B27 B29 B4:B7">
    <cfRule type="cellIs" dxfId="1156" priority="1157" stopIfTrue="1" operator="notBetween">
      <formula>0</formula>
      <formula>3</formula>
    </cfRule>
  </conditionalFormatting>
  <conditionalFormatting sqref="B31 B10 B8 B18">
    <cfRule type="cellIs" dxfId="1155" priority="1156" stopIfTrue="1" operator="notBetween">
      <formula>0</formula>
      <formula>2</formula>
    </cfRule>
  </conditionalFormatting>
  <conditionalFormatting sqref="B19">
    <cfRule type="cellIs" dxfId="1154" priority="1155" stopIfTrue="1" operator="notBetween">
      <formula>0</formula>
      <formula>1</formula>
    </cfRule>
  </conditionalFormatting>
  <conditionalFormatting sqref="B2">
    <cfRule type="cellIs" dxfId="1153" priority="1154" stopIfTrue="1" operator="lessThan">
      <formula>15</formula>
    </cfRule>
  </conditionalFormatting>
  <conditionalFormatting sqref="B27 B29 B4:B7">
    <cfRule type="cellIs" dxfId="1152" priority="1153" stopIfTrue="1" operator="notBetween">
      <formula>0</formula>
      <formula>3</formula>
    </cfRule>
  </conditionalFormatting>
  <conditionalFormatting sqref="B31 B10 B8 B18">
    <cfRule type="cellIs" dxfId="1151" priority="1152" stopIfTrue="1" operator="notBetween">
      <formula>0</formula>
      <formula>2</formula>
    </cfRule>
  </conditionalFormatting>
  <conditionalFormatting sqref="B19">
    <cfRule type="cellIs" dxfId="1150" priority="1151" stopIfTrue="1" operator="notBetween">
      <formula>0</formula>
      <formula>1</formula>
    </cfRule>
  </conditionalFormatting>
  <conditionalFormatting sqref="B2">
    <cfRule type="cellIs" dxfId="1149" priority="1150" stopIfTrue="1" operator="lessThan">
      <formula>15</formula>
    </cfRule>
  </conditionalFormatting>
  <conditionalFormatting sqref="B27 B29 B4:B7">
    <cfRule type="cellIs" dxfId="1148" priority="1149" stopIfTrue="1" operator="notBetween">
      <formula>0</formula>
      <formula>3</formula>
    </cfRule>
  </conditionalFormatting>
  <conditionalFormatting sqref="B31 B10 B8 B18">
    <cfRule type="cellIs" dxfId="1147" priority="1148" stopIfTrue="1" operator="notBetween">
      <formula>0</formula>
      <formula>2</formula>
    </cfRule>
  </conditionalFormatting>
  <conditionalFormatting sqref="B19">
    <cfRule type="cellIs" dxfId="1146" priority="1147" stopIfTrue="1" operator="notBetween">
      <formula>0</formula>
      <formula>1</formula>
    </cfRule>
  </conditionalFormatting>
  <conditionalFormatting sqref="B2">
    <cfRule type="cellIs" dxfId="1145" priority="1146" stopIfTrue="1" operator="lessThan">
      <formula>15</formula>
    </cfRule>
  </conditionalFormatting>
  <conditionalFormatting sqref="B27 B29 B4:B7">
    <cfRule type="cellIs" dxfId="1144" priority="1145" stopIfTrue="1" operator="notBetween">
      <formula>0</formula>
      <formula>3</formula>
    </cfRule>
  </conditionalFormatting>
  <conditionalFormatting sqref="B31 B10 B8 B18">
    <cfRule type="cellIs" dxfId="1143" priority="1144" stopIfTrue="1" operator="notBetween">
      <formula>0</formula>
      <formula>2</formula>
    </cfRule>
  </conditionalFormatting>
  <conditionalFormatting sqref="B19">
    <cfRule type="cellIs" dxfId="1142" priority="1143" stopIfTrue="1" operator="notBetween">
      <formula>0</formula>
      <formula>1</formula>
    </cfRule>
  </conditionalFormatting>
  <conditionalFormatting sqref="B2">
    <cfRule type="cellIs" dxfId="1141" priority="1142" stopIfTrue="1" operator="lessThan">
      <formula>15</formula>
    </cfRule>
  </conditionalFormatting>
  <conditionalFormatting sqref="B27 B29 B4:B7">
    <cfRule type="cellIs" dxfId="1140" priority="1141" stopIfTrue="1" operator="notBetween">
      <formula>0</formula>
      <formula>3</formula>
    </cfRule>
  </conditionalFormatting>
  <conditionalFormatting sqref="B31 B10 B8 B18">
    <cfRule type="cellIs" dxfId="1139" priority="1140" stopIfTrue="1" operator="notBetween">
      <formula>0</formula>
      <formula>2</formula>
    </cfRule>
  </conditionalFormatting>
  <conditionalFormatting sqref="B19">
    <cfRule type="cellIs" dxfId="1138" priority="1139" stopIfTrue="1" operator="notBetween">
      <formula>0</formula>
      <formula>1</formula>
    </cfRule>
  </conditionalFormatting>
  <conditionalFormatting sqref="B2">
    <cfRule type="cellIs" dxfId="1137" priority="1138" stopIfTrue="1" operator="lessThan">
      <formula>15</formula>
    </cfRule>
  </conditionalFormatting>
  <conditionalFormatting sqref="B27 B29 B4:B7">
    <cfRule type="cellIs" dxfId="1136" priority="1137" stopIfTrue="1" operator="notBetween">
      <formula>0</formula>
      <formula>3</formula>
    </cfRule>
  </conditionalFormatting>
  <conditionalFormatting sqref="B31 B18 B10 B8">
    <cfRule type="cellIs" dxfId="1135" priority="1136" stopIfTrue="1" operator="notBetween">
      <formula>0</formula>
      <formula>2</formula>
    </cfRule>
  </conditionalFormatting>
  <conditionalFormatting sqref="B19">
    <cfRule type="cellIs" dxfId="1134" priority="1135" stopIfTrue="1" operator="notBetween">
      <formula>0</formula>
      <formula>1</formula>
    </cfRule>
  </conditionalFormatting>
  <conditionalFormatting sqref="B18">
    <cfRule type="cellIs" dxfId="1133" priority="1134" stopIfTrue="1" operator="notBetween">
      <formula>0</formula>
      <formula>2</formula>
    </cfRule>
  </conditionalFormatting>
  <conditionalFormatting sqref="B18">
    <cfRule type="cellIs" dxfId="1132" priority="1133" stopIfTrue="1" operator="notBetween">
      <formula>0</formula>
      <formula>2</formula>
    </cfRule>
  </conditionalFormatting>
  <conditionalFormatting sqref="B18">
    <cfRule type="cellIs" dxfId="1131" priority="1132" stopIfTrue="1" operator="notBetween">
      <formula>0</formula>
      <formula>2</formula>
    </cfRule>
  </conditionalFormatting>
  <conditionalFormatting sqref="B18">
    <cfRule type="cellIs" dxfId="1130" priority="1131" stopIfTrue="1" operator="notBetween">
      <formula>0</formula>
      <formula>2</formula>
    </cfRule>
  </conditionalFormatting>
  <conditionalFormatting sqref="B18">
    <cfRule type="cellIs" dxfId="1129" priority="1130" stopIfTrue="1" operator="notBetween">
      <formula>0</formula>
      <formula>2</formula>
    </cfRule>
  </conditionalFormatting>
  <conditionalFormatting sqref="B18">
    <cfRule type="cellIs" dxfId="1128" priority="1129" stopIfTrue="1" operator="notBetween">
      <formula>0</formula>
      <formula>2</formula>
    </cfRule>
  </conditionalFormatting>
  <conditionalFormatting sqref="B2">
    <cfRule type="cellIs" dxfId="1127" priority="1128" stopIfTrue="1" operator="lessThan">
      <formula>15</formula>
    </cfRule>
  </conditionalFormatting>
  <conditionalFormatting sqref="B27 B29 B4:B7">
    <cfRule type="cellIs" dxfId="1126" priority="1127" stopIfTrue="1" operator="notBetween">
      <formula>0</formula>
      <formula>3</formula>
    </cfRule>
  </conditionalFormatting>
  <conditionalFormatting sqref="B31 B18 B10 B8">
    <cfRule type="cellIs" dxfId="1125" priority="1126" stopIfTrue="1" operator="notBetween">
      <formula>0</formula>
      <formula>2</formula>
    </cfRule>
  </conditionalFormatting>
  <conditionalFormatting sqref="B19">
    <cfRule type="cellIs" dxfId="1124" priority="1125" stopIfTrue="1" operator="notBetween">
      <formula>0</formula>
      <formula>1</formula>
    </cfRule>
  </conditionalFormatting>
  <conditionalFormatting sqref="B18">
    <cfRule type="cellIs" dxfId="1123" priority="1124" stopIfTrue="1" operator="notBetween">
      <formula>0</formula>
      <formula>2</formula>
    </cfRule>
  </conditionalFormatting>
  <conditionalFormatting sqref="B18">
    <cfRule type="cellIs" dxfId="1122" priority="1123" stopIfTrue="1" operator="notBetween">
      <formula>0</formula>
      <formula>2</formula>
    </cfRule>
  </conditionalFormatting>
  <conditionalFormatting sqref="B18">
    <cfRule type="cellIs" dxfId="1121" priority="1122" stopIfTrue="1" operator="notBetween">
      <formula>0</formula>
      <formula>2</formula>
    </cfRule>
  </conditionalFormatting>
  <conditionalFormatting sqref="B18">
    <cfRule type="cellIs" dxfId="1120" priority="1121" stopIfTrue="1" operator="notBetween">
      <formula>0</formula>
      <formula>2</formula>
    </cfRule>
  </conditionalFormatting>
  <conditionalFormatting sqref="B18">
    <cfRule type="cellIs" dxfId="1119" priority="1120" stopIfTrue="1" operator="notBetween">
      <formula>0</formula>
      <formula>2</formula>
    </cfRule>
  </conditionalFormatting>
  <conditionalFormatting sqref="B18">
    <cfRule type="cellIs" dxfId="1118" priority="1119" stopIfTrue="1" operator="notBetween">
      <formula>0</formula>
      <formula>2</formula>
    </cfRule>
  </conditionalFormatting>
  <conditionalFormatting sqref="B2">
    <cfRule type="cellIs" dxfId="1117" priority="1118" stopIfTrue="1" operator="lessThan">
      <formula>15</formula>
    </cfRule>
  </conditionalFormatting>
  <conditionalFormatting sqref="B27 B29 B4:B7">
    <cfRule type="cellIs" dxfId="1116" priority="1117" stopIfTrue="1" operator="notBetween">
      <formula>0</formula>
      <formula>3</formula>
    </cfRule>
  </conditionalFormatting>
  <conditionalFormatting sqref="B31 B18 B10 B8">
    <cfRule type="cellIs" dxfId="1115" priority="1116" stopIfTrue="1" operator="notBetween">
      <formula>0</formula>
      <formula>2</formula>
    </cfRule>
  </conditionalFormatting>
  <conditionalFormatting sqref="B19">
    <cfRule type="cellIs" dxfId="1114" priority="1115" stopIfTrue="1" operator="notBetween">
      <formula>0</formula>
      <formula>1</formula>
    </cfRule>
  </conditionalFormatting>
  <conditionalFormatting sqref="B18">
    <cfRule type="cellIs" dxfId="1113" priority="1114" stopIfTrue="1" operator="notBetween">
      <formula>0</formula>
      <formula>2</formula>
    </cfRule>
  </conditionalFormatting>
  <conditionalFormatting sqref="B18">
    <cfRule type="cellIs" dxfId="1112" priority="1113" stopIfTrue="1" operator="notBetween">
      <formula>0</formula>
      <formula>2</formula>
    </cfRule>
  </conditionalFormatting>
  <conditionalFormatting sqref="B18">
    <cfRule type="cellIs" dxfId="1111" priority="1112" stopIfTrue="1" operator="notBetween">
      <formula>0</formula>
      <formula>2</formula>
    </cfRule>
  </conditionalFormatting>
  <conditionalFormatting sqref="B18">
    <cfRule type="cellIs" dxfId="1110" priority="1111" stopIfTrue="1" operator="notBetween">
      <formula>0</formula>
      <formula>2</formula>
    </cfRule>
  </conditionalFormatting>
  <conditionalFormatting sqref="B18">
    <cfRule type="cellIs" dxfId="1109" priority="1110" stopIfTrue="1" operator="notBetween">
      <formula>0</formula>
      <formula>2</formula>
    </cfRule>
  </conditionalFormatting>
  <conditionalFormatting sqref="B18">
    <cfRule type="cellIs" dxfId="1108" priority="1109" stopIfTrue="1" operator="notBetween">
      <formula>0</formula>
      <formula>2</formula>
    </cfRule>
  </conditionalFormatting>
  <conditionalFormatting sqref="B2">
    <cfRule type="cellIs" dxfId="1107" priority="1108" stopIfTrue="1" operator="lessThan">
      <formula>15</formula>
    </cfRule>
  </conditionalFormatting>
  <conditionalFormatting sqref="B27 B29 B4:B7">
    <cfRule type="cellIs" dxfId="1106" priority="1107" stopIfTrue="1" operator="notBetween">
      <formula>0</formula>
      <formula>3</formula>
    </cfRule>
  </conditionalFormatting>
  <conditionalFormatting sqref="B31 B18 B10 B8">
    <cfRule type="cellIs" dxfId="1105" priority="1106" stopIfTrue="1" operator="notBetween">
      <formula>0</formula>
      <formula>2</formula>
    </cfRule>
  </conditionalFormatting>
  <conditionalFormatting sqref="B19">
    <cfRule type="cellIs" dxfId="1104" priority="1105" stopIfTrue="1" operator="notBetween">
      <formula>0</formula>
      <formula>1</formula>
    </cfRule>
  </conditionalFormatting>
  <conditionalFormatting sqref="B18">
    <cfRule type="cellIs" dxfId="1103" priority="1104" stopIfTrue="1" operator="notBetween">
      <formula>0</formula>
      <formula>2</formula>
    </cfRule>
  </conditionalFormatting>
  <conditionalFormatting sqref="B18">
    <cfRule type="cellIs" dxfId="1102" priority="1103" stopIfTrue="1" operator="notBetween">
      <formula>0</formula>
      <formula>2</formula>
    </cfRule>
  </conditionalFormatting>
  <conditionalFormatting sqref="B18">
    <cfRule type="cellIs" dxfId="1101" priority="1102" stopIfTrue="1" operator="notBetween">
      <formula>0</formula>
      <formula>2</formula>
    </cfRule>
  </conditionalFormatting>
  <conditionalFormatting sqref="B18">
    <cfRule type="cellIs" dxfId="1100" priority="1101" stopIfTrue="1" operator="notBetween">
      <formula>0</formula>
      <formula>2</formula>
    </cfRule>
  </conditionalFormatting>
  <conditionalFormatting sqref="B18">
    <cfRule type="cellIs" dxfId="1099" priority="1100" stopIfTrue="1" operator="notBetween">
      <formula>0</formula>
      <formula>2</formula>
    </cfRule>
  </conditionalFormatting>
  <conditionalFormatting sqref="B18">
    <cfRule type="cellIs" dxfId="1098" priority="1099" stopIfTrue="1" operator="notBetween">
      <formula>0</formula>
      <formula>2</formula>
    </cfRule>
  </conditionalFormatting>
  <conditionalFormatting sqref="B2">
    <cfRule type="cellIs" dxfId="1097" priority="1098" stopIfTrue="1" operator="lessThan">
      <formula>15</formula>
    </cfRule>
  </conditionalFormatting>
  <conditionalFormatting sqref="B27 B29 B4:B7">
    <cfRule type="cellIs" dxfId="1096" priority="1097" stopIfTrue="1" operator="notBetween">
      <formula>0</formula>
      <formula>3</formula>
    </cfRule>
  </conditionalFormatting>
  <conditionalFormatting sqref="B31 B18 B10 B8">
    <cfRule type="cellIs" dxfId="1095" priority="1096" stopIfTrue="1" operator="notBetween">
      <formula>0</formula>
      <formula>2</formula>
    </cfRule>
  </conditionalFormatting>
  <conditionalFormatting sqref="B19">
    <cfRule type="cellIs" dxfId="1094" priority="1095" stopIfTrue="1" operator="notBetween">
      <formula>0</formula>
      <formula>1</formula>
    </cfRule>
  </conditionalFormatting>
  <conditionalFormatting sqref="B18">
    <cfRule type="cellIs" dxfId="1093" priority="1094" stopIfTrue="1" operator="notBetween">
      <formula>0</formula>
      <formula>2</formula>
    </cfRule>
  </conditionalFormatting>
  <conditionalFormatting sqref="B18">
    <cfRule type="cellIs" dxfId="1092" priority="1093" stopIfTrue="1" operator="notBetween">
      <formula>0</formula>
      <formula>2</formula>
    </cfRule>
  </conditionalFormatting>
  <conditionalFormatting sqref="B18">
    <cfRule type="cellIs" dxfId="1091" priority="1092" stopIfTrue="1" operator="notBetween">
      <formula>0</formula>
      <formula>2</formula>
    </cfRule>
  </conditionalFormatting>
  <conditionalFormatting sqref="B18">
    <cfRule type="cellIs" dxfId="1090" priority="1091" stopIfTrue="1" operator="notBetween">
      <formula>0</formula>
      <formula>2</formula>
    </cfRule>
  </conditionalFormatting>
  <conditionalFormatting sqref="B18">
    <cfRule type="cellIs" dxfId="1089" priority="1090" stopIfTrue="1" operator="notBetween">
      <formula>0</formula>
      <formula>2</formula>
    </cfRule>
  </conditionalFormatting>
  <conditionalFormatting sqref="B18">
    <cfRule type="cellIs" dxfId="1088" priority="1089" stopIfTrue="1" operator="notBetween">
      <formula>0</formula>
      <formula>2</formula>
    </cfRule>
  </conditionalFormatting>
  <conditionalFormatting sqref="B2">
    <cfRule type="cellIs" dxfId="1087" priority="1088" stopIfTrue="1" operator="lessThan">
      <formula>15</formula>
    </cfRule>
  </conditionalFormatting>
  <conditionalFormatting sqref="B27 B29 B4:B7">
    <cfRule type="cellIs" dxfId="1086" priority="1087" stopIfTrue="1" operator="notBetween">
      <formula>0</formula>
      <formula>3</formula>
    </cfRule>
  </conditionalFormatting>
  <conditionalFormatting sqref="B31 B10 B8 B18">
    <cfRule type="cellIs" dxfId="1085" priority="1086" stopIfTrue="1" operator="notBetween">
      <formula>0</formula>
      <formula>2</formula>
    </cfRule>
  </conditionalFormatting>
  <conditionalFormatting sqref="B19">
    <cfRule type="cellIs" dxfId="1084" priority="1085" stopIfTrue="1" operator="notBetween">
      <formula>0</formula>
      <formula>1</formula>
    </cfRule>
  </conditionalFormatting>
  <conditionalFormatting sqref="B2">
    <cfRule type="cellIs" dxfId="1083" priority="1084" stopIfTrue="1" operator="lessThan">
      <formula>15</formula>
    </cfRule>
  </conditionalFormatting>
  <conditionalFormatting sqref="B27 B29 B4:B7">
    <cfRule type="cellIs" dxfId="1082" priority="1083" stopIfTrue="1" operator="notBetween">
      <formula>0</formula>
      <formula>3</formula>
    </cfRule>
  </conditionalFormatting>
  <conditionalFormatting sqref="B31 B10 B8 B18">
    <cfRule type="cellIs" dxfId="1081" priority="1082" stopIfTrue="1" operator="notBetween">
      <formula>0</formula>
      <formula>2</formula>
    </cfRule>
  </conditionalFormatting>
  <conditionalFormatting sqref="B19">
    <cfRule type="cellIs" dxfId="1080" priority="1081" stopIfTrue="1" operator="notBetween">
      <formula>0</formula>
      <formula>1</formula>
    </cfRule>
  </conditionalFormatting>
  <conditionalFormatting sqref="B2">
    <cfRule type="cellIs" dxfId="1079" priority="1080" stopIfTrue="1" operator="lessThan">
      <formula>15</formula>
    </cfRule>
  </conditionalFormatting>
  <conditionalFormatting sqref="B27 B29 B4:B7">
    <cfRule type="cellIs" dxfId="1078" priority="1079" stopIfTrue="1" operator="notBetween">
      <formula>0</formula>
      <formula>3</formula>
    </cfRule>
  </conditionalFormatting>
  <conditionalFormatting sqref="B31 B10 B8 B18">
    <cfRule type="cellIs" dxfId="1077" priority="1078" stopIfTrue="1" operator="notBetween">
      <formula>0</formula>
      <formula>2</formula>
    </cfRule>
  </conditionalFormatting>
  <conditionalFormatting sqref="B19">
    <cfRule type="cellIs" dxfId="1076" priority="1077" stopIfTrue="1" operator="notBetween">
      <formula>0</formula>
      <formula>1</formula>
    </cfRule>
  </conditionalFormatting>
  <conditionalFormatting sqref="B2">
    <cfRule type="cellIs" dxfId="1075" priority="1076" stopIfTrue="1" operator="lessThan">
      <formula>15</formula>
    </cfRule>
  </conditionalFormatting>
  <conditionalFormatting sqref="B27 B29 B4:B7">
    <cfRule type="cellIs" dxfId="1074" priority="1075" stopIfTrue="1" operator="notBetween">
      <formula>0</formula>
      <formula>3</formula>
    </cfRule>
  </conditionalFormatting>
  <conditionalFormatting sqref="B31 B10 B8 B18">
    <cfRule type="cellIs" dxfId="1073" priority="1074" stopIfTrue="1" operator="notBetween">
      <formula>0</formula>
      <formula>2</formula>
    </cfRule>
  </conditionalFormatting>
  <conditionalFormatting sqref="B19">
    <cfRule type="cellIs" dxfId="1072" priority="1073" stopIfTrue="1" operator="notBetween">
      <formula>0</formula>
      <formula>1</formula>
    </cfRule>
  </conditionalFormatting>
  <conditionalFormatting sqref="B2">
    <cfRule type="cellIs" dxfId="1071" priority="1072" stopIfTrue="1" operator="lessThan">
      <formula>15</formula>
    </cfRule>
  </conditionalFormatting>
  <conditionalFormatting sqref="B27 B29 B4:B7">
    <cfRule type="cellIs" dxfId="1070" priority="1071" stopIfTrue="1" operator="notBetween">
      <formula>0</formula>
      <formula>3</formula>
    </cfRule>
  </conditionalFormatting>
  <conditionalFormatting sqref="B31 B10 B8 B18">
    <cfRule type="cellIs" dxfId="1069" priority="1070" stopIfTrue="1" operator="notBetween">
      <formula>0</formula>
      <formula>2</formula>
    </cfRule>
  </conditionalFormatting>
  <conditionalFormatting sqref="B19">
    <cfRule type="cellIs" dxfId="1068" priority="1069" stopIfTrue="1" operator="notBetween">
      <formula>0</formula>
      <formula>1</formula>
    </cfRule>
  </conditionalFormatting>
  <conditionalFormatting sqref="B2">
    <cfRule type="cellIs" dxfId="1067" priority="1068" stopIfTrue="1" operator="lessThan">
      <formula>15</formula>
    </cfRule>
  </conditionalFormatting>
  <conditionalFormatting sqref="B27 B29 B4:B7">
    <cfRule type="cellIs" dxfId="1066" priority="1067" stopIfTrue="1" operator="notBetween">
      <formula>0</formula>
      <formula>3</formula>
    </cfRule>
  </conditionalFormatting>
  <conditionalFormatting sqref="B31 B10 B8 B18">
    <cfRule type="cellIs" dxfId="1065" priority="1066" stopIfTrue="1" operator="notBetween">
      <formula>0</formula>
      <formula>2</formula>
    </cfRule>
  </conditionalFormatting>
  <conditionalFormatting sqref="B19">
    <cfRule type="cellIs" dxfId="1064" priority="1065" stopIfTrue="1" operator="notBetween">
      <formula>0</formula>
      <formula>1</formula>
    </cfRule>
  </conditionalFormatting>
  <conditionalFormatting sqref="B2">
    <cfRule type="cellIs" dxfId="1063" priority="1064" stopIfTrue="1" operator="lessThan">
      <formula>15</formula>
    </cfRule>
  </conditionalFormatting>
  <conditionalFormatting sqref="B27 B29 B4:B7">
    <cfRule type="cellIs" dxfId="1062" priority="1063" stopIfTrue="1" operator="notBetween">
      <formula>0</formula>
      <formula>3</formula>
    </cfRule>
  </conditionalFormatting>
  <conditionalFormatting sqref="B31 B10 B8 B18">
    <cfRule type="cellIs" dxfId="1061" priority="1062" stopIfTrue="1" operator="notBetween">
      <formula>0</formula>
      <formula>2</formula>
    </cfRule>
  </conditionalFormatting>
  <conditionalFormatting sqref="B19">
    <cfRule type="cellIs" dxfId="1060" priority="1061" stopIfTrue="1" operator="notBetween">
      <formula>0</formula>
      <formula>1</formula>
    </cfRule>
  </conditionalFormatting>
  <conditionalFormatting sqref="B2">
    <cfRule type="cellIs" dxfId="1059" priority="1060" stopIfTrue="1" operator="lessThan">
      <formula>15</formula>
    </cfRule>
  </conditionalFormatting>
  <conditionalFormatting sqref="B27 B29 B4:B7">
    <cfRule type="cellIs" dxfId="1058" priority="1059" stopIfTrue="1" operator="notBetween">
      <formula>0</formula>
      <formula>3</formula>
    </cfRule>
  </conditionalFormatting>
  <conditionalFormatting sqref="B31 B10 B8 B18">
    <cfRule type="cellIs" dxfId="1057" priority="1058" stopIfTrue="1" operator="notBetween">
      <formula>0</formula>
      <formula>2</formula>
    </cfRule>
  </conditionalFormatting>
  <conditionalFormatting sqref="B19">
    <cfRule type="cellIs" dxfId="1056" priority="1057" stopIfTrue="1" operator="notBetween">
      <formula>0</formula>
      <formula>1</formula>
    </cfRule>
  </conditionalFormatting>
  <conditionalFormatting sqref="B2">
    <cfRule type="cellIs" dxfId="1055" priority="1056" stopIfTrue="1" operator="lessThan">
      <formula>15</formula>
    </cfRule>
  </conditionalFormatting>
  <conditionalFormatting sqref="B27 B29 B4:B7">
    <cfRule type="cellIs" dxfId="1054" priority="1055" stopIfTrue="1" operator="notBetween">
      <formula>0</formula>
      <formula>3</formula>
    </cfRule>
  </conditionalFormatting>
  <conditionalFormatting sqref="B31 B18 B10 B8">
    <cfRule type="cellIs" dxfId="1053" priority="1054" stopIfTrue="1" operator="notBetween">
      <formula>0</formula>
      <formula>2</formula>
    </cfRule>
  </conditionalFormatting>
  <conditionalFormatting sqref="B19">
    <cfRule type="cellIs" dxfId="1052" priority="1053" stopIfTrue="1" operator="notBetween">
      <formula>0</formula>
      <formula>1</formula>
    </cfRule>
  </conditionalFormatting>
  <conditionalFormatting sqref="B18">
    <cfRule type="cellIs" dxfId="1051" priority="1052" stopIfTrue="1" operator="notBetween">
      <formula>0</formula>
      <formula>2</formula>
    </cfRule>
  </conditionalFormatting>
  <conditionalFormatting sqref="B18">
    <cfRule type="cellIs" dxfId="1050" priority="1051" stopIfTrue="1" operator="notBetween">
      <formula>0</formula>
      <formula>2</formula>
    </cfRule>
  </conditionalFormatting>
  <conditionalFormatting sqref="B18">
    <cfRule type="cellIs" dxfId="1049" priority="1050" stopIfTrue="1" operator="notBetween">
      <formula>0</formula>
      <formula>2</formula>
    </cfRule>
  </conditionalFormatting>
  <conditionalFormatting sqref="B18">
    <cfRule type="cellIs" dxfId="1048" priority="1049" stopIfTrue="1" operator="notBetween">
      <formula>0</formula>
      <formula>2</formula>
    </cfRule>
  </conditionalFormatting>
  <conditionalFormatting sqref="B18">
    <cfRule type="cellIs" dxfId="1047" priority="1048" stopIfTrue="1" operator="notBetween">
      <formula>0</formula>
      <formula>2</formula>
    </cfRule>
  </conditionalFormatting>
  <conditionalFormatting sqref="B18">
    <cfRule type="cellIs" dxfId="1046" priority="1047" stopIfTrue="1" operator="notBetween">
      <formula>0</formula>
      <formula>2</formula>
    </cfRule>
  </conditionalFormatting>
  <conditionalFormatting sqref="B2">
    <cfRule type="cellIs" dxfId="1045" priority="1046" stopIfTrue="1" operator="lessThan">
      <formula>15</formula>
    </cfRule>
  </conditionalFormatting>
  <conditionalFormatting sqref="B27 B29 B4:B7">
    <cfRule type="cellIs" dxfId="1044" priority="1045" stopIfTrue="1" operator="notBetween">
      <formula>0</formula>
      <formula>3</formula>
    </cfRule>
  </conditionalFormatting>
  <conditionalFormatting sqref="B31 B18 B10 B8">
    <cfRule type="cellIs" dxfId="1043" priority="1044" stopIfTrue="1" operator="notBetween">
      <formula>0</formula>
      <formula>2</formula>
    </cfRule>
  </conditionalFormatting>
  <conditionalFormatting sqref="B19">
    <cfRule type="cellIs" dxfId="1042" priority="1043" stopIfTrue="1" operator="notBetween">
      <formula>0</formula>
      <formula>1</formula>
    </cfRule>
  </conditionalFormatting>
  <conditionalFormatting sqref="B18">
    <cfRule type="cellIs" dxfId="1041" priority="1042" stopIfTrue="1" operator="notBetween">
      <formula>0</formula>
      <formula>2</formula>
    </cfRule>
  </conditionalFormatting>
  <conditionalFormatting sqref="B18">
    <cfRule type="cellIs" dxfId="1040" priority="1041" stopIfTrue="1" operator="notBetween">
      <formula>0</formula>
      <formula>2</formula>
    </cfRule>
  </conditionalFormatting>
  <conditionalFormatting sqref="B18">
    <cfRule type="cellIs" dxfId="1039" priority="1040" stopIfTrue="1" operator="notBetween">
      <formula>0</formula>
      <formula>2</formula>
    </cfRule>
  </conditionalFormatting>
  <conditionalFormatting sqref="B18">
    <cfRule type="cellIs" dxfId="1038" priority="1039" stopIfTrue="1" operator="notBetween">
      <formula>0</formula>
      <formula>2</formula>
    </cfRule>
  </conditionalFormatting>
  <conditionalFormatting sqref="B18">
    <cfRule type="cellIs" dxfId="1037" priority="1038" stopIfTrue="1" operator="notBetween">
      <formula>0</formula>
      <formula>2</formula>
    </cfRule>
  </conditionalFormatting>
  <conditionalFormatting sqref="B18">
    <cfRule type="cellIs" dxfId="1036" priority="1037" stopIfTrue="1" operator="notBetween">
      <formula>0</formula>
      <formula>2</formula>
    </cfRule>
  </conditionalFormatting>
  <conditionalFormatting sqref="B2">
    <cfRule type="cellIs" dxfId="1035" priority="1036" stopIfTrue="1" operator="lessThan">
      <formula>15</formula>
    </cfRule>
  </conditionalFormatting>
  <conditionalFormatting sqref="B27 B29 B4:B7">
    <cfRule type="cellIs" dxfId="1034" priority="1035" stopIfTrue="1" operator="notBetween">
      <formula>0</formula>
      <formula>3</formula>
    </cfRule>
  </conditionalFormatting>
  <conditionalFormatting sqref="B31 B18 B10 B8">
    <cfRule type="cellIs" dxfId="1033" priority="1034" stopIfTrue="1" operator="notBetween">
      <formula>0</formula>
      <formula>2</formula>
    </cfRule>
  </conditionalFormatting>
  <conditionalFormatting sqref="B19">
    <cfRule type="cellIs" dxfId="1032" priority="1033" stopIfTrue="1" operator="notBetween">
      <formula>0</formula>
      <formula>1</formula>
    </cfRule>
  </conditionalFormatting>
  <conditionalFormatting sqref="B18">
    <cfRule type="cellIs" dxfId="1031" priority="1032" stopIfTrue="1" operator="notBetween">
      <formula>0</formula>
      <formula>2</formula>
    </cfRule>
  </conditionalFormatting>
  <conditionalFormatting sqref="B18">
    <cfRule type="cellIs" dxfId="1030" priority="1031" stopIfTrue="1" operator="notBetween">
      <formula>0</formula>
      <formula>2</formula>
    </cfRule>
  </conditionalFormatting>
  <conditionalFormatting sqref="B18">
    <cfRule type="cellIs" dxfId="1029" priority="1030" stopIfTrue="1" operator="notBetween">
      <formula>0</formula>
      <formula>2</formula>
    </cfRule>
  </conditionalFormatting>
  <conditionalFormatting sqref="B18">
    <cfRule type="cellIs" dxfId="1028" priority="1029" stopIfTrue="1" operator="notBetween">
      <formula>0</formula>
      <formula>2</formula>
    </cfRule>
  </conditionalFormatting>
  <conditionalFormatting sqref="B18">
    <cfRule type="cellIs" dxfId="1027" priority="1028" stopIfTrue="1" operator="notBetween">
      <formula>0</formula>
      <formula>2</formula>
    </cfRule>
  </conditionalFormatting>
  <conditionalFormatting sqref="B18">
    <cfRule type="cellIs" dxfId="1026" priority="1027" stopIfTrue="1" operator="notBetween">
      <formula>0</formula>
      <formula>2</formula>
    </cfRule>
  </conditionalFormatting>
  <conditionalFormatting sqref="B2">
    <cfRule type="cellIs" dxfId="1025" priority="1026" stopIfTrue="1" operator="lessThan">
      <formula>15</formula>
    </cfRule>
  </conditionalFormatting>
  <conditionalFormatting sqref="B27 B29 B4:B7">
    <cfRule type="cellIs" dxfId="1024" priority="1025" stopIfTrue="1" operator="notBetween">
      <formula>0</formula>
      <formula>3</formula>
    </cfRule>
  </conditionalFormatting>
  <conditionalFormatting sqref="B31 B18 B10 B8">
    <cfRule type="cellIs" dxfId="1023" priority="1024" stopIfTrue="1" operator="notBetween">
      <formula>0</formula>
      <formula>2</formula>
    </cfRule>
  </conditionalFormatting>
  <conditionalFormatting sqref="B19">
    <cfRule type="cellIs" dxfId="1022" priority="1023" stopIfTrue="1" operator="notBetween">
      <formula>0</formula>
      <formula>1</formula>
    </cfRule>
  </conditionalFormatting>
  <conditionalFormatting sqref="B18">
    <cfRule type="cellIs" dxfId="1021" priority="1022" stopIfTrue="1" operator="notBetween">
      <formula>0</formula>
      <formula>2</formula>
    </cfRule>
  </conditionalFormatting>
  <conditionalFormatting sqref="B18">
    <cfRule type="cellIs" dxfId="1020" priority="1021" stopIfTrue="1" operator="notBetween">
      <formula>0</formula>
      <formula>2</formula>
    </cfRule>
  </conditionalFormatting>
  <conditionalFormatting sqref="B18">
    <cfRule type="cellIs" dxfId="1019" priority="1020" stopIfTrue="1" operator="notBetween">
      <formula>0</formula>
      <formula>2</formula>
    </cfRule>
  </conditionalFormatting>
  <conditionalFormatting sqref="B18">
    <cfRule type="cellIs" dxfId="1018" priority="1019" stopIfTrue="1" operator="notBetween">
      <formula>0</formula>
      <formula>2</formula>
    </cfRule>
  </conditionalFormatting>
  <conditionalFormatting sqref="B18">
    <cfRule type="cellIs" dxfId="1017" priority="1018" stopIfTrue="1" operator="notBetween">
      <formula>0</formula>
      <formula>2</formula>
    </cfRule>
  </conditionalFormatting>
  <conditionalFormatting sqref="B18">
    <cfRule type="cellIs" dxfId="1016" priority="1017" stopIfTrue="1" operator="notBetween">
      <formula>0</formula>
      <formula>2</formula>
    </cfRule>
  </conditionalFormatting>
  <conditionalFormatting sqref="B2">
    <cfRule type="cellIs" dxfId="1015" priority="1016" stopIfTrue="1" operator="lessThan">
      <formula>15</formula>
    </cfRule>
  </conditionalFormatting>
  <conditionalFormatting sqref="B27 B29 B4:B7">
    <cfRule type="cellIs" dxfId="1014" priority="1015" stopIfTrue="1" operator="notBetween">
      <formula>0</formula>
      <formula>3</formula>
    </cfRule>
  </conditionalFormatting>
  <conditionalFormatting sqref="B31 B18 B10 B8">
    <cfRule type="cellIs" dxfId="1013" priority="1014" stopIfTrue="1" operator="notBetween">
      <formula>0</formula>
      <formula>2</formula>
    </cfRule>
  </conditionalFormatting>
  <conditionalFormatting sqref="B19">
    <cfRule type="cellIs" dxfId="1012" priority="1013" stopIfTrue="1" operator="notBetween">
      <formula>0</formula>
      <formula>1</formula>
    </cfRule>
  </conditionalFormatting>
  <conditionalFormatting sqref="B18">
    <cfRule type="cellIs" dxfId="1011" priority="1012" stopIfTrue="1" operator="notBetween">
      <formula>0</formula>
      <formula>2</formula>
    </cfRule>
  </conditionalFormatting>
  <conditionalFormatting sqref="B18">
    <cfRule type="cellIs" dxfId="1010" priority="1011" stopIfTrue="1" operator="notBetween">
      <formula>0</formula>
      <formula>2</formula>
    </cfRule>
  </conditionalFormatting>
  <conditionalFormatting sqref="B18">
    <cfRule type="cellIs" dxfId="1009" priority="1010" stopIfTrue="1" operator="notBetween">
      <formula>0</formula>
      <formula>2</formula>
    </cfRule>
  </conditionalFormatting>
  <conditionalFormatting sqref="B18">
    <cfRule type="cellIs" dxfId="1008" priority="1009" stopIfTrue="1" operator="notBetween">
      <formula>0</formula>
      <formula>2</formula>
    </cfRule>
  </conditionalFormatting>
  <conditionalFormatting sqref="B18">
    <cfRule type="cellIs" dxfId="1007" priority="1008" stopIfTrue="1" operator="notBetween">
      <formula>0</formula>
      <formula>2</formula>
    </cfRule>
  </conditionalFormatting>
  <conditionalFormatting sqref="B18">
    <cfRule type="cellIs" dxfId="1006" priority="1007" stopIfTrue="1" operator="notBetween">
      <formula>0</formula>
      <formula>2</formula>
    </cfRule>
  </conditionalFormatting>
  <conditionalFormatting sqref="B2">
    <cfRule type="cellIs" dxfId="1005" priority="1006" stopIfTrue="1" operator="lessThan">
      <formula>15</formula>
    </cfRule>
  </conditionalFormatting>
  <conditionalFormatting sqref="B27 B29 B4:B7">
    <cfRule type="cellIs" dxfId="1004" priority="1005" stopIfTrue="1" operator="notBetween">
      <formula>0</formula>
      <formula>3</formula>
    </cfRule>
  </conditionalFormatting>
  <conditionalFormatting sqref="B31 B10 B8 B18">
    <cfRule type="cellIs" dxfId="1003" priority="1004" stopIfTrue="1" operator="notBetween">
      <formula>0</formula>
      <formula>2</formula>
    </cfRule>
  </conditionalFormatting>
  <conditionalFormatting sqref="B19">
    <cfRule type="cellIs" dxfId="1002" priority="1003" stopIfTrue="1" operator="notBetween">
      <formula>0</formula>
      <formula>1</formula>
    </cfRule>
  </conditionalFormatting>
  <conditionalFormatting sqref="B2">
    <cfRule type="cellIs" dxfId="1001" priority="1002" stopIfTrue="1" operator="lessThan">
      <formula>15</formula>
    </cfRule>
  </conditionalFormatting>
  <conditionalFormatting sqref="B27 B29 B4:B7">
    <cfRule type="cellIs" dxfId="1000" priority="1001" stopIfTrue="1" operator="notBetween">
      <formula>0</formula>
      <formula>3</formula>
    </cfRule>
  </conditionalFormatting>
  <conditionalFormatting sqref="B31 B10 B8 B18">
    <cfRule type="cellIs" dxfId="999" priority="1000" stopIfTrue="1" operator="notBetween">
      <formula>0</formula>
      <formula>2</formula>
    </cfRule>
  </conditionalFormatting>
  <conditionalFormatting sqref="B19">
    <cfRule type="cellIs" dxfId="998" priority="999" stopIfTrue="1" operator="notBetween">
      <formula>0</formula>
      <formula>1</formula>
    </cfRule>
  </conditionalFormatting>
  <conditionalFormatting sqref="B2">
    <cfRule type="cellIs" dxfId="997" priority="998" stopIfTrue="1" operator="lessThan">
      <formula>15</formula>
    </cfRule>
  </conditionalFormatting>
  <conditionalFormatting sqref="B27 B29 B4:B7">
    <cfRule type="cellIs" dxfId="996" priority="997" stopIfTrue="1" operator="notBetween">
      <formula>0</formula>
      <formula>3</formula>
    </cfRule>
  </conditionalFormatting>
  <conditionalFormatting sqref="B31 B10 B8 B18">
    <cfRule type="cellIs" dxfId="995" priority="996" stopIfTrue="1" operator="notBetween">
      <formula>0</formula>
      <formula>2</formula>
    </cfRule>
  </conditionalFormatting>
  <conditionalFormatting sqref="B19">
    <cfRule type="cellIs" dxfId="994" priority="995" stopIfTrue="1" operator="notBetween">
      <formula>0</formula>
      <formula>1</formula>
    </cfRule>
  </conditionalFormatting>
  <conditionalFormatting sqref="B2">
    <cfRule type="cellIs" dxfId="993" priority="994" stopIfTrue="1" operator="lessThan">
      <formula>15</formula>
    </cfRule>
  </conditionalFormatting>
  <conditionalFormatting sqref="B27 B29 B4:B7">
    <cfRule type="cellIs" dxfId="992" priority="993" stopIfTrue="1" operator="notBetween">
      <formula>0</formula>
      <formula>3</formula>
    </cfRule>
  </conditionalFormatting>
  <conditionalFormatting sqref="B31 B10 B8 B18">
    <cfRule type="cellIs" dxfId="991" priority="992" stopIfTrue="1" operator="notBetween">
      <formula>0</formula>
      <formula>2</formula>
    </cfRule>
  </conditionalFormatting>
  <conditionalFormatting sqref="B19">
    <cfRule type="cellIs" dxfId="990" priority="991" stopIfTrue="1" operator="notBetween">
      <formula>0</formula>
      <formula>1</formula>
    </cfRule>
  </conditionalFormatting>
  <conditionalFormatting sqref="B2">
    <cfRule type="cellIs" dxfId="989" priority="990" stopIfTrue="1" operator="lessThan">
      <formula>15</formula>
    </cfRule>
  </conditionalFormatting>
  <conditionalFormatting sqref="B27 B29 B4:B7">
    <cfRule type="cellIs" dxfId="988" priority="989" stopIfTrue="1" operator="notBetween">
      <formula>0</formula>
      <formula>3</formula>
    </cfRule>
  </conditionalFormatting>
  <conditionalFormatting sqref="B31 B10 B8 B18">
    <cfRule type="cellIs" dxfId="987" priority="988" stopIfTrue="1" operator="notBetween">
      <formula>0</formula>
      <formula>2</formula>
    </cfRule>
  </conditionalFormatting>
  <conditionalFormatting sqref="B19">
    <cfRule type="cellIs" dxfId="986" priority="987" stopIfTrue="1" operator="notBetween">
      <formula>0</formula>
      <formula>1</formula>
    </cfRule>
  </conditionalFormatting>
  <conditionalFormatting sqref="B2">
    <cfRule type="cellIs" dxfId="985" priority="986" stopIfTrue="1" operator="lessThan">
      <formula>15</formula>
    </cfRule>
  </conditionalFormatting>
  <conditionalFormatting sqref="B27 B29 B4:B7">
    <cfRule type="cellIs" dxfId="984" priority="985" stopIfTrue="1" operator="notBetween">
      <formula>0</formula>
      <formula>3</formula>
    </cfRule>
  </conditionalFormatting>
  <conditionalFormatting sqref="B31 B10 B8 B18">
    <cfRule type="cellIs" dxfId="983" priority="984" stopIfTrue="1" operator="notBetween">
      <formula>0</formula>
      <formula>2</formula>
    </cfRule>
  </conditionalFormatting>
  <conditionalFormatting sqref="B19">
    <cfRule type="cellIs" dxfId="982" priority="983" stopIfTrue="1" operator="notBetween">
      <formula>0</formula>
      <formula>1</formula>
    </cfRule>
  </conditionalFormatting>
  <conditionalFormatting sqref="B2">
    <cfRule type="cellIs" dxfId="981" priority="982" stopIfTrue="1" operator="lessThan">
      <formula>15</formula>
    </cfRule>
  </conditionalFormatting>
  <conditionalFormatting sqref="B27 B29 B4:B7">
    <cfRule type="cellIs" dxfId="980" priority="981" stopIfTrue="1" operator="notBetween">
      <formula>0</formula>
      <formula>3</formula>
    </cfRule>
  </conditionalFormatting>
  <conditionalFormatting sqref="B31 B10 B8 B18">
    <cfRule type="cellIs" dxfId="979" priority="980" stopIfTrue="1" operator="notBetween">
      <formula>0</formula>
      <formula>2</formula>
    </cfRule>
  </conditionalFormatting>
  <conditionalFormatting sqref="B19">
    <cfRule type="cellIs" dxfId="978" priority="979" stopIfTrue="1" operator="notBetween">
      <formula>0</formula>
      <formula>1</formula>
    </cfRule>
  </conditionalFormatting>
  <conditionalFormatting sqref="B2">
    <cfRule type="cellIs" dxfId="977" priority="978" stopIfTrue="1" operator="lessThan">
      <formula>15</formula>
    </cfRule>
  </conditionalFormatting>
  <conditionalFormatting sqref="B27 B29 B4:B7">
    <cfRule type="cellIs" dxfId="976" priority="977" stopIfTrue="1" operator="notBetween">
      <formula>0</formula>
      <formula>3</formula>
    </cfRule>
  </conditionalFormatting>
  <conditionalFormatting sqref="B31 B10 B8 B18">
    <cfRule type="cellIs" dxfId="975" priority="976" stopIfTrue="1" operator="notBetween">
      <formula>0</formula>
      <formula>2</formula>
    </cfRule>
  </conditionalFormatting>
  <conditionalFormatting sqref="B19">
    <cfRule type="cellIs" dxfId="974" priority="975" stopIfTrue="1" operator="notBetween">
      <formula>0</formula>
      <formula>1</formula>
    </cfRule>
  </conditionalFormatting>
  <conditionalFormatting sqref="B2">
    <cfRule type="cellIs" dxfId="973" priority="974" stopIfTrue="1" operator="lessThan">
      <formula>15</formula>
    </cfRule>
  </conditionalFormatting>
  <conditionalFormatting sqref="B27 B29 B4:B7">
    <cfRule type="cellIs" dxfId="972" priority="973" stopIfTrue="1" operator="notBetween">
      <formula>0</formula>
      <formula>3</formula>
    </cfRule>
  </conditionalFormatting>
  <conditionalFormatting sqref="B31 B18 B10 B8">
    <cfRule type="cellIs" dxfId="971" priority="972" stopIfTrue="1" operator="notBetween">
      <formula>0</formula>
      <formula>2</formula>
    </cfRule>
  </conditionalFormatting>
  <conditionalFormatting sqref="B19">
    <cfRule type="cellIs" dxfId="970" priority="971" stopIfTrue="1" operator="notBetween">
      <formula>0</formula>
      <formula>1</formula>
    </cfRule>
  </conditionalFormatting>
  <conditionalFormatting sqref="B18">
    <cfRule type="cellIs" dxfId="969" priority="970" stopIfTrue="1" operator="notBetween">
      <formula>0</formula>
      <formula>2</formula>
    </cfRule>
  </conditionalFormatting>
  <conditionalFormatting sqref="B18">
    <cfRule type="cellIs" dxfId="968" priority="969" stopIfTrue="1" operator="notBetween">
      <formula>0</formula>
      <formula>2</formula>
    </cfRule>
  </conditionalFormatting>
  <conditionalFormatting sqref="B18">
    <cfRule type="cellIs" dxfId="967" priority="968" stopIfTrue="1" operator="notBetween">
      <formula>0</formula>
      <formula>2</formula>
    </cfRule>
  </conditionalFormatting>
  <conditionalFormatting sqref="B18">
    <cfRule type="cellIs" dxfId="966" priority="967" stopIfTrue="1" operator="notBetween">
      <formula>0</formula>
      <formula>2</formula>
    </cfRule>
  </conditionalFormatting>
  <conditionalFormatting sqref="B18">
    <cfRule type="cellIs" dxfId="965" priority="966" stopIfTrue="1" operator="notBetween">
      <formula>0</formula>
      <formula>2</formula>
    </cfRule>
  </conditionalFormatting>
  <conditionalFormatting sqref="B18">
    <cfRule type="cellIs" dxfId="964" priority="965" stopIfTrue="1" operator="notBetween">
      <formula>0</formula>
      <formula>2</formula>
    </cfRule>
  </conditionalFormatting>
  <conditionalFormatting sqref="B2">
    <cfRule type="cellIs" dxfId="963" priority="964" stopIfTrue="1" operator="lessThan">
      <formula>15</formula>
    </cfRule>
  </conditionalFormatting>
  <conditionalFormatting sqref="B27 B29 B4:B7">
    <cfRule type="cellIs" dxfId="962" priority="963" stopIfTrue="1" operator="notBetween">
      <formula>0</formula>
      <formula>3</formula>
    </cfRule>
  </conditionalFormatting>
  <conditionalFormatting sqref="B31 B18 B10 B8">
    <cfRule type="cellIs" dxfId="961" priority="962" stopIfTrue="1" operator="notBetween">
      <formula>0</formula>
      <formula>2</formula>
    </cfRule>
  </conditionalFormatting>
  <conditionalFormatting sqref="B19">
    <cfRule type="cellIs" dxfId="960" priority="961" stopIfTrue="1" operator="notBetween">
      <formula>0</formula>
      <formula>1</formula>
    </cfRule>
  </conditionalFormatting>
  <conditionalFormatting sqref="B18">
    <cfRule type="cellIs" dxfId="959" priority="960" stopIfTrue="1" operator="notBetween">
      <formula>0</formula>
      <formula>2</formula>
    </cfRule>
  </conditionalFormatting>
  <conditionalFormatting sqref="B18">
    <cfRule type="cellIs" dxfId="958" priority="959" stopIfTrue="1" operator="notBetween">
      <formula>0</formula>
      <formula>2</formula>
    </cfRule>
  </conditionalFormatting>
  <conditionalFormatting sqref="B18">
    <cfRule type="cellIs" dxfId="957" priority="958" stopIfTrue="1" operator="notBetween">
      <formula>0</formula>
      <formula>2</formula>
    </cfRule>
  </conditionalFormatting>
  <conditionalFormatting sqref="B18">
    <cfRule type="cellIs" dxfId="956" priority="957" stopIfTrue="1" operator="notBetween">
      <formula>0</formula>
      <formula>2</formula>
    </cfRule>
  </conditionalFormatting>
  <conditionalFormatting sqref="B18">
    <cfRule type="cellIs" dxfId="955" priority="956" stopIfTrue="1" operator="notBetween">
      <formula>0</formula>
      <formula>2</formula>
    </cfRule>
  </conditionalFormatting>
  <conditionalFormatting sqref="B18">
    <cfRule type="cellIs" dxfId="954" priority="955" stopIfTrue="1" operator="notBetween">
      <formula>0</formula>
      <formula>2</formula>
    </cfRule>
  </conditionalFormatting>
  <conditionalFormatting sqref="B2">
    <cfRule type="cellIs" dxfId="953" priority="954" stopIfTrue="1" operator="lessThan">
      <formula>15</formula>
    </cfRule>
  </conditionalFormatting>
  <conditionalFormatting sqref="B27 B29 B4:B7">
    <cfRule type="cellIs" dxfId="952" priority="953" stopIfTrue="1" operator="notBetween">
      <formula>0</formula>
      <formula>3</formula>
    </cfRule>
  </conditionalFormatting>
  <conditionalFormatting sqref="B31 B18 B10 B8">
    <cfRule type="cellIs" dxfId="951" priority="952" stopIfTrue="1" operator="notBetween">
      <formula>0</formula>
      <formula>2</formula>
    </cfRule>
  </conditionalFormatting>
  <conditionalFormatting sqref="B19">
    <cfRule type="cellIs" dxfId="950" priority="951" stopIfTrue="1" operator="notBetween">
      <formula>0</formula>
      <formula>1</formula>
    </cfRule>
  </conditionalFormatting>
  <conditionalFormatting sqref="B18">
    <cfRule type="cellIs" dxfId="949" priority="950" stopIfTrue="1" operator="notBetween">
      <formula>0</formula>
      <formula>2</formula>
    </cfRule>
  </conditionalFormatting>
  <conditionalFormatting sqref="B18">
    <cfRule type="cellIs" dxfId="948" priority="949" stopIfTrue="1" operator="notBetween">
      <formula>0</formula>
      <formula>2</formula>
    </cfRule>
  </conditionalFormatting>
  <conditionalFormatting sqref="B18">
    <cfRule type="cellIs" dxfId="947" priority="948" stopIfTrue="1" operator="notBetween">
      <formula>0</formula>
      <formula>2</formula>
    </cfRule>
  </conditionalFormatting>
  <conditionalFormatting sqref="B18">
    <cfRule type="cellIs" dxfId="946" priority="947" stopIfTrue="1" operator="notBetween">
      <formula>0</formula>
      <formula>2</formula>
    </cfRule>
  </conditionalFormatting>
  <conditionalFormatting sqref="B18">
    <cfRule type="cellIs" dxfId="945" priority="946" stopIfTrue="1" operator="notBetween">
      <formula>0</formula>
      <formula>2</formula>
    </cfRule>
  </conditionalFormatting>
  <conditionalFormatting sqref="B18">
    <cfRule type="cellIs" dxfId="944" priority="945" stopIfTrue="1" operator="notBetween">
      <formula>0</formula>
      <formula>2</formula>
    </cfRule>
  </conditionalFormatting>
  <conditionalFormatting sqref="B2">
    <cfRule type="cellIs" dxfId="943" priority="944" stopIfTrue="1" operator="lessThan">
      <formula>15</formula>
    </cfRule>
  </conditionalFormatting>
  <conditionalFormatting sqref="B27 B29 B4:B7">
    <cfRule type="cellIs" dxfId="942" priority="943" stopIfTrue="1" operator="notBetween">
      <formula>0</formula>
      <formula>3</formula>
    </cfRule>
  </conditionalFormatting>
  <conditionalFormatting sqref="B31 B18 B10 B8">
    <cfRule type="cellIs" dxfId="941" priority="942" stopIfTrue="1" operator="notBetween">
      <formula>0</formula>
      <formula>2</formula>
    </cfRule>
  </conditionalFormatting>
  <conditionalFormatting sqref="B19">
    <cfRule type="cellIs" dxfId="940" priority="941" stopIfTrue="1" operator="notBetween">
      <formula>0</formula>
      <formula>1</formula>
    </cfRule>
  </conditionalFormatting>
  <conditionalFormatting sqref="B18">
    <cfRule type="cellIs" dxfId="939" priority="940" stopIfTrue="1" operator="notBetween">
      <formula>0</formula>
      <formula>2</formula>
    </cfRule>
  </conditionalFormatting>
  <conditionalFormatting sqref="B18">
    <cfRule type="cellIs" dxfId="938" priority="939" stopIfTrue="1" operator="notBetween">
      <formula>0</formula>
      <formula>2</formula>
    </cfRule>
  </conditionalFormatting>
  <conditionalFormatting sqref="B18">
    <cfRule type="cellIs" dxfId="937" priority="938" stopIfTrue="1" operator="notBetween">
      <formula>0</formula>
      <formula>2</formula>
    </cfRule>
  </conditionalFormatting>
  <conditionalFormatting sqref="B18">
    <cfRule type="cellIs" dxfId="936" priority="937" stopIfTrue="1" operator="notBetween">
      <formula>0</formula>
      <formula>2</formula>
    </cfRule>
  </conditionalFormatting>
  <conditionalFormatting sqref="B18">
    <cfRule type="cellIs" dxfId="935" priority="936" stopIfTrue="1" operator="notBetween">
      <formula>0</formula>
      <formula>2</formula>
    </cfRule>
  </conditionalFormatting>
  <conditionalFormatting sqref="B18">
    <cfRule type="cellIs" dxfId="934" priority="935" stopIfTrue="1" operator="notBetween">
      <formula>0</formula>
      <formula>2</formula>
    </cfRule>
  </conditionalFormatting>
  <conditionalFormatting sqref="B2">
    <cfRule type="cellIs" dxfId="933" priority="934" stopIfTrue="1" operator="lessThan">
      <formula>15</formula>
    </cfRule>
  </conditionalFormatting>
  <conditionalFormatting sqref="B27 B29 B4:B7">
    <cfRule type="cellIs" dxfId="932" priority="933" stopIfTrue="1" operator="notBetween">
      <formula>0</formula>
      <formula>3</formula>
    </cfRule>
  </conditionalFormatting>
  <conditionalFormatting sqref="B31 B18 B10 B8">
    <cfRule type="cellIs" dxfId="931" priority="932" stopIfTrue="1" operator="notBetween">
      <formula>0</formula>
      <formula>2</formula>
    </cfRule>
  </conditionalFormatting>
  <conditionalFormatting sqref="B19">
    <cfRule type="cellIs" dxfId="930" priority="931" stopIfTrue="1" operator="notBetween">
      <formula>0</formula>
      <formula>1</formula>
    </cfRule>
  </conditionalFormatting>
  <conditionalFormatting sqref="B18">
    <cfRule type="cellIs" dxfId="929" priority="930" stopIfTrue="1" operator="notBetween">
      <formula>0</formula>
      <formula>2</formula>
    </cfRule>
  </conditionalFormatting>
  <conditionalFormatting sqref="B18">
    <cfRule type="cellIs" dxfId="928" priority="929" stopIfTrue="1" operator="notBetween">
      <formula>0</formula>
      <formula>2</formula>
    </cfRule>
  </conditionalFormatting>
  <conditionalFormatting sqref="B18">
    <cfRule type="cellIs" dxfId="927" priority="928" stopIfTrue="1" operator="notBetween">
      <formula>0</formula>
      <formula>2</formula>
    </cfRule>
  </conditionalFormatting>
  <conditionalFormatting sqref="B18">
    <cfRule type="cellIs" dxfId="926" priority="927" stopIfTrue="1" operator="notBetween">
      <formula>0</formula>
      <formula>2</formula>
    </cfRule>
  </conditionalFormatting>
  <conditionalFormatting sqref="B18">
    <cfRule type="cellIs" dxfId="925" priority="926" stopIfTrue="1" operator="notBetween">
      <formula>0</formula>
      <formula>2</formula>
    </cfRule>
  </conditionalFormatting>
  <conditionalFormatting sqref="B18">
    <cfRule type="cellIs" dxfId="924" priority="925" stopIfTrue="1" operator="notBetween">
      <formula>0</formula>
      <formula>2</formula>
    </cfRule>
  </conditionalFormatting>
  <conditionalFormatting sqref="B2">
    <cfRule type="cellIs" dxfId="923" priority="924" stopIfTrue="1" operator="lessThan">
      <formula>15</formula>
    </cfRule>
  </conditionalFormatting>
  <conditionalFormatting sqref="B27 B29 B4:B7">
    <cfRule type="cellIs" dxfId="922" priority="923" stopIfTrue="1" operator="notBetween">
      <formula>0</formula>
      <formula>3</formula>
    </cfRule>
  </conditionalFormatting>
  <conditionalFormatting sqref="B31 B18 B10 B8">
    <cfRule type="cellIs" dxfId="921" priority="922" stopIfTrue="1" operator="notBetween">
      <formula>0</formula>
      <formula>2</formula>
    </cfRule>
  </conditionalFormatting>
  <conditionalFormatting sqref="B19">
    <cfRule type="cellIs" dxfId="920" priority="921" stopIfTrue="1" operator="notBetween">
      <formula>0</formula>
      <formula>1</formula>
    </cfRule>
  </conditionalFormatting>
  <conditionalFormatting sqref="B18">
    <cfRule type="cellIs" dxfId="919" priority="920" stopIfTrue="1" operator="notBetween">
      <formula>0</formula>
      <formula>2</formula>
    </cfRule>
  </conditionalFormatting>
  <conditionalFormatting sqref="B18">
    <cfRule type="cellIs" dxfId="918" priority="919" stopIfTrue="1" operator="notBetween">
      <formula>0</formula>
      <formula>2</formula>
    </cfRule>
  </conditionalFormatting>
  <conditionalFormatting sqref="B18">
    <cfRule type="cellIs" dxfId="917" priority="918" stopIfTrue="1" operator="notBetween">
      <formula>0</formula>
      <formula>2</formula>
    </cfRule>
  </conditionalFormatting>
  <conditionalFormatting sqref="B18">
    <cfRule type="cellIs" dxfId="916" priority="917" stopIfTrue="1" operator="notBetween">
      <formula>0</formula>
      <formula>2</formula>
    </cfRule>
  </conditionalFormatting>
  <conditionalFormatting sqref="B18">
    <cfRule type="cellIs" dxfId="915" priority="916" stopIfTrue="1" operator="notBetween">
      <formula>0</formula>
      <formula>2</formula>
    </cfRule>
  </conditionalFormatting>
  <conditionalFormatting sqref="B18">
    <cfRule type="cellIs" dxfId="914" priority="915" stopIfTrue="1" operator="notBetween">
      <formula>0</formula>
      <formula>2</formula>
    </cfRule>
  </conditionalFormatting>
  <conditionalFormatting sqref="D2">
    <cfRule type="cellIs" dxfId="913" priority="914" stopIfTrue="1" operator="lessThan">
      <formula>6</formula>
    </cfRule>
  </conditionalFormatting>
  <conditionalFormatting sqref="D4:D5">
    <cfRule type="cellIs" dxfId="912" priority="913" stopIfTrue="1" operator="notBetween">
      <formula>0</formula>
      <formula>3</formula>
    </cfRule>
  </conditionalFormatting>
  <conditionalFormatting sqref="D6">
    <cfRule type="cellIs" dxfId="911" priority="912" stopIfTrue="1" operator="notBetween">
      <formula>0</formula>
      <formula>3</formula>
    </cfRule>
  </conditionalFormatting>
  <conditionalFormatting sqref="D2">
    <cfRule type="cellIs" dxfId="910" priority="911" stopIfTrue="1" operator="lessThan">
      <formula>6</formula>
    </cfRule>
  </conditionalFormatting>
  <conditionalFormatting sqref="D4:D5">
    <cfRule type="cellIs" dxfId="909" priority="910" stopIfTrue="1" operator="notBetween">
      <formula>0</formula>
      <formula>3</formula>
    </cfRule>
  </conditionalFormatting>
  <conditionalFormatting sqref="D6">
    <cfRule type="cellIs" dxfId="908" priority="909" stopIfTrue="1" operator="notBetween">
      <formula>0</formula>
      <formula>3</formula>
    </cfRule>
  </conditionalFormatting>
  <conditionalFormatting sqref="D2">
    <cfRule type="cellIs" dxfId="907" priority="908" stopIfTrue="1" operator="lessThan">
      <formula>6</formula>
    </cfRule>
  </conditionalFormatting>
  <conditionalFormatting sqref="D4:D5">
    <cfRule type="cellIs" dxfId="906" priority="907" stopIfTrue="1" operator="notBetween">
      <formula>0</formula>
      <formula>3</formula>
    </cfRule>
  </conditionalFormatting>
  <conditionalFormatting sqref="D6">
    <cfRule type="cellIs" dxfId="905" priority="906" stopIfTrue="1" operator="notBetween">
      <formula>0</formula>
      <formula>3</formula>
    </cfRule>
  </conditionalFormatting>
  <conditionalFormatting sqref="D2">
    <cfRule type="cellIs" dxfId="904" priority="905" stopIfTrue="1" operator="lessThan">
      <formula>6</formula>
    </cfRule>
  </conditionalFormatting>
  <conditionalFormatting sqref="D4:D5">
    <cfRule type="cellIs" dxfId="903" priority="904" stopIfTrue="1" operator="notBetween">
      <formula>0</formula>
      <formula>3</formula>
    </cfRule>
  </conditionalFormatting>
  <conditionalFormatting sqref="D6">
    <cfRule type="cellIs" dxfId="902" priority="903" stopIfTrue="1" operator="notBetween">
      <formula>0</formula>
      <formula>3</formula>
    </cfRule>
  </conditionalFormatting>
  <conditionalFormatting sqref="D2">
    <cfRule type="cellIs" dxfId="901" priority="902" stopIfTrue="1" operator="lessThan">
      <formula>6</formula>
    </cfRule>
  </conditionalFormatting>
  <conditionalFormatting sqref="D4:D5">
    <cfRule type="cellIs" dxfId="900" priority="901" stopIfTrue="1" operator="notBetween">
      <formula>0</formula>
      <formula>3</formula>
    </cfRule>
  </conditionalFormatting>
  <conditionalFormatting sqref="D6">
    <cfRule type="cellIs" dxfId="899" priority="900" stopIfTrue="1" operator="notBetween">
      <formula>0</formula>
      <formula>3</formula>
    </cfRule>
  </conditionalFormatting>
  <conditionalFormatting sqref="D2">
    <cfRule type="cellIs" dxfId="898" priority="899" stopIfTrue="1" operator="lessThan">
      <formula>6</formula>
    </cfRule>
  </conditionalFormatting>
  <conditionalFormatting sqref="D4:D5">
    <cfRule type="cellIs" dxfId="897" priority="898" stopIfTrue="1" operator="notBetween">
      <formula>0</formula>
      <formula>3</formula>
    </cfRule>
  </conditionalFormatting>
  <conditionalFormatting sqref="D6">
    <cfRule type="cellIs" dxfId="896" priority="897" stopIfTrue="1" operator="notBetween">
      <formula>0</formula>
      <formula>3</formula>
    </cfRule>
  </conditionalFormatting>
  <conditionalFormatting sqref="D2">
    <cfRule type="cellIs" dxfId="895" priority="896" stopIfTrue="1" operator="lessThan">
      <formula>6</formula>
    </cfRule>
  </conditionalFormatting>
  <conditionalFormatting sqref="D4:D5">
    <cfRule type="cellIs" dxfId="894" priority="895" stopIfTrue="1" operator="notBetween">
      <formula>0</formula>
      <formula>3</formula>
    </cfRule>
  </conditionalFormatting>
  <conditionalFormatting sqref="D6">
    <cfRule type="cellIs" dxfId="893" priority="894" stopIfTrue="1" operator="notBetween">
      <formula>0</formula>
      <formula>3</formula>
    </cfRule>
  </conditionalFormatting>
  <conditionalFormatting sqref="D2">
    <cfRule type="cellIs" dxfId="892" priority="893" stopIfTrue="1" operator="lessThan">
      <formula>6</formula>
    </cfRule>
  </conditionalFormatting>
  <conditionalFormatting sqref="D4:D5">
    <cfRule type="cellIs" dxfId="891" priority="892" stopIfTrue="1" operator="notBetween">
      <formula>0</formula>
      <formula>3</formula>
    </cfRule>
  </conditionalFormatting>
  <conditionalFormatting sqref="D6">
    <cfRule type="cellIs" dxfId="890" priority="891" stopIfTrue="1" operator="notBetween">
      <formula>0</formula>
      <formula>3</formula>
    </cfRule>
  </conditionalFormatting>
  <conditionalFormatting sqref="D2">
    <cfRule type="cellIs" dxfId="889" priority="890" stopIfTrue="1" operator="lessThan">
      <formula>6</formula>
    </cfRule>
  </conditionalFormatting>
  <conditionalFormatting sqref="D4:D5">
    <cfRule type="cellIs" dxfId="888" priority="889" stopIfTrue="1" operator="notBetween">
      <formula>0</formula>
      <formula>3</formula>
    </cfRule>
  </conditionalFormatting>
  <conditionalFormatting sqref="D6">
    <cfRule type="cellIs" dxfId="887" priority="888" stopIfTrue="1" operator="notBetween">
      <formula>0</formula>
      <formula>3</formula>
    </cfRule>
  </conditionalFormatting>
  <conditionalFormatting sqref="D2">
    <cfRule type="cellIs" dxfId="886" priority="887" stopIfTrue="1" operator="lessThan">
      <formula>6</formula>
    </cfRule>
  </conditionalFormatting>
  <conditionalFormatting sqref="D4:D5">
    <cfRule type="cellIs" dxfId="885" priority="886" stopIfTrue="1" operator="notBetween">
      <formula>0</formula>
      <formula>3</formula>
    </cfRule>
  </conditionalFormatting>
  <conditionalFormatting sqref="D6">
    <cfRule type="cellIs" dxfId="884" priority="885" stopIfTrue="1" operator="notBetween">
      <formula>0</formula>
      <formula>3</formula>
    </cfRule>
  </conditionalFormatting>
  <conditionalFormatting sqref="D2">
    <cfRule type="cellIs" dxfId="883" priority="884" stopIfTrue="1" operator="lessThan">
      <formula>6</formula>
    </cfRule>
  </conditionalFormatting>
  <conditionalFormatting sqref="D4:D5">
    <cfRule type="cellIs" dxfId="882" priority="883" stopIfTrue="1" operator="notBetween">
      <formula>0</formula>
      <formula>3</formula>
    </cfRule>
  </conditionalFormatting>
  <conditionalFormatting sqref="D6">
    <cfRule type="cellIs" dxfId="881" priority="882" stopIfTrue="1" operator="notBetween">
      <formula>0</formula>
      <formula>3</formula>
    </cfRule>
  </conditionalFormatting>
  <conditionalFormatting sqref="D2">
    <cfRule type="cellIs" dxfId="880" priority="881" stopIfTrue="1" operator="lessThan">
      <formula>6</formula>
    </cfRule>
  </conditionalFormatting>
  <conditionalFormatting sqref="D4:D5">
    <cfRule type="cellIs" dxfId="879" priority="880" stopIfTrue="1" operator="notBetween">
      <formula>0</formula>
      <formula>3</formula>
    </cfRule>
  </conditionalFormatting>
  <conditionalFormatting sqref="D6">
    <cfRule type="cellIs" dxfId="878" priority="879" stopIfTrue="1" operator="notBetween">
      <formula>0</formula>
      <formula>3</formula>
    </cfRule>
  </conditionalFormatting>
  <conditionalFormatting sqref="D2">
    <cfRule type="cellIs" dxfId="877" priority="878" stopIfTrue="1" operator="lessThan">
      <formula>6</formula>
    </cfRule>
  </conditionalFormatting>
  <conditionalFormatting sqref="D4:D5">
    <cfRule type="cellIs" dxfId="876" priority="877" stopIfTrue="1" operator="notBetween">
      <formula>0</formula>
      <formula>3</formula>
    </cfRule>
  </conditionalFormatting>
  <conditionalFormatting sqref="D6">
    <cfRule type="cellIs" dxfId="875" priority="876" stopIfTrue="1" operator="notBetween">
      <formula>0</formula>
      <formula>3</formula>
    </cfRule>
  </conditionalFormatting>
  <conditionalFormatting sqref="D2">
    <cfRule type="cellIs" dxfId="874" priority="875" stopIfTrue="1" operator="lessThan">
      <formula>6</formula>
    </cfRule>
  </conditionalFormatting>
  <conditionalFormatting sqref="D4:D5">
    <cfRule type="cellIs" dxfId="873" priority="874" stopIfTrue="1" operator="notBetween">
      <formula>0</formula>
      <formula>3</formula>
    </cfRule>
  </conditionalFormatting>
  <conditionalFormatting sqref="D6">
    <cfRule type="cellIs" dxfId="872" priority="873" stopIfTrue="1" operator="notBetween">
      <formula>0</formula>
      <formula>3</formula>
    </cfRule>
  </conditionalFormatting>
  <conditionalFormatting sqref="D2">
    <cfRule type="cellIs" dxfId="871" priority="872" stopIfTrue="1" operator="lessThan">
      <formula>6</formula>
    </cfRule>
  </conditionalFormatting>
  <conditionalFormatting sqref="D4:D5">
    <cfRule type="cellIs" dxfId="870" priority="871" stopIfTrue="1" operator="notBetween">
      <formula>0</formula>
      <formula>3</formula>
    </cfRule>
  </conditionalFormatting>
  <conditionalFormatting sqref="D6">
    <cfRule type="cellIs" dxfId="869" priority="870" stopIfTrue="1" operator="notBetween">
      <formula>0</formula>
      <formula>3</formula>
    </cfRule>
  </conditionalFormatting>
  <conditionalFormatting sqref="D2">
    <cfRule type="cellIs" dxfId="868" priority="869" stopIfTrue="1" operator="lessThan">
      <formula>6</formula>
    </cfRule>
  </conditionalFormatting>
  <conditionalFormatting sqref="D4:D5">
    <cfRule type="cellIs" dxfId="867" priority="868" stopIfTrue="1" operator="notBetween">
      <formula>0</formula>
      <formula>3</formula>
    </cfRule>
  </conditionalFormatting>
  <conditionalFormatting sqref="D6">
    <cfRule type="cellIs" dxfId="866" priority="867" stopIfTrue="1" operator="notBetween">
      <formula>0</formula>
      <formula>3</formula>
    </cfRule>
  </conditionalFormatting>
  <conditionalFormatting sqref="D2">
    <cfRule type="cellIs" dxfId="865" priority="866" stopIfTrue="1" operator="lessThan">
      <formula>6</formula>
    </cfRule>
  </conditionalFormatting>
  <conditionalFormatting sqref="D4:D5">
    <cfRule type="cellIs" dxfId="864" priority="865" stopIfTrue="1" operator="notBetween">
      <formula>0</formula>
      <formula>3</formula>
    </cfRule>
  </conditionalFormatting>
  <conditionalFormatting sqref="D6">
    <cfRule type="cellIs" dxfId="863" priority="864" stopIfTrue="1" operator="notBetween">
      <formula>0</formula>
      <formula>3</formula>
    </cfRule>
  </conditionalFormatting>
  <conditionalFormatting sqref="D2">
    <cfRule type="cellIs" dxfId="862" priority="863" stopIfTrue="1" operator="lessThan">
      <formula>6</formula>
    </cfRule>
  </conditionalFormatting>
  <conditionalFormatting sqref="D4:D5">
    <cfRule type="cellIs" dxfId="861" priority="862" stopIfTrue="1" operator="notBetween">
      <formula>0</formula>
      <formula>3</formula>
    </cfRule>
  </conditionalFormatting>
  <conditionalFormatting sqref="D6">
    <cfRule type="cellIs" dxfId="860" priority="861" stopIfTrue="1" operator="notBetween">
      <formula>0</formula>
      <formula>3</formula>
    </cfRule>
  </conditionalFormatting>
  <conditionalFormatting sqref="D2">
    <cfRule type="cellIs" dxfId="859" priority="860" stopIfTrue="1" operator="lessThan">
      <formula>6</formula>
    </cfRule>
  </conditionalFormatting>
  <conditionalFormatting sqref="D4:D5">
    <cfRule type="cellIs" dxfId="858" priority="859" stopIfTrue="1" operator="notBetween">
      <formula>0</formula>
      <formula>3</formula>
    </cfRule>
  </conditionalFormatting>
  <conditionalFormatting sqref="D6">
    <cfRule type="cellIs" dxfId="857" priority="858" stopIfTrue="1" operator="notBetween">
      <formula>0</formula>
      <formula>3</formula>
    </cfRule>
  </conditionalFormatting>
  <conditionalFormatting sqref="D2">
    <cfRule type="cellIs" dxfId="856" priority="857" stopIfTrue="1" operator="lessThan">
      <formula>6</formula>
    </cfRule>
  </conditionalFormatting>
  <conditionalFormatting sqref="D4:D5">
    <cfRule type="cellIs" dxfId="855" priority="856" stopIfTrue="1" operator="notBetween">
      <formula>0</formula>
      <formula>3</formula>
    </cfRule>
  </conditionalFormatting>
  <conditionalFormatting sqref="D6">
    <cfRule type="cellIs" dxfId="854" priority="855" stopIfTrue="1" operator="notBetween">
      <formula>0</formula>
      <formula>3</formula>
    </cfRule>
  </conditionalFormatting>
  <conditionalFormatting sqref="D2">
    <cfRule type="cellIs" dxfId="853" priority="854" stopIfTrue="1" operator="lessThan">
      <formula>6</formula>
    </cfRule>
  </conditionalFormatting>
  <conditionalFormatting sqref="D4:D5">
    <cfRule type="cellIs" dxfId="852" priority="853" stopIfTrue="1" operator="notBetween">
      <formula>0</formula>
      <formula>3</formula>
    </cfRule>
  </conditionalFormatting>
  <conditionalFormatting sqref="D6">
    <cfRule type="cellIs" dxfId="851" priority="852" stopIfTrue="1" operator="notBetween">
      <formula>0</formula>
      <formula>3</formula>
    </cfRule>
  </conditionalFormatting>
  <conditionalFormatting sqref="D2">
    <cfRule type="cellIs" dxfId="850" priority="851" stopIfTrue="1" operator="lessThan">
      <formula>6</formula>
    </cfRule>
  </conditionalFormatting>
  <conditionalFormatting sqref="D4:D5">
    <cfRule type="cellIs" dxfId="849" priority="850" stopIfTrue="1" operator="notBetween">
      <formula>0</formula>
      <formula>3</formula>
    </cfRule>
  </conditionalFormatting>
  <conditionalFormatting sqref="D6">
    <cfRule type="cellIs" dxfId="848" priority="849" stopIfTrue="1" operator="notBetween">
      <formula>0</formula>
      <formula>3</formula>
    </cfRule>
  </conditionalFormatting>
  <conditionalFormatting sqref="D2">
    <cfRule type="cellIs" dxfId="847" priority="848" stopIfTrue="1" operator="lessThan">
      <formula>6</formula>
    </cfRule>
  </conditionalFormatting>
  <conditionalFormatting sqref="D4:D5">
    <cfRule type="cellIs" dxfId="846" priority="847" stopIfTrue="1" operator="notBetween">
      <formula>0</formula>
      <formula>3</formula>
    </cfRule>
  </conditionalFormatting>
  <conditionalFormatting sqref="D6">
    <cfRule type="cellIs" dxfId="845" priority="846" stopIfTrue="1" operator="notBetween">
      <formula>0</formula>
      <formula>3</formula>
    </cfRule>
  </conditionalFormatting>
  <conditionalFormatting sqref="D2">
    <cfRule type="cellIs" dxfId="844" priority="845" stopIfTrue="1" operator="lessThan">
      <formula>6</formula>
    </cfRule>
  </conditionalFormatting>
  <conditionalFormatting sqref="D4:D5">
    <cfRule type="cellIs" dxfId="843" priority="844" stopIfTrue="1" operator="notBetween">
      <formula>0</formula>
      <formula>3</formula>
    </cfRule>
  </conditionalFormatting>
  <conditionalFormatting sqref="D6">
    <cfRule type="cellIs" dxfId="842" priority="843" stopIfTrue="1" operator="notBetween">
      <formula>0</formula>
      <formula>3</formula>
    </cfRule>
  </conditionalFormatting>
  <conditionalFormatting sqref="D2">
    <cfRule type="cellIs" dxfId="841" priority="842" stopIfTrue="1" operator="lessThan">
      <formula>6</formula>
    </cfRule>
  </conditionalFormatting>
  <conditionalFormatting sqref="D4:D5">
    <cfRule type="cellIs" dxfId="840" priority="841" stopIfTrue="1" operator="notBetween">
      <formula>0</formula>
      <formula>3</formula>
    </cfRule>
  </conditionalFormatting>
  <conditionalFormatting sqref="D6">
    <cfRule type="cellIs" dxfId="839" priority="840" stopIfTrue="1" operator="notBetween">
      <formula>0</formula>
      <formula>3</formula>
    </cfRule>
  </conditionalFormatting>
  <conditionalFormatting sqref="D2">
    <cfRule type="cellIs" dxfId="838" priority="839" stopIfTrue="1" operator="lessThan">
      <formula>6</formula>
    </cfRule>
  </conditionalFormatting>
  <conditionalFormatting sqref="D4:D5">
    <cfRule type="cellIs" dxfId="837" priority="838" stopIfTrue="1" operator="notBetween">
      <formula>0</formula>
      <formula>3</formula>
    </cfRule>
  </conditionalFormatting>
  <conditionalFormatting sqref="D6">
    <cfRule type="cellIs" dxfId="836" priority="837" stopIfTrue="1" operator="notBetween">
      <formula>0</formula>
      <formula>3</formula>
    </cfRule>
  </conditionalFormatting>
  <conditionalFormatting sqref="D2">
    <cfRule type="cellIs" dxfId="835" priority="836" stopIfTrue="1" operator="lessThan">
      <formula>6</formula>
    </cfRule>
  </conditionalFormatting>
  <conditionalFormatting sqref="D4:D5">
    <cfRule type="cellIs" dxfId="834" priority="835" stopIfTrue="1" operator="notBetween">
      <formula>0</formula>
      <formula>3</formula>
    </cfRule>
  </conditionalFormatting>
  <conditionalFormatting sqref="D6">
    <cfRule type="cellIs" dxfId="833" priority="834" stopIfTrue="1" operator="notBetween">
      <formula>0</formula>
      <formula>3</formula>
    </cfRule>
  </conditionalFormatting>
  <conditionalFormatting sqref="D2">
    <cfRule type="cellIs" dxfId="832" priority="833" stopIfTrue="1" operator="lessThan">
      <formula>6</formula>
    </cfRule>
  </conditionalFormatting>
  <conditionalFormatting sqref="D4:D5">
    <cfRule type="cellIs" dxfId="831" priority="832" stopIfTrue="1" operator="notBetween">
      <formula>0</formula>
      <formula>3</formula>
    </cfRule>
  </conditionalFormatting>
  <conditionalFormatting sqref="D6">
    <cfRule type="cellIs" dxfId="830" priority="831" stopIfTrue="1" operator="notBetween">
      <formula>0</formula>
      <formula>3</formula>
    </cfRule>
  </conditionalFormatting>
  <conditionalFormatting sqref="D2">
    <cfRule type="cellIs" dxfId="829" priority="830" stopIfTrue="1" operator="lessThan">
      <formula>6</formula>
    </cfRule>
  </conditionalFormatting>
  <conditionalFormatting sqref="D4:D5">
    <cfRule type="cellIs" dxfId="828" priority="829" stopIfTrue="1" operator="notBetween">
      <formula>0</formula>
      <formula>3</formula>
    </cfRule>
  </conditionalFormatting>
  <conditionalFormatting sqref="D6">
    <cfRule type="cellIs" dxfId="827" priority="828" stopIfTrue="1" operator="notBetween">
      <formula>0</formula>
      <formula>3</formula>
    </cfRule>
  </conditionalFormatting>
  <conditionalFormatting sqref="D2">
    <cfRule type="cellIs" dxfId="826" priority="827" stopIfTrue="1" operator="lessThan">
      <formula>6</formula>
    </cfRule>
  </conditionalFormatting>
  <conditionalFormatting sqref="D4:D5">
    <cfRule type="cellIs" dxfId="825" priority="826" stopIfTrue="1" operator="notBetween">
      <formula>0</formula>
      <formula>3</formula>
    </cfRule>
  </conditionalFormatting>
  <conditionalFormatting sqref="D6">
    <cfRule type="cellIs" dxfId="824" priority="825" stopIfTrue="1" operator="notBetween">
      <formula>0</formula>
      <formula>3</formula>
    </cfRule>
  </conditionalFormatting>
  <conditionalFormatting sqref="D2">
    <cfRule type="cellIs" dxfId="823" priority="824" stopIfTrue="1" operator="lessThan">
      <formula>6</formula>
    </cfRule>
  </conditionalFormatting>
  <conditionalFormatting sqref="D4:D5">
    <cfRule type="cellIs" dxfId="822" priority="823" stopIfTrue="1" operator="notBetween">
      <formula>0</formula>
      <formula>3</formula>
    </cfRule>
  </conditionalFormatting>
  <conditionalFormatting sqref="D6">
    <cfRule type="cellIs" dxfId="821" priority="822" stopIfTrue="1" operator="notBetween">
      <formula>0</formula>
      <formula>3</formula>
    </cfRule>
  </conditionalFormatting>
  <conditionalFormatting sqref="D2">
    <cfRule type="cellIs" dxfId="820" priority="821" stopIfTrue="1" operator="lessThan">
      <formula>6</formula>
    </cfRule>
  </conditionalFormatting>
  <conditionalFormatting sqref="D4:D5">
    <cfRule type="cellIs" dxfId="819" priority="820" stopIfTrue="1" operator="notBetween">
      <formula>0</formula>
      <formula>3</formula>
    </cfRule>
  </conditionalFormatting>
  <conditionalFormatting sqref="D6">
    <cfRule type="cellIs" dxfId="818" priority="819" stopIfTrue="1" operator="notBetween">
      <formula>0</formula>
      <formula>3</formula>
    </cfRule>
  </conditionalFormatting>
  <conditionalFormatting sqref="D2">
    <cfRule type="cellIs" dxfId="817" priority="818" stopIfTrue="1" operator="lessThan">
      <formula>6</formula>
    </cfRule>
  </conditionalFormatting>
  <conditionalFormatting sqref="D4:D5">
    <cfRule type="cellIs" dxfId="816" priority="817" stopIfTrue="1" operator="notBetween">
      <formula>0</formula>
      <formula>3</formula>
    </cfRule>
  </conditionalFormatting>
  <conditionalFormatting sqref="D6">
    <cfRule type="cellIs" dxfId="815" priority="816" stopIfTrue="1" operator="notBetween">
      <formula>0</formula>
      <formula>3</formula>
    </cfRule>
  </conditionalFormatting>
  <conditionalFormatting sqref="D2">
    <cfRule type="cellIs" dxfId="814" priority="815" stopIfTrue="1" operator="lessThan">
      <formula>6</formula>
    </cfRule>
  </conditionalFormatting>
  <conditionalFormatting sqref="D4:D5">
    <cfRule type="cellIs" dxfId="813" priority="814" stopIfTrue="1" operator="notBetween">
      <formula>0</formula>
      <formula>3</formula>
    </cfRule>
  </conditionalFormatting>
  <conditionalFormatting sqref="D6">
    <cfRule type="cellIs" dxfId="812" priority="813" stopIfTrue="1" operator="notBetween">
      <formula>0</formula>
      <formula>3</formula>
    </cfRule>
  </conditionalFormatting>
  <conditionalFormatting sqref="D2">
    <cfRule type="cellIs" dxfId="811" priority="812" stopIfTrue="1" operator="lessThan">
      <formula>6</formula>
    </cfRule>
  </conditionalFormatting>
  <conditionalFormatting sqref="D4:D5">
    <cfRule type="cellIs" dxfId="810" priority="811" stopIfTrue="1" operator="notBetween">
      <formula>0</formula>
      <formula>3</formula>
    </cfRule>
  </conditionalFormatting>
  <conditionalFormatting sqref="D6">
    <cfRule type="cellIs" dxfId="809" priority="810" stopIfTrue="1" operator="notBetween">
      <formula>0</formula>
      <formula>3</formula>
    </cfRule>
  </conditionalFormatting>
  <conditionalFormatting sqref="D2">
    <cfRule type="cellIs" dxfId="808" priority="809" stopIfTrue="1" operator="lessThan">
      <formula>6</formula>
    </cfRule>
  </conditionalFormatting>
  <conditionalFormatting sqref="D4:D5">
    <cfRule type="cellIs" dxfId="807" priority="808" stopIfTrue="1" operator="notBetween">
      <formula>0</formula>
      <formula>3</formula>
    </cfRule>
  </conditionalFormatting>
  <conditionalFormatting sqref="D6">
    <cfRule type="cellIs" dxfId="806" priority="807" stopIfTrue="1" operator="notBetween">
      <formula>0</formula>
      <formula>3</formula>
    </cfRule>
  </conditionalFormatting>
  <conditionalFormatting sqref="D2">
    <cfRule type="cellIs" dxfId="805" priority="806" stopIfTrue="1" operator="lessThan">
      <formula>6</formula>
    </cfRule>
  </conditionalFormatting>
  <conditionalFormatting sqref="D4:D5">
    <cfRule type="cellIs" dxfId="804" priority="805" stopIfTrue="1" operator="notBetween">
      <formula>0</formula>
      <formula>3</formula>
    </cfRule>
  </conditionalFormatting>
  <conditionalFormatting sqref="D6">
    <cfRule type="cellIs" dxfId="803" priority="804" stopIfTrue="1" operator="notBetween">
      <formula>0</formula>
      <formula>3</formula>
    </cfRule>
  </conditionalFormatting>
  <conditionalFormatting sqref="D2">
    <cfRule type="cellIs" dxfId="802" priority="803" stopIfTrue="1" operator="lessThan">
      <formula>6</formula>
    </cfRule>
  </conditionalFormatting>
  <conditionalFormatting sqref="D4:D5">
    <cfRule type="cellIs" dxfId="801" priority="802" stopIfTrue="1" operator="notBetween">
      <formula>0</formula>
      <formula>3</formula>
    </cfRule>
  </conditionalFormatting>
  <conditionalFormatting sqref="D6">
    <cfRule type="cellIs" dxfId="800" priority="801" stopIfTrue="1" operator="notBetween">
      <formula>0</formula>
      <formula>3</formula>
    </cfRule>
  </conditionalFormatting>
  <conditionalFormatting sqref="D2">
    <cfRule type="cellIs" dxfId="799" priority="800" stopIfTrue="1" operator="lessThan">
      <formula>6</formula>
    </cfRule>
  </conditionalFormatting>
  <conditionalFormatting sqref="D4:D5">
    <cfRule type="cellIs" dxfId="798" priority="799" stopIfTrue="1" operator="notBetween">
      <formula>0</formula>
      <formula>3</formula>
    </cfRule>
  </conditionalFormatting>
  <conditionalFormatting sqref="D6">
    <cfRule type="cellIs" dxfId="797" priority="798" stopIfTrue="1" operator="notBetween">
      <formula>0</formula>
      <formula>3</formula>
    </cfRule>
  </conditionalFormatting>
  <conditionalFormatting sqref="D2">
    <cfRule type="cellIs" dxfId="796" priority="797" stopIfTrue="1" operator="lessThan">
      <formula>6</formula>
    </cfRule>
  </conditionalFormatting>
  <conditionalFormatting sqref="D4:D5">
    <cfRule type="cellIs" dxfId="795" priority="796" stopIfTrue="1" operator="notBetween">
      <formula>0</formula>
      <formula>3</formula>
    </cfRule>
  </conditionalFormatting>
  <conditionalFormatting sqref="D6">
    <cfRule type="cellIs" dxfId="794" priority="795" stopIfTrue="1" operator="notBetween">
      <formula>0</formula>
      <formula>3</formula>
    </cfRule>
  </conditionalFormatting>
  <conditionalFormatting sqref="D2">
    <cfRule type="cellIs" dxfId="793" priority="794" stopIfTrue="1" operator="lessThan">
      <formula>6</formula>
    </cfRule>
  </conditionalFormatting>
  <conditionalFormatting sqref="D4:D5">
    <cfRule type="cellIs" dxfId="792" priority="793" stopIfTrue="1" operator="notBetween">
      <formula>0</formula>
      <formula>3</formula>
    </cfRule>
  </conditionalFormatting>
  <conditionalFormatting sqref="D6">
    <cfRule type="cellIs" dxfId="791" priority="792" stopIfTrue="1" operator="notBetween">
      <formula>0</formula>
      <formula>3</formula>
    </cfRule>
  </conditionalFormatting>
  <conditionalFormatting sqref="D2">
    <cfRule type="cellIs" dxfId="790" priority="791" stopIfTrue="1" operator="lessThan">
      <formula>6</formula>
    </cfRule>
  </conditionalFormatting>
  <conditionalFormatting sqref="D4:D5">
    <cfRule type="cellIs" dxfId="789" priority="790" stopIfTrue="1" operator="notBetween">
      <formula>0</formula>
      <formula>3</formula>
    </cfRule>
  </conditionalFormatting>
  <conditionalFormatting sqref="D6">
    <cfRule type="cellIs" dxfId="788" priority="789" stopIfTrue="1" operator="notBetween">
      <formula>0</formula>
      <formula>3</formula>
    </cfRule>
  </conditionalFormatting>
  <conditionalFormatting sqref="D2">
    <cfRule type="cellIs" dxfId="787" priority="788" stopIfTrue="1" operator="lessThan">
      <formula>6</formula>
    </cfRule>
  </conditionalFormatting>
  <conditionalFormatting sqref="D4:D5">
    <cfRule type="cellIs" dxfId="786" priority="787" stopIfTrue="1" operator="notBetween">
      <formula>0</formula>
      <formula>3</formula>
    </cfRule>
  </conditionalFormatting>
  <conditionalFormatting sqref="D6">
    <cfRule type="cellIs" dxfId="785" priority="786" stopIfTrue="1" operator="notBetween">
      <formula>0</formula>
      <formula>3</formula>
    </cfRule>
  </conditionalFormatting>
  <conditionalFormatting sqref="D2">
    <cfRule type="cellIs" dxfId="784" priority="785" stopIfTrue="1" operator="lessThan">
      <formula>6</formula>
    </cfRule>
  </conditionalFormatting>
  <conditionalFormatting sqref="D4:D5">
    <cfRule type="cellIs" dxfId="783" priority="784" stopIfTrue="1" operator="notBetween">
      <formula>0</formula>
      <formula>3</formula>
    </cfRule>
  </conditionalFormatting>
  <conditionalFormatting sqref="D6">
    <cfRule type="cellIs" dxfId="782" priority="783" stopIfTrue="1" operator="notBetween">
      <formula>0</formula>
      <formula>3</formula>
    </cfRule>
  </conditionalFormatting>
  <conditionalFormatting sqref="D2">
    <cfRule type="cellIs" dxfId="781" priority="782" stopIfTrue="1" operator="lessThan">
      <formula>6</formula>
    </cfRule>
  </conditionalFormatting>
  <conditionalFormatting sqref="D4:D5">
    <cfRule type="cellIs" dxfId="780" priority="781" stopIfTrue="1" operator="notBetween">
      <formula>0</formula>
      <formula>3</formula>
    </cfRule>
  </conditionalFormatting>
  <conditionalFormatting sqref="D6">
    <cfRule type="cellIs" dxfId="779" priority="780" stopIfTrue="1" operator="notBetween">
      <formula>0</formula>
      <formula>3</formula>
    </cfRule>
  </conditionalFormatting>
  <conditionalFormatting sqref="D2">
    <cfRule type="cellIs" dxfId="778" priority="779" stopIfTrue="1" operator="lessThan">
      <formula>6</formula>
    </cfRule>
  </conditionalFormatting>
  <conditionalFormatting sqref="D4:D5">
    <cfRule type="cellIs" dxfId="777" priority="778" stopIfTrue="1" operator="notBetween">
      <formula>0</formula>
      <formula>3</formula>
    </cfRule>
  </conditionalFormatting>
  <conditionalFormatting sqref="D6">
    <cfRule type="cellIs" dxfId="776" priority="777" stopIfTrue="1" operator="notBetween">
      <formula>0</formula>
      <formula>3</formula>
    </cfRule>
  </conditionalFormatting>
  <conditionalFormatting sqref="D2">
    <cfRule type="cellIs" dxfId="775" priority="776" stopIfTrue="1" operator="lessThan">
      <formula>6</formula>
    </cfRule>
  </conditionalFormatting>
  <conditionalFormatting sqref="D4:D5">
    <cfRule type="cellIs" dxfId="774" priority="775" stopIfTrue="1" operator="notBetween">
      <formula>0</formula>
      <formula>3</formula>
    </cfRule>
  </conditionalFormatting>
  <conditionalFormatting sqref="D6">
    <cfRule type="cellIs" dxfId="773" priority="774" stopIfTrue="1" operator="notBetween">
      <formula>0</formula>
      <formula>3</formula>
    </cfRule>
  </conditionalFormatting>
  <conditionalFormatting sqref="D2">
    <cfRule type="cellIs" dxfId="772" priority="773" stopIfTrue="1" operator="lessThan">
      <formula>6</formula>
    </cfRule>
  </conditionalFormatting>
  <conditionalFormatting sqref="D4:D5">
    <cfRule type="cellIs" dxfId="771" priority="772" stopIfTrue="1" operator="notBetween">
      <formula>0</formula>
      <formula>3</formula>
    </cfRule>
  </conditionalFormatting>
  <conditionalFormatting sqref="D6">
    <cfRule type="cellIs" dxfId="770" priority="771" stopIfTrue="1" operator="notBetween">
      <formula>0</formula>
      <formula>3</formula>
    </cfRule>
  </conditionalFormatting>
  <conditionalFormatting sqref="D2">
    <cfRule type="cellIs" dxfId="769" priority="770" stopIfTrue="1" operator="lessThan">
      <formula>6</formula>
    </cfRule>
  </conditionalFormatting>
  <conditionalFormatting sqref="D4:D5">
    <cfRule type="cellIs" dxfId="768" priority="769" stopIfTrue="1" operator="notBetween">
      <formula>0</formula>
      <formula>3</formula>
    </cfRule>
  </conditionalFormatting>
  <conditionalFormatting sqref="D6">
    <cfRule type="cellIs" dxfId="767" priority="768" stopIfTrue="1" operator="notBetween">
      <formula>0</formula>
      <formula>3</formula>
    </cfRule>
  </conditionalFormatting>
  <conditionalFormatting sqref="D2">
    <cfRule type="cellIs" dxfId="766" priority="767" stopIfTrue="1" operator="lessThan">
      <formula>6</formula>
    </cfRule>
  </conditionalFormatting>
  <conditionalFormatting sqref="D4:D5">
    <cfRule type="cellIs" dxfId="765" priority="766" stopIfTrue="1" operator="notBetween">
      <formula>0</formula>
      <formula>3</formula>
    </cfRule>
  </conditionalFormatting>
  <conditionalFormatting sqref="D6">
    <cfRule type="cellIs" dxfId="764" priority="765" stopIfTrue="1" operator="notBetween">
      <formula>0</formula>
      <formula>3</formula>
    </cfRule>
  </conditionalFormatting>
  <conditionalFormatting sqref="D2">
    <cfRule type="cellIs" dxfId="763" priority="764" stopIfTrue="1" operator="lessThan">
      <formula>6</formula>
    </cfRule>
  </conditionalFormatting>
  <conditionalFormatting sqref="D4:D5">
    <cfRule type="cellIs" dxfId="762" priority="763" stopIfTrue="1" operator="notBetween">
      <formula>0</formula>
      <formula>3</formula>
    </cfRule>
  </conditionalFormatting>
  <conditionalFormatting sqref="D6">
    <cfRule type="cellIs" dxfId="761" priority="762" stopIfTrue="1" operator="notBetween">
      <formula>0</formula>
      <formula>3</formula>
    </cfRule>
  </conditionalFormatting>
  <conditionalFormatting sqref="D2">
    <cfRule type="cellIs" dxfId="760" priority="761" stopIfTrue="1" operator="lessThan">
      <formula>6</formula>
    </cfRule>
  </conditionalFormatting>
  <conditionalFormatting sqref="D4:D5">
    <cfRule type="cellIs" dxfId="759" priority="760" stopIfTrue="1" operator="notBetween">
      <formula>0</formula>
      <formula>3</formula>
    </cfRule>
  </conditionalFormatting>
  <conditionalFormatting sqref="D6">
    <cfRule type="cellIs" dxfId="758" priority="759" stopIfTrue="1" operator="notBetween">
      <formula>0</formula>
      <formula>3</formula>
    </cfRule>
  </conditionalFormatting>
  <conditionalFormatting sqref="D2">
    <cfRule type="cellIs" dxfId="757" priority="758" stopIfTrue="1" operator="lessThan">
      <formula>6</formula>
    </cfRule>
  </conditionalFormatting>
  <conditionalFormatting sqref="D4:D5">
    <cfRule type="cellIs" dxfId="756" priority="757" stopIfTrue="1" operator="notBetween">
      <formula>0</formula>
      <formula>3</formula>
    </cfRule>
  </conditionalFormatting>
  <conditionalFormatting sqref="D6">
    <cfRule type="cellIs" dxfId="755" priority="756" stopIfTrue="1" operator="notBetween">
      <formula>0</formula>
      <formula>3</formula>
    </cfRule>
  </conditionalFormatting>
  <conditionalFormatting sqref="D2">
    <cfRule type="cellIs" dxfId="754" priority="755" stopIfTrue="1" operator="lessThan">
      <formula>6</formula>
    </cfRule>
  </conditionalFormatting>
  <conditionalFormatting sqref="D4:D5">
    <cfRule type="cellIs" dxfId="753" priority="754" stopIfTrue="1" operator="notBetween">
      <formula>0</formula>
      <formula>3</formula>
    </cfRule>
  </conditionalFormatting>
  <conditionalFormatting sqref="D6">
    <cfRule type="cellIs" dxfId="752" priority="753" stopIfTrue="1" operator="notBetween">
      <formula>0</formula>
      <formula>3</formula>
    </cfRule>
  </conditionalFormatting>
  <conditionalFormatting sqref="D2">
    <cfRule type="cellIs" dxfId="751" priority="752" stopIfTrue="1" operator="lessThan">
      <formula>6</formula>
    </cfRule>
  </conditionalFormatting>
  <conditionalFormatting sqref="D4:D5">
    <cfRule type="cellIs" dxfId="750" priority="751" stopIfTrue="1" operator="notBetween">
      <formula>0</formula>
      <formula>3</formula>
    </cfRule>
  </conditionalFormatting>
  <conditionalFormatting sqref="D6">
    <cfRule type="cellIs" dxfId="749" priority="750" stopIfTrue="1" operator="notBetween">
      <formula>0</formula>
      <formula>3</formula>
    </cfRule>
  </conditionalFormatting>
  <conditionalFormatting sqref="D2">
    <cfRule type="cellIs" dxfId="748" priority="749" stopIfTrue="1" operator="lessThan">
      <formula>6</formula>
    </cfRule>
  </conditionalFormatting>
  <conditionalFormatting sqref="D4:D5">
    <cfRule type="cellIs" dxfId="747" priority="748" stopIfTrue="1" operator="notBetween">
      <formula>0</formula>
      <formula>3</formula>
    </cfRule>
  </conditionalFormatting>
  <conditionalFormatting sqref="D6">
    <cfRule type="cellIs" dxfId="746" priority="747" stopIfTrue="1" operator="notBetween">
      <formula>0</formula>
      <formula>3</formula>
    </cfRule>
  </conditionalFormatting>
  <conditionalFormatting sqref="D2">
    <cfRule type="cellIs" dxfId="745" priority="746" stopIfTrue="1" operator="lessThan">
      <formula>6</formula>
    </cfRule>
  </conditionalFormatting>
  <conditionalFormatting sqref="D4:D5">
    <cfRule type="cellIs" dxfId="744" priority="745" stopIfTrue="1" operator="notBetween">
      <formula>0</formula>
      <formula>3</formula>
    </cfRule>
  </conditionalFormatting>
  <conditionalFormatting sqref="D6">
    <cfRule type="cellIs" dxfId="743" priority="744" stopIfTrue="1" operator="notBetween">
      <formula>0</formula>
      <formula>3</formula>
    </cfRule>
  </conditionalFormatting>
  <conditionalFormatting sqref="D2">
    <cfRule type="cellIs" dxfId="742" priority="743" stopIfTrue="1" operator="lessThan">
      <formula>6</formula>
    </cfRule>
  </conditionalFormatting>
  <conditionalFormatting sqref="D4:D5">
    <cfRule type="cellIs" dxfId="741" priority="742" stopIfTrue="1" operator="notBetween">
      <formula>0</formula>
      <formula>3</formula>
    </cfRule>
  </conditionalFormatting>
  <conditionalFormatting sqref="D6">
    <cfRule type="cellIs" dxfId="740" priority="741" stopIfTrue="1" operator="notBetween">
      <formula>0</formula>
      <formula>3</formula>
    </cfRule>
  </conditionalFormatting>
  <conditionalFormatting sqref="D2">
    <cfRule type="cellIs" dxfId="739" priority="740" stopIfTrue="1" operator="lessThan">
      <formula>6</formula>
    </cfRule>
  </conditionalFormatting>
  <conditionalFormatting sqref="D4:D5">
    <cfRule type="cellIs" dxfId="738" priority="739" stopIfTrue="1" operator="notBetween">
      <formula>0</formula>
      <formula>3</formula>
    </cfRule>
  </conditionalFormatting>
  <conditionalFormatting sqref="D6">
    <cfRule type="cellIs" dxfId="737" priority="738" stopIfTrue="1" operator="notBetween">
      <formula>0</formula>
      <formula>3</formula>
    </cfRule>
  </conditionalFormatting>
  <conditionalFormatting sqref="D2">
    <cfRule type="cellIs" dxfId="736" priority="737" stopIfTrue="1" operator="lessThan">
      <formula>6</formula>
    </cfRule>
  </conditionalFormatting>
  <conditionalFormatting sqref="D4:D5">
    <cfRule type="cellIs" dxfId="735" priority="736" stopIfTrue="1" operator="notBetween">
      <formula>0</formula>
      <formula>3</formula>
    </cfRule>
  </conditionalFormatting>
  <conditionalFormatting sqref="D6">
    <cfRule type="cellIs" dxfId="734" priority="735" stopIfTrue="1" operator="notBetween">
      <formula>0</formula>
      <formula>3</formula>
    </cfRule>
  </conditionalFormatting>
  <conditionalFormatting sqref="D2">
    <cfRule type="cellIs" dxfId="733" priority="734" stopIfTrue="1" operator="lessThan">
      <formula>6</formula>
    </cfRule>
  </conditionalFormatting>
  <conditionalFormatting sqref="D4:D5">
    <cfRule type="cellIs" dxfId="732" priority="733" stopIfTrue="1" operator="notBetween">
      <formula>0</formula>
      <formula>3</formula>
    </cfRule>
  </conditionalFormatting>
  <conditionalFormatting sqref="D6">
    <cfRule type="cellIs" dxfId="731" priority="732" stopIfTrue="1" operator="notBetween">
      <formula>0</formula>
      <formula>3</formula>
    </cfRule>
  </conditionalFormatting>
  <conditionalFormatting sqref="D2">
    <cfRule type="cellIs" dxfId="730" priority="731" stopIfTrue="1" operator="lessThan">
      <formula>6</formula>
    </cfRule>
  </conditionalFormatting>
  <conditionalFormatting sqref="D4:D5">
    <cfRule type="cellIs" dxfId="729" priority="730" stopIfTrue="1" operator="notBetween">
      <formula>0</formula>
      <formula>3</formula>
    </cfRule>
  </conditionalFormatting>
  <conditionalFormatting sqref="D6">
    <cfRule type="cellIs" dxfId="728" priority="729" stopIfTrue="1" operator="notBetween">
      <formula>0</formula>
      <formula>3</formula>
    </cfRule>
  </conditionalFormatting>
  <conditionalFormatting sqref="D2">
    <cfRule type="cellIs" dxfId="727" priority="728" stopIfTrue="1" operator="lessThan">
      <formula>6</formula>
    </cfRule>
  </conditionalFormatting>
  <conditionalFormatting sqref="D4:D5">
    <cfRule type="cellIs" dxfId="726" priority="727" stopIfTrue="1" operator="notBetween">
      <formula>0</formula>
      <formula>3</formula>
    </cfRule>
  </conditionalFormatting>
  <conditionalFormatting sqref="D6">
    <cfRule type="cellIs" dxfId="725" priority="726" stopIfTrue="1" operator="notBetween">
      <formula>0</formula>
      <formula>3</formula>
    </cfRule>
  </conditionalFormatting>
  <conditionalFormatting sqref="D2">
    <cfRule type="cellIs" dxfId="724" priority="725" stopIfTrue="1" operator="lessThan">
      <formula>6</formula>
    </cfRule>
  </conditionalFormatting>
  <conditionalFormatting sqref="D4:D5">
    <cfRule type="cellIs" dxfId="723" priority="724" stopIfTrue="1" operator="notBetween">
      <formula>0</formula>
      <formula>3</formula>
    </cfRule>
  </conditionalFormatting>
  <conditionalFormatting sqref="D6">
    <cfRule type="cellIs" dxfId="722" priority="723" stopIfTrue="1" operator="notBetween">
      <formula>0</formula>
      <formula>3</formula>
    </cfRule>
  </conditionalFormatting>
  <conditionalFormatting sqref="D2">
    <cfRule type="cellIs" dxfId="721" priority="722" stopIfTrue="1" operator="lessThan">
      <formula>6</formula>
    </cfRule>
  </conditionalFormatting>
  <conditionalFormatting sqref="D4:D5">
    <cfRule type="cellIs" dxfId="720" priority="721" stopIfTrue="1" operator="notBetween">
      <formula>0</formula>
      <formula>3</formula>
    </cfRule>
  </conditionalFormatting>
  <conditionalFormatting sqref="D6">
    <cfRule type="cellIs" dxfId="719" priority="720" stopIfTrue="1" operator="notBetween">
      <formula>0</formula>
      <formula>3</formula>
    </cfRule>
  </conditionalFormatting>
  <conditionalFormatting sqref="D2">
    <cfRule type="cellIs" dxfId="718" priority="719" stopIfTrue="1" operator="lessThan">
      <formula>6</formula>
    </cfRule>
  </conditionalFormatting>
  <conditionalFormatting sqref="D4:D5">
    <cfRule type="cellIs" dxfId="717" priority="718" stopIfTrue="1" operator="notBetween">
      <formula>0</formula>
      <formula>3</formula>
    </cfRule>
  </conditionalFormatting>
  <conditionalFormatting sqref="D6">
    <cfRule type="cellIs" dxfId="716" priority="717" stopIfTrue="1" operator="notBetween">
      <formula>0</formula>
      <formula>3</formula>
    </cfRule>
  </conditionalFormatting>
  <conditionalFormatting sqref="D2">
    <cfRule type="cellIs" dxfId="715" priority="716" stopIfTrue="1" operator="lessThan">
      <formula>6</formula>
    </cfRule>
  </conditionalFormatting>
  <conditionalFormatting sqref="D4:D5">
    <cfRule type="cellIs" dxfId="714" priority="715" stopIfTrue="1" operator="notBetween">
      <formula>0</formula>
      <formula>3</formula>
    </cfRule>
  </conditionalFormatting>
  <conditionalFormatting sqref="D6">
    <cfRule type="cellIs" dxfId="713" priority="714" stopIfTrue="1" operator="notBetween">
      <formula>0</formula>
      <formula>3</formula>
    </cfRule>
  </conditionalFormatting>
  <conditionalFormatting sqref="D2">
    <cfRule type="cellIs" dxfId="712" priority="713" stopIfTrue="1" operator="lessThan">
      <formula>6</formula>
    </cfRule>
  </conditionalFormatting>
  <conditionalFormatting sqref="D4:D5">
    <cfRule type="cellIs" dxfId="711" priority="712" stopIfTrue="1" operator="notBetween">
      <formula>0</formula>
      <formula>3</formula>
    </cfRule>
  </conditionalFormatting>
  <conditionalFormatting sqref="D6">
    <cfRule type="cellIs" dxfId="710" priority="711" stopIfTrue="1" operator="notBetween">
      <formula>0</formula>
      <formula>3</formula>
    </cfRule>
  </conditionalFormatting>
  <conditionalFormatting sqref="D2">
    <cfRule type="cellIs" dxfId="709" priority="710" stopIfTrue="1" operator="lessThan">
      <formula>6</formula>
    </cfRule>
  </conditionalFormatting>
  <conditionalFormatting sqref="D4:D5">
    <cfRule type="cellIs" dxfId="708" priority="709" stopIfTrue="1" operator="notBetween">
      <formula>0</formula>
      <formula>3</formula>
    </cfRule>
  </conditionalFormatting>
  <conditionalFormatting sqref="D6">
    <cfRule type="cellIs" dxfId="707" priority="708" stopIfTrue="1" operator="notBetween">
      <formula>0</formula>
      <formula>3</formula>
    </cfRule>
  </conditionalFormatting>
  <conditionalFormatting sqref="D2">
    <cfRule type="cellIs" dxfId="706" priority="707" stopIfTrue="1" operator="lessThan">
      <formula>6</formula>
    </cfRule>
  </conditionalFormatting>
  <conditionalFormatting sqref="D4:D5">
    <cfRule type="cellIs" dxfId="705" priority="706" stopIfTrue="1" operator="notBetween">
      <formula>0</formula>
      <formula>3</formula>
    </cfRule>
  </conditionalFormatting>
  <conditionalFormatting sqref="D6">
    <cfRule type="cellIs" dxfId="704" priority="705" stopIfTrue="1" operator="notBetween">
      <formula>0</formula>
      <formula>3</formula>
    </cfRule>
  </conditionalFormatting>
  <conditionalFormatting sqref="D2">
    <cfRule type="cellIs" dxfId="703" priority="704" stopIfTrue="1" operator="lessThan">
      <formula>6</formula>
    </cfRule>
  </conditionalFormatting>
  <conditionalFormatting sqref="D4:D5">
    <cfRule type="cellIs" dxfId="702" priority="703" stopIfTrue="1" operator="notBetween">
      <formula>0</formula>
      <formula>3</formula>
    </cfRule>
  </conditionalFormatting>
  <conditionalFormatting sqref="D6">
    <cfRule type="cellIs" dxfId="701" priority="702" stopIfTrue="1" operator="notBetween">
      <formula>0</formula>
      <formula>3</formula>
    </cfRule>
  </conditionalFormatting>
  <conditionalFormatting sqref="D2">
    <cfRule type="cellIs" dxfId="700" priority="701" stopIfTrue="1" operator="lessThan">
      <formula>6</formula>
    </cfRule>
  </conditionalFormatting>
  <conditionalFormatting sqref="D4:D5">
    <cfRule type="cellIs" dxfId="699" priority="700" stopIfTrue="1" operator="notBetween">
      <formula>0</formula>
      <formula>3</formula>
    </cfRule>
  </conditionalFormatting>
  <conditionalFormatting sqref="D6">
    <cfRule type="cellIs" dxfId="698" priority="699" stopIfTrue="1" operator="notBetween">
      <formula>0</formula>
      <formula>3</formula>
    </cfRule>
  </conditionalFormatting>
  <conditionalFormatting sqref="D2">
    <cfRule type="cellIs" dxfId="697" priority="698" stopIfTrue="1" operator="lessThan">
      <formula>6</formula>
    </cfRule>
  </conditionalFormatting>
  <conditionalFormatting sqref="D4:D5">
    <cfRule type="cellIs" dxfId="696" priority="697" stopIfTrue="1" operator="notBetween">
      <formula>0</formula>
      <formula>3</formula>
    </cfRule>
  </conditionalFormatting>
  <conditionalFormatting sqref="D6">
    <cfRule type="cellIs" dxfId="695" priority="696" stopIfTrue="1" operator="notBetween">
      <formula>0</formula>
      <formula>3</formula>
    </cfRule>
  </conditionalFormatting>
  <conditionalFormatting sqref="D2">
    <cfRule type="cellIs" dxfId="694" priority="695" stopIfTrue="1" operator="lessThan">
      <formula>6</formula>
    </cfRule>
  </conditionalFormatting>
  <conditionalFormatting sqref="D4:D5">
    <cfRule type="cellIs" dxfId="693" priority="694" stopIfTrue="1" operator="notBetween">
      <formula>0</formula>
      <formula>3</formula>
    </cfRule>
  </conditionalFormatting>
  <conditionalFormatting sqref="D6">
    <cfRule type="cellIs" dxfId="692" priority="693" stopIfTrue="1" operator="notBetween">
      <formula>0</formula>
      <formula>3</formula>
    </cfRule>
  </conditionalFormatting>
  <conditionalFormatting sqref="D2">
    <cfRule type="cellIs" dxfId="691" priority="692" stopIfTrue="1" operator="lessThan">
      <formula>6</formula>
    </cfRule>
  </conditionalFormatting>
  <conditionalFormatting sqref="D4:D5">
    <cfRule type="cellIs" dxfId="690" priority="691" stopIfTrue="1" operator="notBetween">
      <formula>0</formula>
      <formula>3</formula>
    </cfRule>
  </conditionalFormatting>
  <conditionalFormatting sqref="D6">
    <cfRule type="cellIs" dxfId="689" priority="690" stopIfTrue="1" operator="notBetween">
      <formula>0</formula>
      <formula>3</formula>
    </cfRule>
  </conditionalFormatting>
  <conditionalFormatting sqref="D2">
    <cfRule type="cellIs" dxfId="688" priority="689" stopIfTrue="1" operator="lessThan">
      <formula>6</formula>
    </cfRule>
  </conditionalFormatting>
  <conditionalFormatting sqref="D4:D5">
    <cfRule type="cellIs" dxfId="687" priority="688" stopIfTrue="1" operator="notBetween">
      <formula>0</formula>
      <formula>3</formula>
    </cfRule>
  </conditionalFormatting>
  <conditionalFormatting sqref="D6">
    <cfRule type="cellIs" dxfId="686" priority="687" stopIfTrue="1" operator="notBetween">
      <formula>0</formula>
      <formula>3</formula>
    </cfRule>
  </conditionalFormatting>
  <conditionalFormatting sqref="D2">
    <cfRule type="cellIs" dxfId="685" priority="686" stopIfTrue="1" operator="lessThan">
      <formula>6</formula>
    </cfRule>
  </conditionalFormatting>
  <conditionalFormatting sqref="D4:D5">
    <cfRule type="cellIs" dxfId="684" priority="685" stopIfTrue="1" operator="notBetween">
      <formula>0</formula>
      <formula>3</formula>
    </cfRule>
  </conditionalFormatting>
  <conditionalFormatting sqref="D6">
    <cfRule type="cellIs" dxfId="683" priority="684" stopIfTrue="1" operator="notBetween">
      <formula>0</formula>
      <formula>3</formula>
    </cfRule>
  </conditionalFormatting>
  <conditionalFormatting sqref="D2">
    <cfRule type="cellIs" dxfId="682" priority="683" stopIfTrue="1" operator="lessThan">
      <formula>6</formula>
    </cfRule>
  </conditionalFormatting>
  <conditionalFormatting sqref="D4:D5">
    <cfRule type="cellIs" dxfId="681" priority="682" stopIfTrue="1" operator="notBetween">
      <formula>0</formula>
      <formula>3</formula>
    </cfRule>
  </conditionalFormatting>
  <conditionalFormatting sqref="D6">
    <cfRule type="cellIs" dxfId="680" priority="681" stopIfTrue="1" operator="notBetween">
      <formula>0</formula>
      <formula>3</formula>
    </cfRule>
  </conditionalFormatting>
  <conditionalFormatting sqref="D2">
    <cfRule type="cellIs" dxfId="679" priority="680" stopIfTrue="1" operator="lessThan">
      <formula>6</formula>
    </cfRule>
  </conditionalFormatting>
  <conditionalFormatting sqref="D4:D5">
    <cfRule type="cellIs" dxfId="678" priority="679" stopIfTrue="1" operator="notBetween">
      <formula>0</formula>
      <formula>3</formula>
    </cfRule>
  </conditionalFormatting>
  <conditionalFormatting sqref="D6">
    <cfRule type="cellIs" dxfId="677" priority="678" stopIfTrue="1" operator="notBetween">
      <formula>0</formula>
      <formula>3</formula>
    </cfRule>
  </conditionalFormatting>
  <conditionalFormatting sqref="D2">
    <cfRule type="cellIs" dxfId="676" priority="677" stopIfTrue="1" operator="lessThan">
      <formula>6</formula>
    </cfRule>
  </conditionalFormatting>
  <conditionalFormatting sqref="D4:D5">
    <cfRule type="cellIs" dxfId="675" priority="676" stopIfTrue="1" operator="notBetween">
      <formula>0</formula>
      <formula>3</formula>
    </cfRule>
  </conditionalFormatting>
  <conditionalFormatting sqref="D6">
    <cfRule type="cellIs" dxfId="674" priority="675" stopIfTrue="1" operator="notBetween">
      <formula>0</formula>
      <formula>3</formula>
    </cfRule>
  </conditionalFormatting>
  <conditionalFormatting sqref="D2">
    <cfRule type="cellIs" dxfId="673" priority="674" stopIfTrue="1" operator="lessThan">
      <formula>6</formula>
    </cfRule>
  </conditionalFormatting>
  <conditionalFormatting sqref="D4:D5">
    <cfRule type="cellIs" dxfId="672" priority="673" stopIfTrue="1" operator="notBetween">
      <formula>0</formula>
      <formula>3</formula>
    </cfRule>
  </conditionalFormatting>
  <conditionalFormatting sqref="D6">
    <cfRule type="cellIs" dxfId="671" priority="672" stopIfTrue="1" operator="notBetween">
      <formula>0</formula>
      <formula>3</formula>
    </cfRule>
  </conditionalFormatting>
  <conditionalFormatting sqref="D2">
    <cfRule type="cellIs" dxfId="670" priority="671" stopIfTrue="1" operator="lessThan">
      <formula>6</formula>
    </cfRule>
  </conditionalFormatting>
  <conditionalFormatting sqref="D4:D5">
    <cfRule type="cellIs" dxfId="669" priority="670" stopIfTrue="1" operator="notBetween">
      <formula>0</formula>
      <formula>3</formula>
    </cfRule>
  </conditionalFormatting>
  <conditionalFormatting sqref="D6">
    <cfRule type="cellIs" dxfId="668" priority="669" stopIfTrue="1" operator="notBetween">
      <formula>0</formula>
      <formula>3</formula>
    </cfRule>
  </conditionalFormatting>
  <conditionalFormatting sqref="D2">
    <cfRule type="cellIs" dxfId="667" priority="668" stopIfTrue="1" operator="lessThan">
      <formula>6</formula>
    </cfRule>
  </conditionalFormatting>
  <conditionalFormatting sqref="D4:D5">
    <cfRule type="cellIs" dxfId="666" priority="667" stopIfTrue="1" operator="notBetween">
      <formula>0</formula>
      <formula>3</formula>
    </cfRule>
  </conditionalFormatting>
  <conditionalFormatting sqref="D6">
    <cfRule type="cellIs" dxfId="665" priority="666" stopIfTrue="1" operator="notBetween">
      <formula>0</formula>
      <formula>3</formula>
    </cfRule>
  </conditionalFormatting>
  <conditionalFormatting sqref="D2">
    <cfRule type="cellIs" dxfId="664" priority="665" stopIfTrue="1" operator="lessThan">
      <formula>6</formula>
    </cfRule>
  </conditionalFormatting>
  <conditionalFormatting sqref="D4:D5">
    <cfRule type="cellIs" dxfId="663" priority="664" stopIfTrue="1" operator="notBetween">
      <formula>0</formula>
      <formula>3</formula>
    </cfRule>
  </conditionalFormatting>
  <conditionalFormatting sqref="D6">
    <cfRule type="cellIs" dxfId="662" priority="663" stopIfTrue="1" operator="notBetween">
      <formula>0</formula>
      <formula>3</formula>
    </cfRule>
  </conditionalFormatting>
  <conditionalFormatting sqref="D2">
    <cfRule type="cellIs" dxfId="661" priority="662" stopIfTrue="1" operator="lessThan">
      <formula>6</formula>
    </cfRule>
  </conditionalFormatting>
  <conditionalFormatting sqref="D4:D5">
    <cfRule type="cellIs" dxfId="660" priority="661" stopIfTrue="1" operator="notBetween">
      <formula>0</formula>
      <formula>3</formula>
    </cfRule>
  </conditionalFormatting>
  <conditionalFormatting sqref="D6">
    <cfRule type="cellIs" dxfId="659" priority="660" stopIfTrue="1" operator="notBetween">
      <formula>0</formula>
      <formula>3</formula>
    </cfRule>
  </conditionalFormatting>
  <conditionalFormatting sqref="D2">
    <cfRule type="cellIs" dxfId="658" priority="659" stopIfTrue="1" operator="lessThan">
      <formula>6</formula>
    </cfRule>
  </conditionalFormatting>
  <conditionalFormatting sqref="D4:D5">
    <cfRule type="cellIs" dxfId="657" priority="658" stopIfTrue="1" operator="notBetween">
      <formula>0</formula>
      <formula>3</formula>
    </cfRule>
  </conditionalFormatting>
  <conditionalFormatting sqref="D6">
    <cfRule type="cellIs" dxfId="656" priority="657" stopIfTrue="1" operator="notBetween">
      <formula>0</formula>
      <formula>3</formula>
    </cfRule>
  </conditionalFormatting>
  <conditionalFormatting sqref="D2">
    <cfRule type="cellIs" dxfId="655" priority="656" stopIfTrue="1" operator="lessThan">
      <formula>6</formula>
    </cfRule>
  </conditionalFormatting>
  <conditionalFormatting sqref="D4:D5">
    <cfRule type="cellIs" dxfId="654" priority="655" stopIfTrue="1" operator="notBetween">
      <formula>0</formula>
      <formula>3</formula>
    </cfRule>
  </conditionalFormatting>
  <conditionalFormatting sqref="D6">
    <cfRule type="cellIs" dxfId="653" priority="654" stopIfTrue="1" operator="notBetween">
      <formula>0</formula>
      <formula>3</formula>
    </cfRule>
  </conditionalFormatting>
  <conditionalFormatting sqref="D2">
    <cfRule type="cellIs" dxfId="652" priority="653" stopIfTrue="1" operator="lessThan">
      <formula>6</formula>
    </cfRule>
  </conditionalFormatting>
  <conditionalFormatting sqref="D4:D5">
    <cfRule type="cellIs" dxfId="651" priority="652" stopIfTrue="1" operator="notBetween">
      <formula>0</formula>
      <formula>3</formula>
    </cfRule>
  </conditionalFormatting>
  <conditionalFormatting sqref="D6">
    <cfRule type="cellIs" dxfId="650" priority="651" stopIfTrue="1" operator="notBetween">
      <formula>0</formula>
      <formula>3</formula>
    </cfRule>
  </conditionalFormatting>
  <conditionalFormatting sqref="D2">
    <cfRule type="cellIs" dxfId="649" priority="650" stopIfTrue="1" operator="lessThan">
      <formula>6</formula>
    </cfRule>
  </conditionalFormatting>
  <conditionalFormatting sqref="D4:D5">
    <cfRule type="cellIs" dxfId="648" priority="649" stopIfTrue="1" operator="notBetween">
      <formula>0</formula>
      <formula>3</formula>
    </cfRule>
  </conditionalFormatting>
  <conditionalFormatting sqref="D6">
    <cfRule type="cellIs" dxfId="647" priority="648" stopIfTrue="1" operator="notBetween">
      <formula>0</formula>
      <formula>3</formula>
    </cfRule>
  </conditionalFormatting>
  <conditionalFormatting sqref="D2">
    <cfRule type="cellIs" dxfId="646" priority="647" stopIfTrue="1" operator="lessThan">
      <formula>6</formula>
    </cfRule>
  </conditionalFormatting>
  <conditionalFormatting sqref="D4:D5">
    <cfRule type="cellIs" dxfId="645" priority="646" stopIfTrue="1" operator="notBetween">
      <formula>0</formula>
      <formula>3</formula>
    </cfRule>
  </conditionalFormatting>
  <conditionalFormatting sqref="D6">
    <cfRule type="cellIs" dxfId="644" priority="645" stopIfTrue="1" operator="notBetween">
      <formula>0</formula>
      <formula>3</formula>
    </cfRule>
  </conditionalFormatting>
  <conditionalFormatting sqref="D2">
    <cfRule type="cellIs" dxfId="643" priority="644" stopIfTrue="1" operator="lessThan">
      <formula>6</formula>
    </cfRule>
  </conditionalFormatting>
  <conditionalFormatting sqref="D4:D5">
    <cfRule type="cellIs" dxfId="642" priority="643" stopIfTrue="1" operator="notBetween">
      <formula>0</formula>
      <formula>3</formula>
    </cfRule>
  </conditionalFormatting>
  <conditionalFormatting sqref="D6">
    <cfRule type="cellIs" dxfId="641" priority="642" stopIfTrue="1" operator="notBetween">
      <formula>0</formula>
      <formula>3</formula>
    </cfRule>
  </conditionalFormatting>
  <conditionalFormatting sqref="D2">
    <cfRule type="cellIs" dxfId="640" priority="641" stopIfTrue="1" operator="lessThan">
      <formula>6</formula>
    </cfRule>
  </conditionalFormatting>
  <conditionalFormatting sqref="D4:D5">
    <cfRule type="cellIs" dxfId="639" priority="640" stopIfTrue="1" operator="notBetween">
      <formula>0</formula>
      <formula>3</formula>
    </cfRule>
  </conditionalFormatting>
  <conditionalFormatting sqref="D6">
    <cfRule type="cellIs" dxfId="638" priority="639" stopIfTrue="1" operator="notBetween">
      <formula>0</formula>
      <formula>3</formula>
    </cfRule>
  </conditionalFormatting>
  <conditionalFormatting sqref="D2">
    <cfRule type="cellIs" dxfId="637" priority="638" stopIfTrue="1" operator="lessThan">
      <formula>6</formula>
    </cfRule>
  </conditionalFormatting>
  <conditionalFormatting sqref="D4:D5">
    <cfRule type="cellIs" dxfId="636" priority="637" stopIfTrue="1" operator="notBetween">
      <formula>0</formula>
      <formula>3</formula>
    </cfRule>
  </conditionalFormatting>
  <conditionalFormatting sqref="D6">
    <cfRule type="cellIs" dxfId="635" priority="636" stopIfTrue="1" operator="notBetween">
      <formula>0</formula>
      <formula>3</formula>
    </cfRule>
  </conditionalFormatting>
  <conditionalFormatting sqref="D2">
    <cfRule type="cellIs" dxfId="634" priority="635" stopIfTrue="1" operator="lessThan">
      <formula>6</formula>
    </cfRule>
  </conditionalFormatting>
  <conditionalFormatting sqref="D4:D5">
    <cfRule type="cellIs" dxfId="633" priority="634" stopIfTrue="1" operator="notBetween">
      <formula>0</formula>
      <formula>3</formula>
    </cfRule>
  </conditionalFormatting>
  <conditionalFormatting sqref="D6">
    <cfRule type="cellIs" dxfId="632" priority="633" stopIfTrue="1" operator="notBetween">
      <formula>0</formula>
      <formula>3</formula>
    </cfRule>
  </conditionalFormatting>
  <conditionalFormatting sqref="D2">
    <cfRule type="cellIs" dxfId="631" priority="632" stopIfTrue="1" operator="lessThan">
      <formula>6</formula>
    </cfRule>
  </conditionalFormatting>
  <conditionalFormatting sqref="D4:D5">
    <cfRule type="cellIs" dxfId="630" priority="631" stopIfTrue="1" operator="notBetween">
      <formula>0</formula>
      <formula>3</formula>
    </cfRule>
  </conditionalFormatting>
  <conditionalFormatting sqref="D6">
    <cfRule type="cellIs" dxfId="629" priority="630" stopIfTrue="1" operator="notBetween">
      <formula>0</formula>
      <formula>3</formula>
    </cfRule>
  </conditionalFormatting>
  <conditionalFormatting sqref="D2">
    <cfRule type="cellIs" dxfId="628" priority="629" stopIfTrue="1" operator="lessThan">
      <formula>6</formula>
    </cfRule>
  </conditionalFormatting>
  <conditionalFormatting sqref="D4:D5">
    <cfRule type="cellIs" dxfId="627" priority="628" stopIfTrue="1" operator="notBetween">
      <formula>0</formula>
      <formula>3</formula>
    </cfRule>
  </conditionalFormatting>
  <conditionalFormatting sqref="D6">
    <cfRule type="cellIs" dxfId="626" priority="627" stopIfTrue="1" operator="notBetween">
      <formula>0</formula>
      <formula>3</formula>
    </cfRule>
  </conditionalFormatting>
  <conditionalFormatting sqref="D2">
    <cfRule type="cellIs" dxfId="625" priority="626" stopIfTrue="1" operator="lessThan">
      <formula>6</formula>
    </cfRule>
  </conditionalFormatting>
  <conditionalFormatting sqref="D4:D5">
    <cfRule type="cellIs" dxfId="624" priority="625" stopIfTrue="1" operator="notBetween">
      <formula>0</formula>
      <formula>3</formula>
    </cfRule>
  </conditionalFormatting>
  <conditionalFormatting sqref="D6">
    <cfRule type="cellIs" dxfId="623" priority="624" stopIfTrue="1" operator="notBetween">
      <formula>0</formula>
      <formula>3</formula>
    </cfRule>
  </conditionalFormatting>
  <conditionalFormatting sqref="D2">
    <cfRule type="cellIs" dxfId="622" priority="623" stopIfTrue="1" operator="lessThan">
      <formula>6</formula>
    </cfRule>
  </conditionalFormatting>
  <conditionalFormatting sqref="D4:D5">
    <cfRule type="cellIs" dxfId="621" priority="622" stopIfTrue="1" operator="notBetween">
      <formula>0</formula>
      <formula>3</formula>
    </cfRule>
  </conditionalFormatting>
  <conditionalFormatting sqref="D6">
    <cfRule type="cellIs" dxfId="620" priority="621" stopIfTrue="1" operator="notBetween">
      <formula>0</formula>
      <formula>3</formula>
    </cfRule>
  </conditionalFormatting>
  <conditionalFormatting sqref="D2">
    <cfRule type="cellIs" dxfId="619" priority="620" stopIfTrue="1" operator="lessThan">
      <formula>6</formula>
    </cfRule>
  </conditionalFormatting>
  <conditionalFormatting sqref="D4:D5">
    <cfRule type="cellIs" dxfId="618" priority="619" stopIfTrue="1" operator="notBetween">
      <formula>0</formula>
      <formula>3</formula>
    </cfRule>
  </conditionalFormatting>
  <conditionalFormatting sqref="D6">
    <cfRule type="cellIs" dxfId="617" priority="618" stopIfTrue="1" operator="notBetween">
      <formula>0</formula>
      <formula>3</formula>
    </cfRule>
  </conditionalFormatting>
  <conditionalFormatting sqref="D2">
    <cfRule type="cellIs" dxfId="616" priority="617" stopIfTrue="1" operator="lessThan">
      <formula>6</formula>
    </cfRule>
  </conditionalFormatting>
  <conditionalFormatting sqref="D4:D5">
    <cfRule type="cellIs" dxfId="615" priority="616" stopIfTrue="1" operator="notBetween">
      <formula>0</formula>
      <formula>3</formula>
    </cfRule>
  </conditionalFormatting>
  <conditionalFormatting sqref="D6">
    <cfRule type="cellIs" dxfId="614" priority="615" stopIfTrue="1" operator="notBetween">
      <formula>0</formula>
      <formula>3</formula>
    </cfRule>
  </conditionalFormatting>
  <conditionalFormatting sqref="D2">
    <cfRule type="cellIs" dxfId="613" priority="614" stopIfTrue="1" operator="lessThan">
      <formula>6</formula>
    </cfRule>
  </conditionalFormatting>
  <conditionalFormatting sqref="D4:D5">
    <cfRule type="cellIs" dxfId="612" priority="613" stopIfTrue="1" operator="notBetween">
      <formula>0</formula>
      <formula>3</formula>
    </cfRule>
  </conditionalFormatting>
  <conditionalFormatting sqref="D6">
    <cfRule type="cellIs" dxfId="611" priority="612" stopIfTrue="1" operator="notBetween">
      <formula>0</formula>
      <formula>3</formula>
    </cfRule>
  </conditionalFormatting>
  <conditionalFormatting sqref="D2">
    <cfRule type="cellIs" dxfId="610" priority="611" stopIfTrue="1" operator="lessThan">
      <formula>6</formula>
    </cfRule>
  </conditionalFormatting>
  <conditionalFormatting sqref="D4:D5">
    <cfRule type="cellIs" dxfId="609" priority="610" stopIfTrue="1" operator="notBetween">
      <formula>0</formula>
      <formula>3</formula>
    </cfRule>
  </conditionalFormatting>
  <conditionalFormatting sqref="D6">
    <cfRule type="cellIs" dxfId="608" priority="609" stopIfTrue="1" operator="notBetween">
      <formula>0</formula>
      <formula>3</formula>
    </cfRule>
  </conditionalFormatting>
  <conditionalFormatting sqref="D2">
    <cfRule type="cellIs" dxfId="607" priority="608" stopIfTrue="1" operator="lessThan">
      <formula>6</formula>
    </cfRule>
  </conditionalFormatting>
  <conditionalFormatting sqref="D4:D5">
    <cfRule type="cellIs" dxfId="606" priority="607" stopIfTrue="1" operator="notBetween">
      <formula>0</formula>
      <formula>3</formula>
    </cfRule>
  </conditionalFormatting>
  <conditionalFormatting sqref="D6">
    <cfRule type="cellIs" dxfId="605" priority="606" stopIfTrue="1" operator="notBetween">
      <formula>0</formula>
      <formula>3</formula>
    </cfRule>
  </conditionalFormatting>
  <conditionalFormatting sqref="D2">
    <cfRule type="cellIs" dxfId="604" priority="605" stopIfTrue="1" operator="lessThan">
      <formula>6</formula>
    </cfRule>
  </conditionalFormatting>
  <conditionalFormatting sqref="D4:D5">
    <cfRule type="cellIs" dxfId="603" priority="604" stopIfTrue="1" operator="notBetween">
      <formula>0</formula>
      <formula>3</formula>
    </cfRule>
  </conditionalFormatting>
  <conditionalFormatting sqref="D6">
    <cfRule type="cellIs" dxfId="602" priority="603" stopIfTrue="1" operator="notBetween">
      <formula>0</formula>
      <formula>3</formula>
    </cfRule>
  </conditionalFormatting>
  <conditionalFormatting sqref="D2">
    <cfRule type="cellIs" dxfId="601" priority="602" stopIfTrue="1" operator="lessThan">
      <formula>6</formula>
    </cfRule>
  </conditionalFormatting>
  <conditionalFormatting sqref="D4:D5">
    <cfRule type="cellIs" dxfId="600" priority="601" stopIfTrue="1" operator="notBetween">
      <formula>0</formula>
      <formula>3</formula>
    </cfRule>
  </conditionalFormatting>
  <conditionalFormatting sqref="D6">
    <cfRule type="cellIs" dxfId="599" priority="600" stopIfTrue="1" operator="notBetween">
      <formula>0</formula>
      <formula>3</formula>
    </cfRule>
  </conditionalFormatting>
  <conditionalFormatting sqref="D2">
    <cfRule type="cellIs" dxfId="598" priority="599" stopIfTrue="1" operator="lessThan">
      <formula>6</formula>
    </cfRule>
  </conditionalFormatting>
  <conditionalFormatting sqref="D4:D5">
    <cfRule type="cellIs" dxfId="597" priority="598" stopIfTrue="1" operator="notBetween">
      <formula>0</formula>
      <formula>3</formula>
    </cfRule>
  </conditionalFormatting>
  <conditionalFormatting sqref="D6">
    <cfRule type="cellIs" dxfId="596" priority="597" stopIfTrue="1" operator="notBetween">
      <formula>0</formula>
      <formula>3</formula>
    </cfRule>
  </conditionalFormatting>
  <conditionalFormatting sqref="D2">
    <cfRule type="cellIs" dxfId="595" priority="596" stopIfTrue="1" operator="lessThan">
      <formula>6</formula>
    </cfRule>
  </conditionalFormatting>
  <conditionalFormatting sqref="D4:D5">
    <cfRule type="cellIs" dxfId="594" priority="595" stopIfTrue="1" operator="notBetween">
      <formula>0</formula>
      <formula>3</formula>
    </cfRule>
  </conditionalFormatting>
  <conditionalFormatting sqref="D6">
    <cfRule type="cellIs" dxfId="593" priority="594" stopIfTrue="1" operator="notBetween">
      <formula>0</formula>
      <formula>3</formula>
    </cfRule>
  </conditionalFormatting>
  <conditionalFormatting sqref="D2">
    <cfRule type="cellIs" dxfId="592" priority="593" stopIfTrue="1" operator="lessThan">
      <formula>6</formula>
    </cfRule>
  </conditionalFormatting>
  <conditionalFormatting sqref="D4:D5">
    <cfRule type="cellIs" dxfId="591" priority="592" stopIfTrue="1" operator="notBetween">
      <formula>0</formula>
      <formula>3</formula>
    </cfRule>
  </conditionalFormatting>
  <conditionalFormatting sqref="D6">
    <cfRule type="cellIs" dxfId="590" priority="591" stopIfTrue="1" operator="notBetween">
      <formula>0</formula>
      <formula>3</formula>
    </cfRule>
  </conditionalFormatting>
  <conditionalFormatting sqref="D2">
    <cfRule type="cellIs" dxfId="589" priority="590" stopIfTrue="1" operator="lessThan">
      <formula>6</formula>
    </cfRule>
  </conditionalFormatting>
  <conditionalFormatting sqref="D4:D5">
    <cfRule type="cellIs" dxfId="588" priority="589" stopIfTrue="1" operator="notBetween">
      <formula>0</formula>
      <formula>3</formula>
    </cfRule>
  </conditionalFormatting>
  <conditionalFormatting sqref="D6">
    <cfRule type="cellIs" dxfId="587" priority="588" stopIfTrue="1" operator="notBetween">
      <formula>0</formula>
      <formula>3</formula>
    </cfRule>
  </conditionalFormatting>
  <conditionalFormatting sqref="D2">
    <cfRule type="cellIs" dxfId="586" priority="587" stopIfTrue="1" operator="lessThan">
      <formula>6</formula>
    </cfRule>
  </conditionalFormatting>
  <conditionalFormatting sqref="D4:D5">
    <cfRule type="cellIs" dxfId="585" priority="586" stopIfTrue="1" operator="notBetween">
      <formula>0</formula>
      <formula>3</formula>
    </cfRule>
  </conditionalFormatting>
  <conditionalFormatting sqref="D6">
    <cfRule type="cellIs" dxfId="584" priority="585" stopIfTrue="1" operator="notBetween">
      <formula>0</formula>
      <formula>3</formula>
    </cfRule>
  </conditionalFormatting>
  <conditionalFormatting sqref="D2">
    <cfRule type="cellIs" dxfId="583" priority="584" stopIfTrue="1" operator="lessThan">
      <formula>6</formula>
    </cfRule>
  </conditionalFormatting>
  <conditionalFormatting sqref="D4:D5">
    <cfRule type="cellIs" dxfId="582" priority="583" stopIfTrue="1" operator="notBetween">
      <formula>0</formula>
      <formula>3</formula>
    </cfRule>
  </conditionalFormatting>
  <conditionalFormatting sqref="D6">
    <cfRule type="cellIs" dxfId="581" priority="582" stopIfTrue="1" operator="notBetween">
      <formula>0</formula>
      <formula>3</formula>
    </cfRule>
  </conditionalFormatting>
  <conditionalFormatting sqref="D2">
    <cfRule type="cellIs" dxfId="580" priority="581" stopIfTrue="1" operator="lessThan">
      <formula>6</formula>
    </cfRule>
  </conditionalFormatting>
  <conditionalFormatting sqref="D4:D5">
    <cfRule type="cellIs" dxfId="579" priority="580" stopIfTrue="1" operator="notBetween">
      <formula>0</formula>
      <formula>3</formula>
    </cfRule>
  </conditionalFormatting>
  <conditionalFormatting sqref="D6">
    <cfRule type="cellIs" dxfId="578" priority="579" stopIfTrue="1" operator="notBetween">
      <formula>0</formula>
      <formula>3</formula>
    </cfRule>
  </conditionalFormatting>
  <conditionalFormatting sqref="D2">
    <cfRule type="cellIs" dxfId="577" priority="578" stopIfTrue="1" operator="lessThan">
      <formula>6</formula>
    </cfRule>
  </conditionalFormatting>
  <conditionalFormatting sqref="D4:D5">
    <cfRule type="cellIs" dxfId="576" priority="577" stopIfTrue="1" operator="notBetween">
      <formula>0</formula>
      <formula>3</formula>
    </cfRule>
  </conditionalFormatting>
  <conditionalFormatting sqref="D6">
    <cfRule type="cellIs" dxfId="575" priority="576" stopIfTrue="1" operator="notBetween">
      <formula>0</formula>
      <formula>3</formula>
    </cfRule>
  </conditionalFormatting>
  <conditionalFormatting sqref="D2">
    <cfRule type="cellIs" dxfId="574" priority="575" stopIfTrue="1" operator="lessThan">
      <formula>6</formula>
    </cfRule>
  </conditionalFormatting>
  <conditionalFormatting sqref="D4:D5">
    <cfRule type="cellIs" dxfId="573" priority="574" stopIfTrue="1" operator="notBetween">
      <formula>0</formula>
      <formula>3</formula>
    </cfRule>
  </conditionalFormatting>
  <conditionalFormatting sqref="D6">
    <cfRule type="cellIs" dxfId="572" priority="573" stopIfTrue="1" operator="notBetween">
      <formula>0</formula>
      <formula>3</formula>
    </cfRule>
  </conditionalFormatting>
  <conditionalFormatting sqref="D2">
    <cfRule type="cellIs" dxfId="571" priority="572" stopIfTrue="1" operator="lessThan">
      <formula>6</formula>
    </cfRule>
  </conditionalFormatting>
  <conditionalFormatting sqref="D4:D5">
    <cfRule type="cellIs" dxfId="570" priority="571" stopIfTrue="1" operator="notBetween">
      <formula>0</formula>
      <formula>3</formula>
    </cfRule>
  </conditionalFormatting>
  <conditionalFormatting sqref="D6">
    <cfRule type="cellIs" dxfId="569" priority="570" stopIfTrue="1" operator="notBetween">
      <formula>0</formula>
      <formula>3</formula>
    </cfRule>
  </conditionalFormatting>
  <conditionalFormatting sqref="D2">
    <cfRule type="cellIs" dxfId="568" priority="569" stopIfTrue="1" operator="lessThan">
      <formula>6</formula>
    </cfRule>
  </conditionalFormatting>
  <conditionalFormatting sqref="D4:D5">
    <cfRule type="cellIs" dxfId="567" priority="568" stopIfTrue="1" operator="notBetween">
      <formula>0</formula>
      <formula>3</formula>
    </cfRule>
  </conditionalFormatting>
  <conditionalFormatting sqref="D6">
    <cfRule type="cellIs" dxfId="566" priority="567" stopIfTrue="1" operator="notBetween">
      <formula>0</formula>
      <formula>3</formula>
    </cfRule>
  </conditionalFormatting>
  <conditionalFormatting sqref="D2">
    <cfRule type="cellIs" dxfId="565" priority="566" stopIfTrue="1" operator="lessThan">
      <formula>6</formula>
    </cfRule>
  </conditionalFormatting>
  <conditionalFormatting sqref="D4:D5">
    <cfRule type="cellIs" dxfId="564" priority="565" stopIfTrue="1" operator="notBetween">
      <formula>0</formula>
      <formula>3</formula>
    </cfRule>
  </conditionalFormatting>
  <conditionalFormatting sqref="D6">
    <cfRule type="cellIs" dxfId="563" priority="564" stopIfTrue="1" operator="notBetween">
      <formula>0</formula>
      <formula>3</formula>
    </cfRule>
  </conditionalFormatting>
  <conditionalFormatting sqref="D2">
    <cfRule type="cellIs" dxfId="562" priority="563" stopIfTrue="1" operator="lessThan">
      <formula>6</formula>
    </cfRule>
  </conditionalFormatting>
  <conditionalFormatting sqref="D4:D5">
    <cfRule type="cellIs" dxfId="561" priority="562" stopIfTrue="1" operator="notBetween">
      <formula>0</formula>
      <formula>3</formula>
    </cfRule>
  </conditionalFormatting>
  <conditionalFormatting sqref="D6">
    <cfRule type="cellIs" dxfId="560" priority="561" stopIfTrue="1" operator="notBetween">
      <formula>0</formula>
      <formula>3</formula>
    </cfRule>
  </conditionalFormatting>
  <conditionalFormatting sqref="D2">
    <cfRule type="cellIs" dxfId="559" priority="560" stopIfTrue="1" operator="lessThan">
      <formula>6</formula>
    </cfRule>
  </conditionalFormatting>
  <conditionalFormatting sqref="D4:D5">
    <cfRule type="cellIs" dxfId="558" priority="559" stopIfTrue="1" operator="notBetween">
      <formula>0</formula>
      <formula>3</formula>
    </cfRule>
  </conditionalFormatting>
  <conditionalFormatting sqref="D6">
    <cfRule type="cellIs" dxfId="557" priority="558" stopIfTrue="1" operator="notBetween">
      <formula>0</formula>
      <formula>3</formula>
    </cfRule>
  </conditionalFormatting>
  <conditionalFormatting sqref="D2">
    <cfRule type="cellIs" dxfId="556" priority="557" stopIfTrue="1" operator="lessThan">
      <formula>6</formula>
    </cfRule>
  </conditionalFormatting>
  <conditionalFormatting sqref="D4:D5">
    <cfRule type="cellIs" dxfId="555" priority="556" stopIfTrue="1" operator="notBetween">
      <formula>0</formula>
      <formula>3</formula>
    </cfRule>
  </conditionalFormatting>
  <conditionalFormatting sqref="D6">
    <cfRule type="cellIs" dxfId="554" priority="555" stopIfTrue="1" operator="notBetween">
      <formula>0</formula>
      <formula>3</formula>
    </cfRule>
  </conditionalFormatting>
  <conditionalFormatting sqref="D2">
    <cfRule type="cellIs" dxfId="553" priority="554" stopIfTrue="1" operator="lessThan">
      <formula>6</formula>
    </cfRule>
  </conditionalFormatting>
  <conditionalFormatting sqref="D4:D5">
    <cfRule type="cellIs" dxfId="552" priority="553" stopIfTrue="1" operator="notBetween">
      <formula>0</formula>
      <formula>3</formula>
    </cfRule>
  </conditionalFormatting>
  <conditionalFormatting sqref="D6">
    <cfRule type="cellIs" dxfId="551" priority="552" stopIfTrue="1" operator="notBetween">
      <formula>0</formula>
      <formula>3</formula>
    </cfRule>
  </conditionalFormatting>
  <conditionalFormatting sqref="D2">
    <cfRule type="cellIs" dxfId="550" priority="551" stopIfTrue="1" operator="lessThan">
      <formula>6</formula>
    </cfRule>
  </conditionalFormatting>
  <conditionalFormatting sqref="D4:D5">
    <cfRule type="cellIs" dxfId="549" priority="550" stopIfTrue="1" operator="notBetween">
      <formula>0</formula>
      <formula>3</formula>
    </cfRule>
  </conditionalFormatting>
  <conditionalFormatting sqref="D6">
    <cfRule type="cellIs" dxfId="548" priority="549" stopIfTrue="1" operator="notBetween">
      <formula>0</formula>
      <formula>3</formula>
    </cfRule>
  </conditionalFormatting>
  <conditionalFormatting sqref="D2">
    <cfRule type="cellIs" dxfId="547" priority="548" stopIfTrue="1" operator="lessThan">
      <formula>6</formula>
    </cfRule>
  </conditionalFormatting>
  <conditionalFormatting sqref="D4:D5">
    <cfRule type="cellIs" dxfId="546" priority="547" stopIfTrue="1" operator="notBetween">
      <formula>0</formula>
      <formula>3</formula>
    </cfRule>
  </conditionalFormatting>
  <conditionalFormatting sqref="D6">
    <cfRule type="cellIs" dxfId="545" priority="546" stopIfTrue="1" operator="notBetween">
      <formula>0</formula>
      <formula>3</formula>
    </cfRule>
  </conditionalFormatting>
  <conditionalFormatting sqref="D2">
    <cfRule type="cellIs" dxfId="544" priority="545" stopIfTrue="1" operator="lessThan">
      <formula>6</formula>
    </cfRule>
  </conditionalFormatting>
  <conditionalFormatting sqref="D4:D5">
    <cfRule type="cellIs" dxfId="543" priority="544" stopIfTrue="1" operator="notBetween">
      <formula>0</formula>
      <formula>3</formula>
    </cfRule>
  </conditionalFormatting>
  <conditionalFormatting sqref="D6">
    <cfRule type="cellIs" dxfId="542" priority="543" stopIfTrue="1" operator="notBetween">
      <formula>0</formula>
      <formula>3</formula>
    </cfRule>
  </conditionalFormatting>
  <conditionalFormatting sqref="D2">
    <cfRule type="cellIs" dxfId="541" priority="542" stopIfTrue="1" operator="lessThan">
      <formula>6</formula>
    </cfRule>
  </conditionalFormatting>
  <conditionalFormatting sqref="D4:D5">
    <cfRule type="cellIs" dxfId="540" priority="541" stopIfTrue="1" operator="notBetween">
      <formula>0</formula>
      <formula>3</formula>
    </cfRule>
  </conditionalFormatting>
  <conditionalFormatting sqref="D6">
    <cfRule type="cellIs" dxfId="539" priority="540" stopIfTrue="1" operator="notBetween">
      <formula>0</formula>
      <formula>3</formula>
    </cfRule>
  </conditionalFormatting>
  <conditionalFormatting sqref="D2">
    <cfRule type="cellIs" dxfId="538" priority="539" stopIfTrue="1" operator="lessThan">
      <formula>6</formula>
    </cfRule>
  </conditionalFormatting>
  <conditionalFormatting sqref="D4:D5">
    <cfRule type="cellIs" dxfId="537" priority="538" stopIfTrue="1" operator="notBetween">
      <formula>0</formula>
      <formula>3</formula>
    </cfRule>
  </conditionalFormatting>
  <conditionalFormatting sqref="D6">
    <cfRule type="cellIs" dxfId="536" priority="537" stopIfTrue="1" operator="notBetween">
      <formula>0</formula>
      <formula>3</formula>
    </cfRule>
  </conditionalFormatting>
  <conditionalFormatting sqref="D2">
    <cfRule type="cellIs" dxfId="535" priority="536" stopIfTrue="1" operator="lessThan">
      <formula>6</formula>
    </cfRule>
  </conditionalFormatting>
  <conditionalFormatting sqref="D4:D5">
    <cfRule type="cellIs" dxfId="534" priority="535" stopIfTrue="1" operator="notBetween">
      <formula>0</formula>
      <formula>3</formula>
    </cfRule>
  </conditionalFormatting>
  <conditionalFormatting sqref="D6">
    <cfRule type="cellIs" dxfId="533" priority="534" stopIfTrue="1" operator="notBetween">
      <formula>0</formula>
      <formula>3</formula>
    </cfRule>
  </conditionalFormatting>
  <conditionalFormatting sqref="D2">
    <cfRule type="cellIs" dxfId="532" priority="533" stopIfTrue="1" operator="lessThan">
      <formula>6</formula>
    </cfRule>
  </conditionalFormatting>
  <conditionalFormatting sqref="D4:D5">
    <cfRule type="cellIs" dxfId="531" priority="532" stopIfTrue="1" operator="notBetween">
      <formula>0</formula>
      <formula>3</formula>
    </cfRule>
  </conditionalFormatting>
  <conditionalFormatting sqref="D6">
    <cfRule type="cellIs" dxfId="530" priority="531" stopIfTrue="1" operator="notBetween">
      <formula>0</formula>
      <formula>3</formula>
    </cfRule>
  </conditionalFormatting>
  <conditionalFormatting sqref="D2">
    <cfRule type="cellIs" dxfId="529" priority="530" stopIfTrue="1" operator="lessThan">
      <formula>6</formula>
    </cfRule>
  </conditionalFormatting>
  <conditionalFormatting sqref="D4:D5">
    <cfRule type="cellIs" dxfId="528" priority="529" stopIfTrue="1" operator="notBetween">
      <formula>0</formula>
      <formula>3</formula>
    </cfRule>
  </conditionalFormatting>
  <conditionalFormatting sqref="D6">
    <cfRule type="cellIs" dxfId="527" priority="528" stopIfTrue="1" operator="notBetween">
      <formula>0</formula>
      <formula>3</formula>
    </cfRule>
  </conditionalFormatting>
  <conditionalFormatting sqref="D2">
    <cfRule type="cellIs" dxfId="526" priority="527" stopIfTrue="1" operator="lessThan">
      <formula>6</formula>
    </cfRule>
  </conditionalFormatting>
  <conditionalFormatting sqref="D4:D5">
    <cfRule type="cellIs" dxfId="525" priority="526" stopIfTrue="1" operator="notBetween">
      <formula>0</formula>
      <formula>3</formula>
    </cfRule>
  </conditionalFormatting>
  <conditionalFormatting sqref="D6">
    <cfRule type="cellIs" dxfId="524" priority="525" stopIfTrue="1" operator="notBetween">
      <formula>0</formula>
      <formula>3</formula>
    </cfRule>
  </conditionalFormatting>
  <conditionalFormatting sqref="D2">
    <cfRule type="cellIs" dxfId="523" priority="524" stopIfTrue="1" operator="lessThan">
      <formula>6</formula>
    </cfRule>
  </conditionalFormatting>
  <conditionalFormatting sqref="D4:D5">
    <cfRule type="cellIs" dxfId="522" priority="523" stopIfTrue="1" operator="notBetween">
      <formula>0</formula>
      <formula>3</formula>
    </cfRule>
  </conditionalFormatting>
  <conditionalFormatting sqref="D6">
    <cfRule type="cellIs" dxfId="521" priority="522" stopIfTrue="1" operator="notBetween">
      <formula>0</formula>
      <formula>3</formula>
    </cfRule>
  </conditionalFormatting>
  <conditionalFormatting sqref="D2">
    <cfRule type="cellIs" dxfId="520" priority="521" stopIfTrue="1" operator="lessThan">
      <formula>6</formula>
    </cfRule>
  </conditionalFormatting>
  <conditionalFormatting sqref="D4:D5">
    <cfRule type="cellIs" dxfId="519" priority="520" stopIfTrue="1" operator="notBetween">
      <formula>0</formula>
      <formula>3</formula>
    </cfRule>
  </conditionalFormatting>
  <conditionalFormatting sqref="D6">
    <cfRule type="cellIs" dxfId="518" priority="519" stopIfTrue="1" operator="notBetween">
      <formula>0</formula>
      <formula>3</formula>
    </cfRule>
  </conditionalFormatting>
  <conditionalFormatting sqref="D2">
    <cfRule type="cellIs" dxfId="517" priority="518" stopIfTrue="1" operator="lessThan">
      <formula>6</formula>
    </cfRule>
  </conditionalFormatting>
  <conditionalFormatting sqref="D4:D5">
    <cfRule type="cellIs" dxfId="516" priority="517" stopIfTrue="1" operator="notBetween">
      <formula>0</formula>
      <formula>3</formula>
    </cfRule>
  </conditionalFormatting>
  <conditionalFormatting sqref="D6">
    <cfRule type="cellIs" dxfId="515" priority="516" stopIfTrue="1" operator="notBetween">
      <formula>0</formula>
      <formula>3</formula>
    </cfRule>
  </conditionalFormatting>
  <conditionalFormatting sqref="D2">
    <cfRule type="cellIs" dxfId="514" priority="515" stopIfTrue="1" operator="lessThan">
      <formula>6</formula>
    </cfRule>
  </conditionalFormatting>
  <conditionalFormatting sqref="D4:D5">
    <cfRule type="cellIs" dxfId="513" priority="514" stopIfTrue="1" operator="notBetween">
      <formula>0</formula>
      <formula>3</formula>
    </cfRule>
  </conditionalFormatting>
  <conditionalFormatting sqref="D6">
    <cfRule type="cellIs" dxfId="512" priority="513" stopIfTrue="1" operator="notBetween">
      <formula>0</formula>
      <formula>3</formula>
    </cfRule>
  </conditionalFormatting>
  <conditionalFormatting sqref="D2">
    <cfRule type="cellIs" dxfId="511" priority="512" stopIfTrue="1" operator="lessThan">
      <formula>6</formula>
    </cfRule>
  </conditionalFormatting>
  <conditionalFormatting sqref="D4:D5">
    <cfRule type="cellIs" dxfId="510" priority="511" stopIfTrue="1" operator="notBetween">
      <formula>0</formula>
      <formula>3</formula>
    </cfRule>
  </conditionalFormatting>
  <conditionalFormatting sqref="D6">
    <cfRule type="cellIs" dxfId="509" priority="510" stopIfTrue="1" operator="notBetween">
      <formula>0</formula>
      <formula>3</formula>
    </cfRule>
  </conditionalFormatting>
  <conditionalFormatting sqref="D2">
    <cfRule type="cellIs" dxfId="508" priority="509" stopIfTrue="1" operator="lessThan">
      <formula>6</formula>
    </cfRule>
  </conditionalFormatting>
  <conditionalFormatting sqref="D4:D5">
    <cfRule type="cellIs" dxfId="507" priority="508" stopIfTrue="1" operator="notBetween">
      <formula>0</formula>
      <formula>3</formula>
    </cfRule>
  </conditionalFormatting>
  <conditionalFormatting sqref="D6">
    <cfRule type="cellIs" dxfId="506" priority="507" stopIfTrue="1" operator="notBetween">
      <formula>0</formula>
      <formula>3</formula>
    </cfRule>
  </conditionalFormatting>
  <conditionalFormatting sqref="D2">
    <cfRule type="cellIs" dxfId="505" priority="506" stopIfTrue="1" operator="lessThan">
      <formula>6</formula>
    </cfRule>
  </conditionalFormatting>
  <conditionalFormatting sqref="D4:D5">
    <cfRule type="cellIs" dxfId="504" priority="505" stopIfTrue="1" operator="notBetween">
      <formula>0</formula>
      <formula>3</formula>
    </cfRule>
  </conditionalFormatting>
  <conditionalFormatting sqref="D6">
    <cfRule type="cellIs" dxfId="503" priority="504" stopIfTrue="1" operator="notBetween">
      <formula>0</formula>
      <formula>3</formula>
    </cfRule>
  </conditionalFormatting>
  <conditionalFormatting sqref="D2">
    <cfRule type="cellIs" dxfId="502" priority="503" stopIfTrue="1" operator="lessThan">
      <formula>6</formula>
    </cfRule>
  </conditionalFormatting>
  <conditionalFormatting sqref="D4:D5">
    <cfRule type="cellIs" dxfId="501" priority="502" stopIfTrue="1" operator="notBetween">
      <formula>0</formula>
      <formula>3</formula>
    </cfRule>
  </conditionalFormatting>
  <conditionalFormatting sqref="D6">
    <cfRule type="cellIs" dxfId="500" priority="501" stopIfTrue="1" operator="notBetween">
      <formula>0</formula>
      <formula>3</formula>
    </cfRule>
  </conditionalFormatting>
  <conditionalFormatting sqref="D2">
    <cfRule type="cellIs" dxfId="499" priority="500" stopIfTrue="1" operator="lessThan">
      <formula>6</formula>
    </cfRule>
  </conditionalFormatting>
  <conditionalFormatting sqref="D4:D5">
    <cfRule type="cellIs" dxfId="498" priority="499" stopIfTrue="1" operator="notBetween">
      <formula>0</formula>
      <formula>3</formula>
    </cfRule>
  </conditionalFormatting>
  <conditionalFormatting sqref="D6">
    <cfRule type="cellIs" dxfId="497" priority="498" stopIfTrue="1" operator="notBetween">
      <formula>0</formula>
      <formula>3</formula>
    </cfRule>
  </conditionalFormatting>
  <conditionalFormatting sqref="D2">
    <cfRule type="cellIs" dxfId="496" priority="497" stopIfTrue="1" operator="lessThan">
      <formula>6</formula>
    </cfRule>
  </conditionalFormatting>
  <conditionalFormatting sqref="D4:D5">
    <cfRule type="cellIs" dxfId="495" priority="496" stopIfTrue="1" operator="notBetween">
      <formula>0</formula>
      <formula>3</formula>
    </cfRule>
  </conditionalFormatting>
  <conditionalFormatting sqref="D6">
    <cfRule type="cellIs" dxfId="494" priority="495" stopIfTrue="1" operator="notBetween">
      <formula>0</formula>
      <formula>3</formula>
    </cfRule>
  </conditionalFormatting>
  <conditionalFormatting sqref="D2">
    <cfRule type="cellIs" dxfId="493" priority="494" stopIfTrue="1" operator="lessThan">
      <formula>6</formula>
    </cfRule>
  </conditionalFormatting>
  <conditionalFormatting sqref="D4:D5">
    <cfRule type="cellIs" dxfId="492" priority="493" stopIfTrue="1" operator="notBetween">
      <formula>0</formula>
      <formula>3</formula>
    </cfRule>
  </conditionalFormatting>
  <conditionalFormatting sqref="D6">
    <cfRule type="cellIs" dxfId="491" priority="492" stopIfTrue="1" operator="notBetween">
      <formula>0</formula>
      <formula>3</formula>
    </cfRule>
  </conditionalFormatting>
  <conditionalFormatting sqref="D2">
    <cfRule type="cellIs" dxfId="490" priority="491" stopIfTrue="1" operator="lessThan">
      <formula>6</formula>
    </cfRule>
  </conditionalFormatting>
  <conditionalFormatting sqref="D4:D5">
    <cfRule type="cellIs" dxfId="489" priority="490" stopIfTrue="1" operator="notBetween">
      <formula>0</formula>
      <formula>3</formula>
    </cfRule>
  </conditionalFormatting>
  <conditionalFormatting sqref="D6">
    <cfRule type="cellIs" dxfId="488" priority="489" stopIfTrue="1" operator="notBetween">
      <formula>0</formula>
      <formula>3</formula>
    </cfRule>
  </conditionalFormatting>
  <conditionalFormatting sqref="D2">
    <cfRule type="cellIs" dxfId="487" priority="488" stopIfTrue="1" operator="lessThan">
      <formula>6</formula>
    </cfRule>
  </conditionalFormatting>
  <conditionalFormatting sqref="D4:D5">
    <cfRule type="cellIs" dxfId="486" priority="487" stopIfTrue="1" operator="notBetween">
      <formula>0</formula>
      <formula>3</formula>
    </cfRule>
  </conditionalFormatting>
  <conditionalFormatting sqref="D6">
    <cfRule type="cellIs" dxfId="485" priority="486" stopIfTrue="1" operator="notBetween">
      <formula>0</formula>
      <formula>3</formula>
    </cfRule>
  </conditionalFormatting>
  <conditionalFormatting sqref="D2">
    <cfRule type="cellIs" dxfId="484" priority="485" stopIfTrue="1" operator="lessThan">
      <formula>6</formula>
    </cfRule>
  </conditionalFormatting>
  <conditionalFormatting sqref="D4:D5">
    <cfRule type="cellIs" dxfId="483" priority="484" stopIfTrue="1" operator="notBetween">
      <formula>0</formula>
      <formula>3</formula>
    </cfRule>
  </conditionalFormatting>
  <conditionalFormatting sqref="D6">
    <cfRule type="cellIs" dxfId="482" priority="483" stopIfTrue="1" operator="notBetween">
      <formula>0</formula>
      <formula>3</formula>
    </cfRule>
  </conditionalFormatting>
  <conditionalFormatting sqref="F3">
    <cfRule type="cellIs" dxfId="481" priority="482" stopIfTrue="1" operator="lessThanOrEqual">
      <formula>0</formula>
    </cfRule>
  </conditionalFormatting>
  <conditionalFormatting sqref="F4">
    <cfRule type="cellIs" dxfId="480" priority="481" stopIfTrue="1" operator="notBetween">
      <formula>0</formula>
      <formula>3</formula>
    </cfRule>
  </conditionalFormatting>
  <conditionalFormatting sqref="F26">
    <cfRule type="expression" dxfId="479" priority="480">
      <formula>IF($F$26&gt;$I$26,TRUE,FALSE)</formula>
    </cfRule>
  </conditionalFormatting>
  <conditionalFormatting sqref="F3">
    <cfRule type="cellIs" dxfId="478" priority="479" stopIfTrue="1" operator="lessThanOrEqual">
      <formula>0</formula>
    </cfRule>
  </conditionalFormatting>
  <conditionalFormatting sqref="F4">
    <cfRule type="cellIs" dxfId="477" priority="478" stopIfTrue="1" operator="notBetween">
      <formula>0</formula>
      <formula>3</formula>
    </cfRule>
  </conditionalFormatting>
  <conditionalFormatting sqref="F26">
    <cfRule type="expression" dxfId="476" priority="477">
      <formula>IF($F$26&gt;$I$26,TRUE,FALSE)</formula>
    </cfRule>
  </conditionalFormatting>
  <conditionalFormatting sqref="F34">
    <cfRule type="expression" dxfId="475" priority="476" stopIfTrue="1">
      <formula>(I34&lt;0)</formula>
    </cfRule>
  </conditionalFormatting>
  <conditionalFormatting sqref="F35">
    <cfRule type="expression" dxfId="474" priority="475" stopIfTrue="1">
      <formula>(I35&lt;0)</formula>
    </cfRule>
  </conditionalFormatting>
  <conditionalFormatting sqref="F36">
    <cfRule type="expression" dxfId="473" priority="474" stopIfTrue="1">
      <formula>(I36&lt;0)</formula>
    </cfRule>
  </conditionalFormatting>
  <conditionalFormatting sqref="F37">
    <cfRule type="expression" dxfId="472" priority="473" stopIfTrue="1">
      <formula>(I37&lt;0)</formula>
    </cfRule>
  </conditionalFormatting>
  <conditionalFormatting sqref="F38">
    <cfRule type="expression" dxfId="471" priority="472" stopIfTrue="1">
      <formula>(I38&lt;0)</formula>
    </cfRule>
  </conditionalFormatting>
  <conditionalFormatting sqref="F3">
    <cfRule type="cellIs" dxfId="470" priority="471" stopIfTrue="1" operator="lessThanOrEqual">
      <formula>0</formula>
    </cfRule>
  </conditionalFormatting>
  <conditionalFormatting sqref="F4">
    <cfRule type="cellIs" dxfId="469" priority="470" stopIfTrue="1" operator="notBetween">
      <formula>0</formula>
      <formula>3</formula>
    </cfRule>
  </conditionalFormatting>
  <conditionalFormatting sqref="F26">
    <cfRule type="expression" dxfId="468" priority="469">
      <formula>IF($F$26&gt;$I$26,TRUE,FALSE)</formula>
    </cfRule>
  </conditionalFormatting>
  <conditionalFormatting sqref="F3">
    <cfRule type="cellIs" dxfId="467" priority="468" stopIfTrue="1" operator="lessThanOrEqual">
      <formula>0</formula>
    </cfRule>
  </conditionalFormatting>
  <conditionalFormatting sqref="F4">
    <cfRule type="cellIs" dxfId="466" priority="467" stopIfTrue="1" operator="notBetween">
      <formula>0</formula>
      <formula>3</formula>
    </cfRule>
  </conditionalFormatting>
  <conditionalFormatting sqref="F26">
    <cfRule type="expression" dxfId="465" priority="466">
      <formula>IF($F$26&gt;$I$26,TRUE,FALSE)</formula>
    </cfRule>
  </conditionalFormatting>
  <conditionalFormatting sqref="F3">
    <cfRule type="cellIs" dxfId="464" priority="465" stopIfTrue="1" operator="lessThanOrEqual">
      <formula>0</formula>
    </cfRule>
  </conditionalFormatting>
  <conditionalFormatting sqref="F4">
    <cfRule type="cellIs" dxfId="463" priority="464" stopIfTrue="1" operator="notBetween">
      <formula>0</formula>
      <formula>3</formula>
    </cfRule>
  </conditionalFormatting>
  <conditionalFormatting sqref="F26">
    <cfRule type="expression" dxfId="462" priority="463">
      <formula>IF($F$26&gt;$I$26,TRUE,FALSE)</formula>
    </cfRule>
  </conditionalFormatting>
  <conditionalFormatting sqref="F3">
    <cfRule type="cellIs" dxfId="461" priority="462" stopIfTrue="1" operator="lessThanOrEqual">
      <formula>0</formula>
    </cfRule>
  </conditionalFormatting>
  <conditionalFormatting sqref="F4">
    <cfRule type="cellIs" dxfId="460" priority="461" stopIfTrue="1" operator="notBetween">
      <formula>0</formula>
      <formula>3</formula>
    </cfRule>
  </conditionalFormatting>
  <conditionalFormatting sqref="F26">
    <cfRule type="expression" dxfId="459" priority="460">
      <formula>IF($F$26&gt;$I$26,TRUE,FALSE)</formula>
    </cfRule>
  </conditionalFormatting>
  <conditionalFormatting sqref="F3">
    <cfRule type="cellIs" dxfId="458" priority="459" stopIfTrue="1" operator="lessThanOrEqual">
      <formula>0</formula>
    </cfRule>
  </conditionalFormatting>
  <conditionalFormatting sqref="F4">
    <cfRule type="cellIs" dxfId="457" priority="458" stopIfTrue="1" operator="notBetween">
      <formula>0</formula>
      <formula>3</formula>
    </cfRule>
  </conditionalFormatting>
  <conditionalFormatting sqref="F26">
    <cfRule type="expression" dxfId="456" priority="457">
      <formula>IF($F$26&gt;$I$26,TRUE,FALSE)</formula>
    </cfRule>
  </conditionalFormatting>
  <conditionalFormatting sqref="F3">
    <cfRule type="cellIs" dxfId="455" priority="456" stopIfTrue="1" operator="lessThanOrEqual">
      <formula>0</formula>
    </cfRule>
  </conditionalFormatting>
  <conditionalFormatting sqref="F4">
    <cfRule type="cellIs" dxfId="454" priority="455" stopIfTrue="1" operator="notBetween">
      <formula>0</formula>
      <formula>3</formula>
    </cfRule>
  </conditionalFormatting>
  <conditionalFormatting sqref="F26">
    <cfRule type="expression" dxfId="453" priority="454">
      <formula>IF($F$26&gt;$I$26,TRUE,FALSE)</formula>
    </cfRule>
  </conditionalFormatting>
  <conditionalFormatting sqref="F3">
    <cfRule type="cellIs" dxfId="452" priority="453" stopIfTrue="1" operator="lessThanOrEqual">
      <formula>0</formula>
    </cfRule>
  </conditionalFormatting>
  <conditionalFormatting sqref="F4">
    <cfRule type="cellIs" dxfId="451" priority="452" stopIfTrue="1" operator="notBetween">
      <formula>0</formula>
      <formula>3</formula>
    </cfRule>
  </conditionalFormatting>
  <conditionalFormatting sqref="F26">
    <cfRule type="expression" dxfId="450" priority="451">
      <formula>IF($F$26&gt;$I$26,TRUE,FALSE)</formula>
    </cfRule>
  </conditionalFormatting>
  <conditionalFormatting sqref="F3">
    <cfRule type="cellIs" dxfId="449" priority="450" stopIfTrue="1" operator="lessThanOrEqual">
      <formula>0</formula>
    </cfRule>
  </conditionalFormatting>
  <conditionalFormatting sqref="F4">
    <cfRule type="cellIs" dxfId="448" priority="449" stopIfTrue="1" operator="notBetween">
      <formula>0</formula>
      <formula>3</formula>
    </cfRule>
  </conditionalFormatting>
  <conditionalFormatting sqref="F26">
    <cfRule type="expression" dxfId="447" priority="448">
      <formula>IF($F$26&gt;$I$26,TRUE,FALSE)</formula>
    </cfRule>
  </conditionalFormatting>
  <conditionalFormatting sqref="F3">
    <cfRule type="cellIs" dxfId="446" priority="447" stopIfTrue="1" operator="lessThanOrEqual">
      <formula>0</formula>
    </cfRule>
  </conditionalFormatting>
  <conditionalFormatting sqref="F4">
    <cfRule type="cellIs" dxfId="445" priority="446" stopIfTrue="1" operator="notBetween">
      <formula>0</formula>
      <formula>3</formula>
    </cfRule>
  </conditionalFormatting>
  <conditionalFormatting sqref="F26">
    <cfRule type="expression" dxfId="444" priority="445">
      <formula>IF($F$26&gt;$I$26,TRUE,FALSE)</formula>
    </cfRule>
  </conditionalFormatting>
  <conditionalFormatting sqref="F3">
    <cfRule type="cellIs" dxfId="443" priority="444" stopIfTrue="1" operator="lessThanOrEqual">
      <formula>0</formula>
    </cfRule>
  </conditionalFormatting>
  <conditionalFormatting sqref="F4">
    <cfRule type="cellIs" dxfId="442" priority="443" stopIfTrue="1" operator="notBetween">
      <formula>0</formula>
      <formula>3</formula>
    </cfRule>
  </conditionalFormatting>
  <conditionalFormatting sqref="F26">
    <cfRule type="expression" dxfId="441" priority="442">
      <formula>IF($F$26&gt;$I$26,TRUE,FALSE)</formula>
    </cfRule>
  </conditionalFormatting>
  <conditionalFormatting sqref="F3">
    <cfRule type="cellIs" dxfId="440" priority="441" stopIfTrue="1" operator="lessThanOrEqual">
      <formula>0</formula>
    </cfRule>
  </conditionalFormatting>
  <conditionalFormatting sqref="F4">
    <cfRule type="cellIs" dxfId="439" priority="440" stopIfTrue="1" operator="notBetween">
      <formula>0</formula>
      <formula>3</formula>
    </cfRule>
  </conditionalFormatting>
  <conditionalFormatting sqref="F26">
    <cfRule type="expression" dxfId="438" priority="439">
      <formula>IF($F$26&gt;$I$26,TRUE,FALSE)</formula>
    </cfRule>
  </conditionalFormatting>
  <conditionalFormatting sqref="F3">
    <cfRule type="cellIs" dxfId="437" priority="438" stopIfTrue="1" operator="lessThanOrEqual">
      <formula>0</formula>
    </cfRule>
  </conditionalFormatting>
  <conditionalFormatting sqref="F4">
    <cfRule type="cellIs" dxfId="436" priority="437" stopIfTrue="1" operator="notBetween">
      <formula>0</formula>
      <formula>3</formula>
    </cfRule>
  </conditionalFormatting>
  <conditionalFormatting sqref="F26">
    <cfRule type="expression" dxfId="435" priority="436">
      <formula>IF($F$26&gt;$I$26,TRUE,FALSE)</formula>
    </cfRule>
  </conditionalFormatting>
  <conditionalFormatting sqref="F3">
    <cfRule type="cellIs" dxfId="434" priority="435" stopIfTrue="1" operator="lessThanOrEqual">
      <formula>0</formula>
    </cfRule>
  </conditionalFormatting>
  <conditionalFormatting sqref="F4">
    <cfRule type="cellIs" dxfId="433" priority="434" stopIfTrue="1" operator="notBetween">
      <formula>0</formula>
      <formula>3</formula>
    </cfRule>
  </conditionalFormatting>
  <conditionalFormatting sqref="F26">
    <cfRule type="expression" dxfId="432" priority="433">
      <formula>IF($F$26&gt;$I$26,TRUE,FALSE)</formula>
    </cfRule>
  </conditionalFormatting>
  <conditionalFormatting sqref="F34">
    <cfRule type="expression" dxfId="431" priority="432" stopIfTrue="1">
      <formula>(I34&lt;0)</formula>
    </cfRule>
  </conditionalFormatting>
  <conditionalFormatting sqref="F35">
    <cfRule type="expression" dxfId="430" priority="431" stopIfTrue="1">
      <formula>(I35&lt;0)</formula>
    </cfRule>
  </conditionalFormatting>
  <conditionalFormatting sqref="F36">
    <cfRule type="expression" dxfId="429" priority="430" stopIfTrue="1">
      <formula>(I36&lt;0)</formula>
    </cfRule>
  </conditionalFormatting>
  <conditionalFormatting sqref="F37">
    <cfRule type="expression" dxfId="428" priority="429" stopIfTrue="1">
      <formula>(I37&lt;0)</formula>
    </cfRule>
  </conditionalFormatting>
  <conditionalFormatting sqref="F38">
    <cfRule type="expression" dxfId="427" priority="428" stopIfTrue="1">
      <formula>(I38&lt;0)</formula>
    </cfRule>
  </conditionalFormatting>
  <conditionalFormatting sqref="F3">
    <cfRule type="cellIs" dxfId="426" priority="427" stopIfTrue="1" operator="lessThanOrEqual">
      <formula>0</formula>
    </cfRule>
  </conditionalFormatting>
  <conditionalFormatting sqref="F4">
    <cfRule type="cellIs" dxfId="425" priority="426" stopIfTrue="1" operator="notBetween">
      <formula>0</formula>
      <formula>3</formula>
    </cfRule>
  </conditionalFormatting>
  <conditionalFormatting sqref="F26">
    <cfRule type="expression" dxfId="424" priority="425">
      <formula>IF($F$26&gt;$I$26,TRUE,FALSE)</formula>
    </cfRule>
  </conditionalFormatting>
  <conditionalFormatting sqref="F3">
    <cfRule type="cellIs" dxfId="423" priority="424" stopIfTrue="1" operator="lessThanOrEqual">
      <formula>0</formula>
    </cfRule>
  </conditionalFormatting>
  <conditionalFormatting sqref="F4">
    <cfRule type="cellIs" dxfId="422" priority="423" stopIfTrue="1" operator="notBetween">
      <formula>0</formula>
      <formula>3</formula>
    </cfRule>
  </conditionalFormatting>
  <conditionalFormatting sqref="F26">
    <cfRule type="expression" dxfId="421" priority="422">
      <formula>IF($F$26&gt;$I$26,TRUE,FALSE)</formula>
    </cfRule>
  </conditionalFormatting>
  <conditionalFormatting sqref="F3">
    <cfRule type="cellIs" dxfId="420" priority="421" stopIfTrue="1" operator="lessThanOrEqual">
      <formula>0</formula>
    </cfRule>
  </conditionalFormatting>
  <conditionalFormatting sqref="F4">
    <cfRule type="cellIs" dxfId="419" priority="420" stopIfTrue="1" operator="notBetween">
      <formula>0</formula>
      <formula>3</formula>
    </cfRule>
  </conditionalFormatting>
  <conditionalFormatting sqref="F26">
    <cfRule type="expression" dxfId="418" priority="419">
      <formula>IF($F$26&gt;$I$26,TRUE,FALSE)</formula>
    </cfRule>
  </conditionalFormatting>
  <conditionalFormatting sqref="F3">
    <cfRule type="cellIs" dxfId="417" priority="418" stopIfTrue="1" operator="lessThanOrEqual">
      <formula>0</formula>
    </cfRule>
  </conditionalFormatting>
  <conditionalFormatting sqref="F4">
    <cfRule type="cellIs" dxfId="416" priority="417" stopIfTrue="1" operator="notBetween">
      <formula>0</formula>
      <formula>3</formula>
    </cfRule>
  </conditionalFormatting>
  <conditionalFormatting sqref="F26">
    <cfRule type="expression" dxfId="415" priority="416">
      <formula>IF($F$26&gt;$I$26,TRUE,FALSE)</formula>
    </cfRule>
  </conditionalFormatting>
  <conditionalFormatting sqref="F3">
    <cfRule type="cellIs" dxfId="414" priority="415" stopIfTrue="1" operator="lessThanOrEqual">
      <formula>0</formula>
    </cfRule>
  </conditionalFormatting>
  <conditionalFormatting sqref="F4">
    <cfRule type="cellIs" dxfId="413" priority="414" stopIfTrue="1" operator="notBetween">
      <formula>0</formula>
      <formula>3</formula>
    </cfRule>
  </conditionalFormatting>
  <conditionalFormatting sqref="F26">
    <cfRule type="expression" dxfId="412" priority="413">
      <formula>IF($F$26&gt;$I$26,TRUE,FALSE)</formula>
    </cfRule>
  </conditionalFormatting>
  <conditionalFormatting sqref="F3">
    <cfRule type="cellIs" dxfId="411" priority="412" stopIfTrue="1" operator="lessThanOrEqual">
      <formula>0</formula>
    </cfRule>
  </conditionalFormatting>
  <conditionalFormatting sqref="F4">
    <cfRule type="cellIs" dxfId="410" priority="411" stopIfTrue="1" operator="notBetween">
      <formula>0</formula>
      <formula>3</formula>
    </cfRule>
  </conditionalFormatting>
  <conditionalFormatting sqref="F26">
    <cfRule type="expression" dxfId="409" priority="410">
      <formula>IF($F$26&gt;$I$26,TRUE,FALSE)</formula>
    </cfRule>
  </conditionalFormatting>
  <conditionalFormatting sqref="F3">
    <cfRule type="cellIs" dxfId="408" priority="409" stopIfTrue="1" operator="lessThanOrEqual">
      <formula>0</formula>
    </cfRule>
  </conditionalFormatting>
  <conditionalFormatting sqref="F4">
    <cfRule type="cellIs" dxfId="407" priority="408" stopIfTrue="1" operator="notBetween">
      <formula>0</formula>
      <formula>3</formula>
    </cfRule>
  </conditionalFormatting>
  <conditionalFormatting sqref="F26">
    <cfRule type="expression" dxfId="406" priority="407">
      <formula>IF($F$26&gt;$I$26,TRUE,FALSE)</formula>
    </cfRule>
  </conditionalFormatting>
  <conditionalFormatting sqref="F3">
    <cfRule type="cellIs" dxfId="405" priority="406" stopIfTrue="1" operator="lessThanOrEqual">
      <formula>0</formula>
    </cfRule>
  </conditionalFormatting>
  <conditionalFormatting sqref="F4">
    <cfRule type="cellIs" dxfId="404" priority="405" stopIfTrue="1" operator="notBetween">
      <formula>0</formula>
      <formula>3</formula>
    </cfRule>
  </conditionalFormatting>
  <conditionalFormatting sqref="F26">
    <cfRule type="expression" dxfId="403" priority="404">
      <formula>IF($F$26&gt;$I$26,TRUE,FALSE)</formula>
    </cfRule>
  </conditionalFormatting>
  <conditionalFormatting sqref="F3">
    <cfRule type="cellIs" dxfId="402" priority="403" stopIfTrue="1" operator="lessThanOrEqual">
      <formula>0</formula>
    </cfRule>
  </conditionalFormatting>
  <conditionalFormatting sqref="F4">
    <cfRule type="cellIs" dxfId="401" priority="402" stopIfTrue="1" operator="notBetween">
      <formula>0</formula>
      <formula>3</formula>
    </cfRule>
  </conditionalFormatting>
  <conditionalFormatting sqref="F26">
    <cfRule type="expression" dxfId="400" priority="401">
      <formula>IF($F$26&gt;$I$26,TRUE,FALSE)</formula>
    </cfRule>
  </conditionalFormatting>
  <conditionalFormatting sqref="F3">
    <cfRule type="cellIs" dxfId="399" priority="400" stopIfTrue="1" operator="lessThanOrEqual">
      <formula>0</formula>
    </cfRule>
  </conditionalFormatting>
  <conditionalFormatting sqref="F4">
    <cfRule type="cellIs" dxfId="398" priority="399" stopIfTrue="1" operator="notBetween">
      <formula>0</formula>
      <formula>3</formula>
    </cfRule>
  </conditionalFormatting>
  <conditionalFormatting sqref="F26">
    <cfRule type="expression" dxfId="397" priority="398">
      <formula>IF($F$26&gt;$I$26,TRUE,FALSE)</formula>
    </cfRule>
  </conditionalFormatting>
  <conditionalFormatting sqref="F3">
    <cfRule type="cellIs" dxfId="396" priority="397" stopIfTrue="1" operator="lessThanOrEqual">
      <formula>0</formula>
    </cfRule>
  </conditionalFormatting>
  <conditionalFormatting sqref="F4">
    <cfRule type="cellIs" dxfId="395" priority="396" stopIfTrue="1" operator="notBetween">
      <formula>0</formula>
      <formula>3</formula>
    </cfRule>
  </conditionalFormatting>
  <conditionalFormatting sqref="F26">
    <cfRule type="expression" dxfId="394" priority="395">
      <formula>IF($F$26&gt;$I$26,TRUE,FALSE)</formula>
    </cfRule>
  </conditionalFormatting>
  <conditionalFormatting sqref="F3">
    <cfRule type="cellIs" dxfId="393" priority="394" stopIfTrue="1" operator="lessThanOrEqual">
      <formula>0</formula>
    </cfRule>
  </conditionalFormatting>
  <conditionalFormatting sqref="F4">
    <cfRule type="cellIs" dxfId="392" priority="393" stopIfTrue="1" operator="notBetween">
      <formula>0</formula>
      <formula>3</formula>
    </cfRule>
  </conditionalFormatting>
  <conditionalFormatting sqref="F26">
    <cfRule type="expression" dxfId="391" priority="392">
      <formula>IF($F$26&gt;$I$26,TRUE,FALSE)</formula>
    </cfRule>
  </conditionalFormatting>
  <conditionalFormatting sqref="F3">
    <cfRule type="cellIs" dxfId="390" priority="391" stopIfTrue="1" operator="lessThanOrEqual">
      <formula>0</formula>
    </cfRule>
  </conditionalFormatting>
  <conditionalFormatting sqref="F4">
    <cfRule type="cellIs" dxfId="389" priority="390" stopIfTrue="1" operator="notBetween">
      <formula>0</formula>
      <formula>3</formula>
    </cfRule>
  </conditionalFormatting>
  <conditionalFormatting sqref="F26">
    <cfRule type="expression" dxfId="388" priority="389">
      <formula>IF($F$26&gt;$I$26,TRUE,FALSE)</formula>
    </cfRule>
  </conditionalFormatting>
  <conditionalFormatting sqref="F34">
    <cfRule type="expression" dxfId="387" priority="388" stopIfTrue="1">
      <formula>(I34&lt;0)</formula>
    </cfRule>
  </conditionalFormatting>
  <conditionalFormatting sqref="F35">
    <cfRule type="expression" dxfId="386" priority="387" stopIfTrue="1">
      <formula>(I35&lt;0)</formula>
    </cfRule>
  </conditionalFormatting>
  <conditionalFormatting sqref="F36">
    <cfRule type="expression" dxfId="385" priority="386" stopIfTrue="1">
      <formula>(I36&lt;0)</formula>
    </cfRule>
  </conditionalFormatting>
  <conditionalFormatting sqref="F37">
    <cfRule type="expression" dxfId="384" priority="385" stopIfTrue="1">
      <formula>(I37&lt;0)</formula>
    </cfRule>
  </conditionalFormatting>
  <conditionalFormatting sqref="F38">
    <cfRule type="expression" dxfId="383" priority="384" stopIfTrue="1">
      <formula>(I38&lt;0)</formula>
    </cfRule>
  </conditionalFormatting>
  <conditionalFormatting sqref="F3">
    <cfRule type="cellIs" dxfId="382" priority="383" stopIfTrue="1" operator="lessThanOrEqual">
      <formula>0</formula>
    </cfRule>
  </conditionalFormatting>
  <conditionalFormatting sqref="F4">
    <cfRule type="cellIs" dxfId="381" priority="382" stopIfTrue="1" operator="notBetween">
      <formula>0</formula>
      <formula>3</formula>
    </cfRule>
  </conditionalFormatting>
  <conditionalFormatting sqref="F26">
    <cfRule type="expression" dxfId="380" priority="381">
      <formula>IF($F$26&gt;$I$26,TRUE,FALSE)</formula>
    </cfRule>
  </conditionalFormatting>
  <conditionalFormatting sqref="F3">
    <cfRule type="cellIs" dxfId="379" priority="380" stopIfTrue="1" operator="lessThanOrEqual">
      <formula>0</formula>
    </cfRule>
  </conditionalFormatting>
  <conditionalFormatting sqref="F4">
    <cfRule type="cellIs" dxfId="378" priority="379" stopIfTrue="1" operator="notBetween">
      <formula>0</formula>
      <formula>3</formula>
    </cfRule>
  </conditionalFormatting>
  <conditionalFormatting sqref="F26">
    <cfRule type="expression" dxfId="377" priority="378">
      <formula>IF($F$26&gt;$I$26,TRUE,FALSE)</formula>
    </cfRule>
  </conditionalFormatting>
  <conditionalFormatting sqref="F3">
    <cfRule type="cellIs" dxfId="376" priority="377" stopIfTrue="1" operator="lessThanOrEqual">
      <formula>0</formula>
    </cfRule>
  </conditionalFormatting>
  <conditionalFormatting sqref="F4">
    <cfRule type="cellIs" dxfId="375" priority="376" stopIfTrue="1" operator="notBetween">
      <formula>0</formula>
      <formula>3</formula>
    </cfRule>
  </conditionalFormatting>
  <conditionalFormatting sqref="F26">
    <cfRule type="expression" dxfId="374" priority="375">
      <formula>IF($F$26&gt;$I$26,TRUE,FALSE)</formula>
    </cfRule>
  </conditionalFormatting>
  <conditionalFormatting sqref="F3">
    <cfRule type="cellIs" dxfId="373" priority="374" stopIfTrue="1" operator="lessThanOrEqual">
      <formula>0</formula>
    </cfRule>
  </conditionalFormatting>
  <conditionalFormatting sqref="F4">
    <cfRule type="cellIs" dxfId="372" priority="373" stopIfTrue="1" operator="notBetween">
      <formula>0</formula>
      <formula>3</formula>
    </cfRule>
  </conditionalFormatting>
  <conditionalFormatting sqref="F26">
    <cfRule type="expression" dxfId="371" priority="372">
      <formula>IF($F$26&gt;$I$26,TRUE,FALSE)</formula>
    </cfRule>
  </conditionalFormatting>
  <conditionalFormatting sqref="F3">
    <cfRule type="cellIs" dxfId="370" priority="371" stopIfTrue="1" operator="lessThanOrEqual">
      <formula>0</formula>
    </cfRule>
  </conditionalFormatting>
  <conditionalFormatting sqref="F4">
    <cfRule type="cellIs" dxfId="369" priority="370" stopIfTrue="1" operator="notBetween">
      <formula>0</formula>
      <formula>3</formula>
    </cfRule>
  </conditionalFormatting>
  <conditionalFormatting sqref="F26">
    <cfRule type="expression" dxfId="368" priority="369">
      <formula>IF($F$26&gt;$I$26,TRUE,FALSE)</formula>
    </cfRule>
  </conditionalFormatting>
  <conditionalFormatting sqref="F3">
    <cfRule type="cellIs" dxfId="367" priority="368" stopIfTrue="1" operator="lessThanOrEqual">
      <formula>0</formula>
    </cfRule>
  </conditionalFormatting>
  <conditionalFormatting sqref="F4">
    <cfRule type="cellIs" dxfId="366" priority="367" stopIfTrue="1" operator="notBetween">
      <formula>0</formula>
      <formula>3</formula>
    </cfRule>
  </conditionalFormatting>
  <conditionalFormatting sqref="F26">
    <cfRule type="expression" dxfId="365" priority="366">
      <formula>IF($F$26&gt;$I$26,TRUE,FALSE)</formula>
    </cfRule>
  </conditionalFormatting>
  <conditionalFormatting sqref="F3">
    <cfRule type="cellIs" dxfId="364" priority="365" stopIfTrue="1" operator="lessThanOrEqual">
      <formula>0</formula>
    </cfRule>
  </conditionalFormatting>
  <conditionalFormatting sqref="F4">
    <cfRule type="cellIs" dxfId="363" priority="364" stopIfTrue="1" operator="notBetween">
      <formula>0</formula>
      <formula>3</formula>
    </cfRule>
  </conditionalFormatting>
  <conditionalFormatting sqref="F26">
    <cfRule type="expression" dxfId="362" priority="363">
      <formula>IF($F$26&gt;$I$26,TRUE,FALSE)</formula>
    </cfRule>
  </conditionalFormatting>
  <conditionalFormatting sqref="F3">
    <cfRule type="cellIs" dxfId="361" priority="362" stopIfTrue="1" operator="lessThanOrEqual">
      <formula>0</formula>
    </cfRule>
  </conditionalFormatting>
  <conditionalFormatting sqref="F4">
    <cfRule type="cellIs" dxfId="360" priority="361" stopIfTrue="1" operator="notBetween">
      <formula>0</formula>
      <formula>3</formula>
    </cfRule>
  </conditionalFormatting>
  <conditionalFormatting sqref="F26">
    <cfRule type="expression" dxfId="359" priority="360">
      <formula>IF($F$26&gt;$I$26,TRUE,FALSE)</formula>
    </cfRule>
  </conditionalFormatting>
  <conditionalFormatting sqref="F3">
    <cfRule type="cellIs" dxfId="358" priority="359" stopIfTrue="1" operator="lessThanOrEqual">
      <formula>0</formula>
    </cfRule>
  </conditionalFormatting>
  <conditionalFormatting sqref="F4">
    <cfRule type="cellIs" dxfId="357" priority="358" stopIfTrue="1" operator="notBetween">
      <formula>0</formula>
      <formula>3</formula>
    </cfRule>
  </conditionalFormatting>
  <conditionalFormatting sqref="F26">
    <cfRule type="expression" dxfId="356" priority="357">
      <formula>IF($F$26&gt;$I$26,TRUE,FALSE)</formula>
    </cfRule>
  </conditionalFormatting>
  <conditionalFormatting sqref="F3">
    <cfRule type="cellIs" dxfId="355" priority="356" stopIfTrue="1" operator="lessThanOrEqual">
      <formula>0</formula>
    </cfRule>
  </conditionalFormatting>
  <conditionalFormatting sqref="F4">
    <cfRule type="cellIs" dxfId="354" priority="355" stopIfTrue="1" operator="notBetween">
      <formula>0</formula>
      <formula>3</formula>
    </cfRule>
  </conditionalFormatting>
  <conditionalFormatting sqref="F26">
    <cfRule type="expression" dxfId="353" priority="354">
      <formula>IF($F$26&gt;$I$26,TRUE,FALSE)</formula>
    </cfRule>
  </conditionalFormatting>
  <conditionalFormatting sqref="F3">
    <cfRule type="cellIs" dxfId="352" priority="353" stopIfTrue="1" operator="lessThanOrEqual">
      <formula>0</formula>
    </cfRule>
  </conditionalFormatting>
  <conditionalFormatting sqref="F4">
    <cfRule type="cellIs" dxfId="351" priority="352" stopIfTrue="1" operator="notBetween">
      <formula>0</formula>
      <formula>3</formula>
    </cfRule>
  </conditionalFormatting>
  <conditionalFormatting sqref="F26">
    <cfRule type="expression" dxfId="350" priority="351">
      <formula>IF($F$26&gt;$I$26,TRUE,FALSE)</formula>
    </cfRule>
  </conditionalFormatting>
  <conditionalFormatting sqref="F3">
    <cfRule type="cellIs" dxfId="349" priority="350" stopIfTrue="1" operator="lessThanOrEqual">
      <formula>0</formula>
    </cfRule>
  </conditionalFormatting>
  <conditionalFormatting sqref="F4">
    <cfRule type="cellIs" dxfId="348" priority="349" stopIfTrue="1" operator="notBetween">
      <formula>0</formula>
      <formula>3</formula>
    </cfRule>
  </conditionalFormatting>
  <conditionalFormatting sqref="F26">
    <cfRule type="expression" dxfId="347" priority="348">
      <formula>IF($F$26&gt;$I$26,TRUE,FALSE)</formula>
    </cfRule>
  </conditionalFormatting>
  <conditionalFormatting sqref="F3">
    <cfRule type="cellIs" dxfId="346" priority="347" stopIfTrue="1" operator="lessThanOrEqual">
      <formula>0</formula>
    </cfRule>
  </conditionalFormatting>
  <conditionalFormatting sqref="F4">
    <cfRule type="cellIs" dxfId="345" priority="346" stopIfTrue="1" operator="notBetween">
      <formula>0</formula>
      <formula>3</formula>
    </cfRule>
  </conditionalFormatting>
  <conditionalFormatting sqref="F26">
    <cfRule type="expression" dxfId="344" priority="345">
      <formula>IF($F$26&gt;$I$26,TRUE,FALSE)</formula>
    </cfRule>
  </conditionalFormatting>
  <conditionalFormatting sqref="F34">
    <cfRule type="expression" dxfId="343" priority="344" stopIfTrue="1">
      <formula>(I34&lt;0)</formula>
    </cfRule>
  </conditionalFormatting>
  <conditionalFormatting sqref="F35">
    <cfRule type="expression" dxfId="342" priority="343" stopIfTrue="1">
      <formula>(I35&lt;0)</formula>
    </cfRule>
  </conditionalFormatting>
  <conditionalFormatting sqref="F36">
    <cfRule type="expression" dxfId="341" priority="342" stopIfTrue="1">
      <formula>(I36&lt;0)</formula>
    </cfRule>
  </conditionalFormatting>
  <conditionalFormatting sqref="F37">
    <cfRule type="expression" dxfId="340" priority="341" stopIfTrue="1">
      <formula>(I37&lt;0)</formula>
    </cfRule>
  </conditionalFormatting>
  <conditionalFormatting sqref="F38">
    <cfRule type="expression" dxfId="339" priority="340" stopIfTrue="1">
      <formula>(I38&lt;0)</formula>
    </cfRule>
  </conditionalFormatting>
  <conditionalFormatting sqref="F3">
    <cfRule type="cellIs" dxfId="338" priority="339" stopIfTrue="1" operator="lessThanOrEqual">
      <formula>0</formula>
    </cfRule>
  </conditionalFormatting>
  <conditionalFormatting sqref="F4">
    <cfRule type="cellIs" dxfId="337" priority="338" stopIfTrue="1" operator="notBetween">
      <formula>0</formula>
      <formula>3</formula>
    </cfRule>
  </conditionalFormatting>
  <conditionalFormatting sqref="F26">
    <cfRule type="expression" dxfId="336" priority="337">
      <formula>IF($F$26&gt;$I$26,TRUE,FALSE)</formula>
    </cfRule>
  </conditionalFormatting>
  <conditionalFormatting sqref="F3">
    <cfRule type="cellIs" dxfId="335" priority="336" stopIfTrue="1" operator="lessThanOrEqual">
      <formula>0</formula>
    </cfRule>
  </conditionalFormatting>
  <conditionalFormatting sqref="F4">
    <cfRule type="cellIs" dxfId="334" priority="335" stopIfTrue="1" operator="notBetween">
      <formula>0</formula>
      <formula>3</formula>
    </cfRule>
  </conditionalFormatting>
  <conditionalFormatting sqref="F26">
    <cfRule type="expression" dxfId="333" priority="334">
      <formula>IF($F$26&gt;$I$26,TRUE,FALSE)</formula>
    </cfRule>
  </conditionalFormatting>
  <conditionalFormatting sqref="F3">
    <cfRule type="cellIs" dxfId="332" priority="333" stopIfTrue="1" operator="lessThanOrEqual">
      <formula>0</formula>
    </cfRule>
  </conditionalFormatting>
  <conditionalFormatting sqref="F4">
    <cfRule type="cellIs" dxfId="331" priority="332" stopIfTrue="1" operator="notBetween">
      <formula>0</formula>
      <formula>3</formula>
    </cfRule>
  </conditionalFormatting>
  <conditionalFormatting sqref="F26">
    <cfRule type="expression" dxfId="330" priority="331">
      <formula>IF($F$26&gt;$I$26,TRUE,FALSE)</formula>
    </cfRule>
  </conditionalFormatting>
  <conditionalFormatting sqref="F3">
    <cfRule type="cellIs" dxfId="329" priority="330" stopIfTrue="1" operator="lessThanOrEqual">
      <formula>0</formula>
    </cfRule>
  </conditionalFormatting>
  <conditionalFormatting sqref="F4">
    <cfRule type="cellIs" dxfId="328" priority="329" stopIfTrue="1" operator="notBetween">
      <formula>0</formula>
      <formula>3</formula>
    </cfRule>
  </conditionalFormatting>
  <conditionalFormatting sqref="F26">
    <cfRule type="expression" dxfId="327" priority="328">
      <formula>IF($F$26&gt;$I$26,TRUE,FALSE)</formula>
    </cfRule>
  </conditionalFormatting>
  <conditionalFormatting sqref="F3">
    <cfRule type="cellIs" dxfId="326" priority="327" stopIfTrue="1" operator="lessThanOrEqual">
      <formula>0</formula>
    </cfRule>
  </conditionalFormatting>
  <conditionalFormatting sqref="F4">
    <cfRule type="cellIs" dxfId="325" priority="326" stopIfTrue="1" operator="notBetween">
      <formula>0</formula>
      <formula>3</formula>
    </cfRule>
  </conditionalFormatting>
  <conditionalFormatting sqref="F26">
    <cfRule type="expression" dxfId="324" priority="325">
      <formula>IF($F$26&gt;$I$26,TRUE,FALSE)</formula>
    </cfRule>
  </conditionalFormatting>
  <conditionalFormatting sqref="F3">
    <cfRule type="cellIs" dxfId="323" priority="324" stopIfTrue="1" operator="lessThanOrEqual">
      <formula>0</formula>
    </cfRule>
  </conditionalFormatting>
  <conditionalFormatting sqref="F4">
    <cfRule type="cellIs" dxfId="322" priority="323" stopIfTrue="1" operator="notBetween">
      <formula>0</formula>
      <formula>3</formula>
    </cfRule>
  </conditionalFormatting>
  <conditionalFormatting sqref="F26">
    <cfRule type="expression" dxfId="321" priority="322">
      <formula>IF($F$26&gt;$I$26,TRUE,FALSE)</formula>
    </cfRule>
  </conditionalFormatting>
  <conditionalFormatting sqref="F3">
    <cfRule type="cellIs" dxfId="320" priority="321" stopIfTrue="1" operator="lessThanOrEqual">
      <formula>0</formula>
    </cfRule>
  </conditionalFormatting>
  <conditionalFormatting sqref="F4">
    <cfRule type="cellIs" dxfId="319" priority="320" stopIfTrue="1" operator="notBetween">
      <formula>0</formula>
      <formula>3</formula>
    </cfRule>
  </conditionalFormatting>
  <conditionalFormatting sqref="F26">
    <cfRule type="expression" dxfId="318" priority="319">
      <formula>IF($F$26&gt;$I$26,TRUE,FALSE)</formula>
    </cfRule>
  </conditionalFormatting>
  <conditionalFormatting sqref="F3">
    <cfRule type="cellIs" dxfId="317" priority="318" stopIfTrue="1" operator="lessThanOrEqual">
      <formula>0</formula>
    </cfRule>
  </conditionalFormatting>
  <conditionalFormatting sqref="F4">
    <cfRule type="cellIs" dxfId="316" priority="317" stopIfTrue="1" operator="notBetween">
      <formula>0</formula>
      <formula>3</formula>
    </cfRule>
  </conditionalFormatting>
  <conditionalFormatting sqref="F26">
    <cfRule type="expression" dxfId="315" priority="316">
      <formula>IF($F$26&gt;$I$26,TRUE,FALSE)</formula>
    </cfRule>
  </conditionalFormatting>
  <conditionalFormatting sqref="F3">
    <cfRule type="cellIs" dxfId="314" priority="315" stopIfTrue="1" operator="lessThanOrEqual">
      <formula>0</formula>
    </cfRule>
  </conditionalFormatting>
  <conditionalFormatting sqref="F4">
    <cfRule type="cellIs" dxfId="313" priority="314" stopIfTrue="1" operator="notBetween">
      <formula>0</formula>
      <formula>3</formula>
    </cfRule>
  </conditionalFormatting>
  <conditionalFormatting sqref="F26">
    <cfRule type="expression" dxfId="312" priority="313">
      <formula>IF($F$26&gt;$I$26,TRUE,FALSE)</formula>
    </cfRule>
  </conditionalFormatting>
  <conditionalFormatting sqref="F3">
    <cfRule type="cellIs" dxfId="311" priority="312" stopIfTrue="1" operator="lessThanOrEqual">
      <formula>0</formula>
    </cfRule>
  </conditionalFormatting>
  <conditionalFormatting sqref="F4">
    <cfRule type="cellIs" dxfId="310" priority="311" stopIfTrue="1" operator="notBetween">
      <formula>0</formula>
      <formula>3</formula>
    </cfRule>
  </conditionalFormatting>
  <conditionalFormatting sqref="F26">
    <cfRule type="expression" dxfId="309" priority="310">
      <formula>IF($F$26&gt;$I$26,TRUE,FALSE)</formula>
    </cfRule>
  </conditionalFormatting>
  <conditionalFormatting sqref="F3">
    <cfRule type="cellIs" dxfId="308" priority="309" stopIfTrue="1" operator="lessThanOrEqual">
      <formula>0</formula>
    </cfRule>
  </conditionalFormatting>
  <conditionalFormatting sqref="F4">
    <cfRule type="cellIs" dxfId="307" priority="308" stopIfTrue="1" operator="notBetween">
      <formula>0</formula>
      <formula>3</formula>
    </cfRule>
  </conditionalFormatting>
  <conditionalFormatting sqref="F26">
    <cfRule type="expression" dxfId="306" priority="307">
      <formula>IF($F$26&gt;$I$26,TRUE,FALSE)</formula>
    </cfRule>
  </conditionalFormatting>
  <conditionalFormatting sqref="F3">
    <cfRule type="cellIs" dxfId="305" priority="306" stopIfTrue="1" operator="lessThanOrEqual">
      <formula>0</formula>
    </cfRule>
  </conditionalFormatting>
  <conditionalFormatting sqref="F4">
    <cfRule type="cellIs" dxfId="304" priority="305" stopIfTrue="1" operator="notBetween">
      <formula>0</formula>
      <formula>3</formula>
    </cfRule>
  </conditionalFormatting>
  <conditionalFormatting sqref="F26">
    <cfRule type="expression" dxfId="303" priority="304">
      <formula>IF($F$26&gt;$I$26,TRUE,FALSE)</formula>
    </cfRule>
  </conditionalFormatting>
  <conditionalFormatting sqref="F3">
    <cfRule type="cellIs" dxfId="302" priority="303" stopIfTrue="1" operator="lessThanOrEqual">
      <formula>0</formula>
    </cfRule>
  </conditionalFormatting>
  <conditionalFormatting sqref="F4">
    <cfRule type="cellIs" dxfId="301" priority="302" stopIfTrue="1" operator="notBetween">
      <formula>0</formula>
      <formula>3</formula>
    </cfRule>
  </conditionalFormatting>
  <conditionalFormatting sqref="F26">
    <cfRule type="expression" dxfId="300" priority="301">
      <formula>IF($F$26&gt;$I$26,TRUE,FALSE)</formula>
    </cfRule>
  </conditionalFormatting>
  <conditionalFormatting sqref="F34">
    <cfRule type="expression" dxfId="299" priority="300" stopIfTrue="1">
      <formula>(I34&lt;0)</formula>
    </cfRule>
  </conditionalFormatting>
  <conditionalFormatting sqref="F35">
    <cfRule type="expression" dxfId="298" priority="299" stopIfTrue="1">
      <formula>(I35&lt;0)</formula>
    </cfRule>
  </conditionalFormatting>
  <conditionalFormatting sqref="F36">
    <cfRule type="expression" dxfId="297" priority="298" stopIfTrue="1">
      <formula>(I36&lt;0)</formula>
    </cfRule>
  </conditionalFormatting>
  <conditionalFormatting sqref="F37">
    <cfRule type="expression" dxfId="296" priority="297" stopIfTrue="1">
      <formula>(I37&lt;0)</formula>
    </cfRule>
  </conditionalFormatting>
  <conditionalFormatting sqref="F38">
    <cfRule type="expression" dxfId="295" priority="296" stopIfTrue="1">
      <formula>(I38&lt;0)</formula>
    </cfRule>
  </conditionalFormatting>
  <conditionalFormatting sqref="F3">
    <cfRule type="cellIs" dxfId="294" priority="295" stopIfTrue="1" operator="lessThanOrEqual">
      <formula>0</formula>
    </cfRule>
  </conditionalFormatting>
  <conditionalFormatting sqref="F4">
    <cfRule type="cellIs" dxfId="293" priority="294" stopIfTrue="1" operator="notBetween">
      <formula>0</formula>
      <formula>3</formula>
    </cfRule>
  </conditionalFormatting>
  <conditionalFormatting sqref="F26">
    <cfRule type="expression" dxfId="292" priority="293">
      <formula>IF($F$26&gt;$I$26,TRUE,FALSE)</formula>
    </cfRule>
  </conditionalFormatting>
  <conditionalFormatting sqref="F3">
    <cfRule type="cellIs" dxfId="291" priority="292" stopIfTrue="1" operator="lessThanOrEqual">
      <formula>0</formula>
    </cfRule>
  </conditionalFormatting>
  <conditionalFormatting sqref="F4">
    <cfRule type="cellIs" dxfId="290" priority="291" stopIfTrue="1" operator="notBetween">
      <formula>0</formula>
      <formula>3</formula>
    </cfRule>
  </conditionalFormatting>
  <conditionalFormatting sqref="F26">
    <cfRule type="expression" dxfId="289" priority="290">
      <formula>IF($F$26&gt;$I$26,TRUE,FALSE)</formula>
    </cfRule>
  </conditionalFormatting>
  <conditionalFormatting sqref="F3">
    <cfRule type="cellIs" dxfId="288" priority="289" stopIfTrue="1" operator="lessThanOrEqual">
      <formula>0</formula>
    </cfRule>
  </conditionalFormatting>
  <conditionalFormatting sqref="F4">
    <cfRule type="cellIs" dxfId="287" priority="288" stopIfTrue="1" operator="notBetween">
      <formula>0</formula>
      <formula>3</formula>
    </cfRule>
  </conditionalFormatting>
  <conditionalFormatting sqref="F26">
    <cfRule type="expression" dxfId="286" priority="287">
      <formula>IF($F$26&gt;$I$26,TRUE,FALSE)</formula>
    </cfRule>
  </conditionalFormatting>
  <conditionalFormatting sqref="F3">
    <cfRule type="cellIs" dxfId="285" priority="286" stopIfTrue="1" operator="lessThanOrEqual">
      <formula>0</formula>
    </cfRule>
  </conditionalFormatting>
  <conditionalFormatting sqref="F4">
    <cfRule type="cellIs" dxfId="284" priority="285" stopIfTrue="1" operator="notBetween">
      <formula>0</formula>
      <formula>3</formula>
    </cfRule>
  </conditionalFormatting>
  <conditionalFormatting sqref="F26">
    <cfRule type="expression" dxfId="283" priority="284">
      <formula>IF($F$26&gt;$I$26,TRUE,FALSE)</formula>
    </cfRule>
  </conditionalFormatting>
  <conditionalFormatting sqref="F3">
    <cfRule type="cellIs" dxfId="282" priority="283" stopIfTrue="1" operator="lessThanOrEqual">
      <formula>0</formula>
    </cfRule>
  </conditionalFormatting>
  <conditionalFormatting sqref="F4">
    <cfRule type="cellIs" dxfId="281" priority="282" stopIfTrue="1" operator="notBetween">
      <formula>0</formula>
      <formula>3</formula>
    </cfRule>
  </conditionalFormatting>
  <conditionalFormatting sqref="F26">
    <cfRule type="expression" dxfId="280" priority="281">
      <formula>IF($F$26&gt;$I$26,TRUE,FALSE)</formula>
    </cfRule>
  </conditionalFormatting>
  <conditionalFormatting sqref="F3">
    <cfRule type="cellIs" dxfId="279" priority="280" stopIfTrue="1" operator="lessThanOrEqual">
      <formula>0</formula>
    </cfRule>
  </conditionalFormatting>
  <conditionalFormatting sqref="F4">
    <cfRule type="cellIs" dxfId="278" priority="279" stopIfTrue="1" operator="notBetween">
      <formula>0</formula>
      <formula>3</formula>
    </cfRule>
  </conditionalFormatting>
  <conditionalFormatting sqref="F26">
    <cfRule type="expression" dxfId="277" priority="278">
      <formula>IF($F$26&gt;$I$26,TRUE,FALSE)</formula>
    </cfRule>
  </conditionalFormatting>
  <conditionalFormatting sqref="F3">
    <cfRule type="cellIs" dxfId="276" priority="277" stopIfTrue="1" operator="lessThanOrEqual">
      <formula>0</formula>
    </cfRule>
  </conditionalFormatting>
  <conditionalFormatting sqref="F4">
    <cfRule type="cellIs" dxfId="275" priority="276" stopIfTrue="1" operator="notBetween">
      <formula>0</formula>
      <formula>3</formula>
    </cfRule>
  </conditionalFormatting>
  <conditionalFormatting sqref="F26">
    <cfRule type="expression" dxfId="274" priority="275">
      <formula>IF($F$26&gt;$I$26,TRUE,FALSE)</formula>
    </cfRule>
  </conditionalFormatting>
  <conditionalFormatting sqref="F3">
    <cfRule type="cellIs" dxfId="273" priority="274" stopIfTrue="1" operator="lessThanOrEqual">
      <formula>0</formula>
    </cfRule>
  </conditionalFormatting>
  <conditionalFormatting sqref="F4">
    <cfRule type="cellIs" dxfId="272" priority="273" stopIfTrue="1" operator="notBetween">
      <formula>0</formula>
      <formula>3</formula>
    </cfRule>
  </conditionalFormatting>
  <conditionalFormatting sqref="F26">
    <cfRule type="expression" dxfId="271" priority="272">
      <formula>IF($F$26&gt;$I$26,TRUE,FALSE)</formula>
    </cfRule>
  </conditionalFormatting>
  <conditionalFormatting sqref="F3">
    <cfRule type="cellIs" dxfId="270" priority="271" stopIfTrue="1" operator="lessThanOrEqual">
      <formula>0</formula>
    </cfRule>
  </conditionalFormatting>
  <conditionalFormatting sqref="F4">
    <cfRule type="cellIs" dxfId="269" priority="270" stopIfTrue="1" operator="notBetween">
      <formula>0</formula>
      <formula>3</formula>
    </cfRule>
  </conditionalFormatting>
  <conditionalFormatting sqref="F26">
    <cfRule type="expression" dxfId="268" priority="269">
      <formula>IF($F$26&gt;$I$26,TRUE,FALSE)</formula>
    </cfRule>
  </conditionalFormatting>
  <conditionalFormatting sqref="F3">
    <cfRule type="cellIs" dxfId="267" priority="268" stopIfTrue="1" operator="lessThanOrEqual">
      <formula>0</formula>
    </cfRule>
  </conditionalFormatting>
  <conditionalFormatting sqref="F4">
    <cfRule type="cellIs" dxfId="266" priority="267" stopIfTrue="1" operator="notBetween">
      <formula>0</formula>
      <formula>3</formula>
    </cfRule>
  </conditionalFormatting>
  <conditionalFormatting sqref="F26">
    <cfRule type="expression" dxfId="265" priority="266">
      <formula>IF($F$26&gt;$I$26,TRUE,FALSE)</formula>
    </cfRule>
  </conditionalFormatting>
  <conditionalFormatting sqref="F3">
    <cfRule type="cellIs" dxfId="264" priority="265" stopIfTrue="1" operator="lessThanOrEqual">
      <formula>0</formula>
    </cfRule>
  </conditionalFormatting>
  <conditionalFormatting sqref="F4">
    <cfRule type="cellIs" dxfId="263" priority="264" stopIfTrue="1" operator="notBetween">
      <formula>0</formula>
      <formula>3</formula>
    </cfRule>
  </conditionalFormatting>
  <conditionalFormatting sqref="F26">
    <cfRule type="expression" dxfId="262" priority="263">
      <formula>IF($F$26&gt;$I$26,TRUE,FALSE)</formula>
    </cfRule>
  </conditionalFormatting>
  <conditionalFormatting sqref="F3">
    <cfRule type="cellIs" dxfId="261" priority="262" stopIfTrue="1" operator="lessThanOrEqual">
      <formula>0</formula>
    </cfRule>
  </conditionalFormatting>
  <conditionalFormatting sqref="F4">
    <cfRule type="cellIs" dxfId="260" priority="261" stopIfTrue="1" operator="notBetween">
      <formula>0</formula>
      <formula>3</formula>
    </cfRule>
  </conditionalFormatting>
  <conditionalFormatting sqref="F26">
    <cfRule type="expression" dxfId="259" priority="260">
      <formula>IF($F$26&gt;$I$26,TRUE,FALSE)</formula>
    </cfRule>
  </conditionalFormatting>
  <conditionalFormatting sqref="F3">
    <cfRule type="cellIs" dxfId="258" priority="259" stopIfTrue="1" operator="lessThanOrEqual">
      <formula>0</formula>
    </cfRule>
  </conditionalFormatting>
  <conditionalFormatting sqref="F4">
    <cfRule type="cellIs" dxfId="257" priority="258" stopIfTrue="1" operator="notBetween">
      <formula>0</formula>
      <formula>3</formula>
    </cfRule>
  </conditionalFormatting>
  <conditionalFormatting sqref="F26">
    <cfRule type="expression" dxfId="256" priority="257">
      <formula>IF($F$26&gt;$I$26,TRUE,FALSE)</formula>
    </cfRule>
  </conditionalFormatting>
  <conditionalFormatting sqref="F34">
    <cfRule type="expression" dxfId="255" priority="256" stopIfTrue="1">
      <formula>(I34&lt;0)</formula>
    </cfRule>
  </conditionalFormatting>
  <conditionalFormatting sqref="F35">
    <cfRule type="expression" dxfId="254" priority="255" stopIfTrue="1">
      <formula>(I35&lt;0)</formula>
    </cfRule>
  </conditionalFormatting>
  <conditionalFormatting sqref="F36">
    <cfRule type="expression" dxfId="253" priority="254" stopIfTrue="1">
      <formula>(I36&lt;0)</formula>
    </cfRule>
  </conditionalFormatting>
  <conditionalFormatting sqref="F37">
    <cfRule type="expression" dxfId="252" priority="253" stopIfTrue="1">
      <formula>(I37&lt;0)</formula>
    </cfRule>
  </conditionalFormatting>
  <conditionalFormatting sqref="F38">
    <cfRule type="expression" dxfId="251" priority="252" stopIfTrue="1">
      <formula>(I38&lt;0)</formula>
    </cfRule>
  </conditionalFormatting>
  <conditionalFormatting sqref="F3">
    <cfRule type="cellIs" dxfId="250" priority="251" stopIfTrue="1" operator="lessThanOrEqual">
      <formula>0</formula>
    </cfRule>
  </conditionalFormatting>
  <conditionalFormatting sqref="F4">
    <cfRule type="cellIs" dxfId="249" priority="250" stopIfTrue="1" operator="notBetween">
      <formula>0</formula>
      <formula>3</formula>
    </cfRule>
  </conditionalFormatting>
  <conditionalFormatting sqref="F26">
    <cfRule type="expression" dxfId="248" priority="249">
      <formula>IF($F$26&gt;$I$26,TRUE,FALSE)</formula>
    </cfRule>
  </conditionalFormatting>
  <conditionalFormatting sqref="F3">
    <cfRule type="cellIs" dxfId="247" priority="248" stopIfTrue="1" operator="lessThanOrEqual">
      <formula>0</formula>
    </cfRule>
  </conditionalFormatting>
  <conditionalFormatting sqref="F4">
    <cfRule type="cellIs" dxfId="246" priority="247" stopIfTrue="1" operator="notBetween">
      <formula>0</formula>
      <formula>3</formula>
    </cfRule>
  </conditionalFormatting>
  <conditionalFormatting sqref="F26">
    <cfRule type="expression" dxfId="245" priority="246">
      <formula>IF($F$26&gt;$I$26,TRUE,FALSE)</formula>
    </cfRule>
  </conditionalFormatting>
  <conditionalFormatting sqref="F3">
    <cfRule type="cellIs" dxfId="244" priority="245" stopIfTrue="1" operator="lessThanOrEqual">
      <formula>0</formula>
    </cfRule>
  </conditionalFormatting>
  <conditionalFormatting sqref="F4">
    <cfRule type="cellIs" dxfId="243" priority="244" stopIfTrue="1" operator="notBetween">
      <formula>0</formula>
      <formula>3</formula>
    </cfRule>
  </conditionalFormatting>
  <conditionalFormatting sqref="F26">
    <cfRule type="expression" dxfId="242" priority="243">
      <formula>IF($F$26&gt;$I$26,TRUE,FALSE)</formula>
    </cfRule>
  </conditionalFormatting>
  <conditionalFormatting sqref="F3">
    <cfRule type="cellIs" dxfId="241" priority="242" stopIfTrue="1" operator="lessThanOrEqual">
      <formula>0</formula>
    </cfRule>
  </conditionalFormatting>
  <conditionalFormatting sqref="F4">
    <cfRule type="cellIs" dxfId="240" priority="241" stopIfTrue="1" operator="notBetween">
      <formula>0</formula>
      <formula>3</formula>
    </cfRule>
  </conditionalFormatting>
  <conditionalFormatting sqref="F26">
    <cfRule type="expression" dxfId="239" priority="240">
      <formula>IF($F$26&gt;$I$26,TRUE,FALSE)</formula>
    </cfRule>
  </conditionalFormatting>
  <conditionalFormatting sqref="F3">
    <cfRule type="cellIs" dxfId="238" priority="239" stopIfTrue="1" operator="lessThanOrEqual">
      <formula>0</formula>
    </cfRule>
  </conditionalFormatting>
  <conditionalFormatting sqref="F4">
    <cfRule type="cellIs" dxfId="237" priority="238" stopIfTrue="1" operator="notBetween">
      <formula>0</formula>
      <formula>3</formula>
    </cfRule>
  </conditionalFormatting>
  <conditionalFormatting sqref="F26">
    <cfRule type="expression" dxfId="236" priority="237">
      <formula>IF($F$26&gt;$I$26,TRUE,FALSE)</formula>
    </cfRule>
  </conditionalFormatting>
  <conditionalFormatting sqref="F3">
    <cfRule type="cellIs" dxfId="235" priority="236" stopIfTrue="1" operator="lessThanOrEqual">
      <formula>0</formula>
    </cfRule>
  </conditionalFormatting>
  <conditionalFormatting sqref="F4">
    <cfRule type="cellIs" dxfId="234" priority="235" stopIfTrue="1" operator="notBetween">
      <formula>0</formula>
      <formula>3</formula>
    </cfRule>
  </conditionalFormatting>
  <conditionalFormatting sqref="F26">
    <cfRule type="expression" dxfId="233" priority="234">
      <formula>IF($F$26&gt;$I$26,TRUE,FALSE)</formula>
    </cfRule>
  </conditionalFormatting>
  <conditionalFormatting sqref="F3">
    <cfRule type="cellIs" dxfId="232" priority="233" stopIfTrue="1" operator="lessThanOrEqual">
      <formula>0</formula>
    </cfRule>
  </conditionalFormatting>
  <conditionalFormatting sqref="F4">
    <cfRule type="cellIs" dxfId="231" priority="232" stopIfTrue="1" operator="notBetween">
      <formula>0</formula>
      <formula>3</formula>
    </cfRule>
  </conditionalFormatting>
  <conditionalFormatting sqref="F26">
    <cfRule type="expression" dxfId="230" priority="231">
      <formula>IF($F$26&gt;$I$26,TRUE,FALSE)</formula>
    </cfRule>
  </conditionalFormatting>
  <conditionalFormatting sqref="F3">
    <cfRule type="cellIs" dxfId="229" priority="230" stopIfTrue="1" operator="lessThanOrEqual">
      <formula>0</formula>
    </cfRule>
  </conditionalFormatting>
  <conditionalFormatting sqref="F4">
    <cfRule type="cellIs" dxfId="228" priority="229" stopIfTrue="1" operator="notBetween">
      <formula>0</formula>
      <formula>3</formula>
    </cfRule>
  </conditionalFormatting>
  <conditionalFormatting sqref="F26">
    <cfRule type="expression" dxfId="227" priority="228">
      <formula>IF($F$26&gt;$I$26,TRUE,FALSE)</formula>
    </cfRule>
  </conditionalFormatting>
  <conditionalFormatting sqref="F3">
    <cfRule type="cellIs" dxfId="226" priority="227" stopIfTrue="1" operator="lessThanOrEqual">
      <formula>0</formula>
    </cfRule>
  </conditionalFormatting>
  <conditionalFormatting sqref="F4">
    <cfRule type="cellIs" dxfId="225" priority="226" stopIfTrue="1" operator="notBetween">
      <formula>0</formula>
      <formula>3</formula>
    </cfRule>
  </conditionalFormatting>
  <conditionalFormatting sqref="F26">
    <cfRule type="expression" dxfId="224" priority="225">
      <formula>IF($F$26&gt;$I$26,TRUE,FALSE)</formula>
    </cfRule>
  </conditionalFormatting>
  <conditionalFormatting sqref="F3">
    <cfRule type="cellIs" dxfId="223" priority="224" stopIfTrue="1" operator="lessThanOrEqual">
      <formula>0</formula>
    </cfRule>
  </conditionalFormatting>
  <conditionalFormatting sqref="F4">
    <cfRule type="cellIs" dxfId="222" priority="223" stopIfTrue="1" operator="notBetween">
      <formula>0</formula>
      <formula>3</formula>
    </cfRule>
  </conditionalFormatting>
  <conditionalFormatting sqref="F26">
    <cfRule type="expression" dxfId="221" priority="222">
      <formula>IF($F$26&gt;$I$26,TRUE,FALSE)</formula>
    </cfRule>
  </conditionalFormatting>
  <conditionalFormatting sqref="F3">
    <cfRule type="cellIs" dxfId="220" priority="221" stopIfTrue="1" operator="lessThanOrEqual">
      <formula>0</formula>
    </cfRule>
  </conditionalFormatting>
  <conditionalFormatting sqref="F4">
    <cfRule type="cellIs" dxfId="219" priority="220" stopIfTrue="1" operator="notBetween">
      <formula>0</formula>
      <formula>3</formula>
    </cfRule>
  </conditionalFormatting>
  <conditionalFormatting sqref="F26">
    <cfRule type="expression" dxfId="218" priority="219">
      <formula>IF($F$26&gt;$I$26,TRUE,FALSE)</formula>
    </cfRule>
  </conditionalFormatting>
  <conditionalFormatting sqref="F3">
    <cfRule type="cellIs" dxfId="217" priority="218" stopIfTrue="1" operator="lessThanOrEqual">
      <formula>0</formula>
    </cfRule>
  </conditionalFormatting>
  <conditionalFormatting sqref="F4">
    <cfRule type="cellIs" dxfId="216" priority="217" stopIfTrue="1" operator="notBetween">
      <formula>0</formula>
      <formula>3</formula>
    </cfRule>
  </conditionalFormatting>
  <conditionalFormatting sqref="F26">
    <cfRule type="expression" dxfId="215" priority="216">
      <formula>IF($F$26&gt;$I$26,TRUE,FALSE)</formula>
    </cfRule>
  </conditionalFormatting>
  <conditionalFormatting sqref="F3">
    <cfRule type="cellIs" dxfId="214" priority="215" stopIfTrue="1" operator="lessThanOrEqual">
      <formula>0</formula>
    </cfRule>
  </conditionalFormatting>
  <conditionalFormatting sqref="F4">
    <cfRule type="cellIs" dxfId="213" priority="214" stopIfTrue="1" operator="notBetween">
      <formula>0</formula>
      <formula>3</formula>
    </cfRule>
  </conditionalFormatting>
  <conditionalFormatting sqref="F26">
    <cfRule type="expression" dxfId="212" priority="213">
      <formula>IF($F$26&gt;$I$26,TRUE,FALSE)</formula>
    </cfRule>
  </conditionalFormatting>
  <conditionalFormatting sqref="F34">
    <cfRule type="expression" dxfId="211" priority="212" stopIfTrue="1">
      <formula>(I34&lt;0)</formula>
    </cfRule>
  </conditionalFormatting>
  <conditionalFormatting sqref="F35">
    <cfRule type="expression" dxfId="210" priority="211" stopIfTrue="1">
      <formula>(I35&lt;0)</formula>
    </cfRule>
  </conditionalFormatting>
  <conditionalFormatting sqref="F36">
    <cfRule type="expression" dxfId="209" priority="210" stopIfTrue="1">
      <formula>(I36&lt;0)</formula>
    </cfRule>
  </conditionalFormatting>
  <conditionalFormatting sqref="F37">
    <cfRule type="expression" dxfId="208" priority="209" stopIfTrue="1">
      <formula>(I37&lt;0)</formula>
    </cfRule>
  </conditionalFormatting>
  <conditionalFormatting sqref="F38">
    <cfRule type="expression" dxfId="207" priority="208" stopIfTrue="1">
      <formula>(I38&lt;0)</formula>
    </cfRule>
  </conditionalFormatting>
  <conditionalFormatting sqref="F3">
    <cfRule type="cellIs" dxfId="206" priority="207" stopIfTrue="1" operator="lessThanOrEqual">
      <formula>0</formula>
    </cfRule>
  </conditionalFormatting>
  <conditionalFormatting sqref="F4">
    <cfRule type="cellIs" dxfId="205" priority="206" stopIfTrue="1" operator="notBetween">
      <formula>0</formula>
      <formula>3</formula>
    </cfRule>
  </conditionalFormatting>
  <conditionalFormatting sqref="F26">
    <cfRule type="expression" dxfId="204" priority="205">
      <formula>IF($F$26&gt;$I$26,TRUE,FALSE)</formula>
    </cfRule>
  </conditionalFormatting>
  <conditionalFormatting sqref="F3">
    <cfRule type="cellIs" dxfId="203" priority="204" stopIfTrue="1" operator="lessThanOrEqual">
      <formula>0</formula>
    </cfRule>
  </conditionalFormatting>
  <conditionalFormatting sqref="F4">
    <cfRule type="cellIs" dxfId="202" priority="203" stopIfTrue="1" operator="notBetween">
      <formula>0</formula>
      <formula>3</formula>
    </cfRule>
  </conditionalFormatting>
  <conditionalFormatting sqref="F26">
    <cfRule type="expression" dxfId="201" priority="202">
      <formula>IF($F$26&gt;$I$26,TRUE,FALSE)</formula>
    </cfRule>
  </conditionalFormatting>
  <conditionalFormatting sqref="F3">
    <cfRule type="cellIs" dxfId="200" priority="201" stopIfTrue="1" operator="lessThanOrEqual">
      <formula>0</formula>
    </cfRule>
  </conditionalFormatting>
  <conditionalFormatting sqref="F4">
    <cfRule type="cellIs" dxfId="199" priority="200" stopIfTrue="1" operator="notBetween">
      <formula>0</formula>
      <formula>3</formula>
    </cfRule>
  </conditionalFormatting>
  <conditionalFormatting sqref="F26">
    <cfRule type="expression" dxfId="198" priority="199">
      <formula>IF($F$26&gt;$I$26,TRUE,FALSE)</formula>
    </cfRule>
  </conditionalFormatting>
  <conditionalFormatting sqref="F3">
    <cfRule type="cellIs" dxfId="197" priority="198" stopIfTrue="1" operator="lessThanOrEqual">
      <formula>0</formula>
    </cfRule>
  </conditionalFormatting>
  <conditionalFormatting sqref="F4">
    <cfRule type="cellIs" dxfId="196" priority="197" stopIfTrue="1" operator="notBetween">
      <formula>0</formula>
      <formula>3</formula>
    </cfRule>
  </conditionalFormatting>
  <conditionalFormatting sqref="F26">
    <cfRule type="expression" dxfId="195" priority="196">
      <formula>IF($F$26&gt;$I$26,TRUE,FALSE)</formula>
    </cfRule>
  </conditionalFormatting>
  <conditionalFormatting sqref="F3">
    <cfRule type="cellIs" dxfId="194" priority="195" stopIfTrue="1" operator="lessThanOrEqual">
      <formula>0</formula>
    </cfRule>
  </conditionalFormatting>
  <conditionalFormatting sqref="F4">
    <cfRule type="cellIs" dxfId="193" priority="194" stopIfTrue="1" operator="notBetween">
      <formula>0</formula>
      <formula>3</formula>
    </cfRule>
  </conditionalFormatting>
  <conditionalFormatting sqref="F26">
    <cfRule type="expression" dxfId="192" priority="193">
      <formula>IF($F$26&gt;$I$26,TRUE,FALSE)</formula>
    </cfRule>
  </conditionalFormatting>
  <conditionalFormatting sqref="F3">
    <cfRule type="cellIs" dxfId="191" priority="192" stopIfTrue="1" operator="lessThanOrEqual">
      <formula>0</formula>
    </cfRule>
  </conditionalFormatting>
  <conditionalFormatting sqref="F4">
    <cfRule type="cellIs" dxfId="190" priority="191" stopIfTrue="1" operator="notBetween">
      <formula>0</formula>
      <formula>3</formula>
    </cfRule>
  </conditionalFormatting>
  <conditionalFormatting sqref="F26">
    <cfRule type="expression" dxfId="189" priority="190">
      <formula>IF($F$26&gt;$I$26,TRUE,FALSE)</formula>
    </cfRule>
  </conditionalFormatting>
  <conditionalFormatting sqref="F3">
    <cfRule type="cellIs" dxfId="188" priority="189" stopIfTrue="1" operator="lessThanOrEqual">
      <formula>0</formula>
    </cfRule>
  </conditionalFormatting>
  <conditionalFormatting sqref="F4">
    <cfRule type="cellIs" dxfId="187" priority="188" stopIfTrue="1" operator="notBetween">
      <formula>0</formula>
      <formula>3</formula>
    </cfRule>
  </conditionalFormatting>
  <conditionalFormatting sqref="F26">
    <cfRule type="expression" dxfId="186" priority="187">
      <formula>IF($F$26&gt;$I$26,TRUE,FALSE)</formula>
    </cfRule>
  </conditionalFormatting>
  <conditionalFormatting sqref="F3">
    <cfRule type="cellIs" dxfId="185" priority="186" stopIfTrue="1" operator="lessThanOrEqual">
      <formula>0</formula>
    </cfRule>
  </conditionalFormatting>
  <conditionalFormatting sqref="F4">
    <cfRule type="cellIs" dxfId="184" priority="185" stopIfTrue="1" operator="notBetween">
      <formula>0</formula>
      <formula>3</formula>
    </cfRule>
  </conditionalFormatting>
  <conditionalFormatting sqref="F26">
    <cfRule type="expression" dxfId="183" priority="184">
      <formula>IF($F$26&gt;$I$26,TRUE,FALSE)</formula>
    </cfRule>
  </conditionalFormatting>
  <conditionalFormatting sqref="F3">
    <cfRule type="cellIs" dxfId="182" priority="183" stopIfTrue="1" operator="lessThanOrEqual">
      <formula>0</formula>
    </cfRule>
  </conditionalFormatting>
  <conditionalFormatting sqref="F4">
    <cfRule type="cellIs" dxfId="181" priority="182" stopIfTrue="1" operator="notBetween">
      <formula>0</formula>
      <formula>3</formula>
    </cfRule>
  </conditionalFormatting>
  <conditionalFormatting sqref="F26">
    <cfRule type="expression" dxfId="180" priority="181">
      <formula>IF($F$26&gt;$I$26,TRUE,FALSE)</formula>
    </cfRule>
  </conditionalFormatting>
  <conditionalFormatting sqref="F3">
    <cfRule type="cellIs" dxfId="179" priority="180" stopIfTrue="1" operator="lessThanOrEqual">
      <formula>0</formula>
    </cfRule>
  </conditionalFormatting>
  <conditionalFormatting sqref="F4">
    <cfRule type="cellIs" dxfId="178" priority="179" stopIfTrue="1" operator="notBetween">
      <formula>0</formula>
      <formula>3</formula>
    </cfRule>
  </conditionalFormatting>
  <conditionalFormatting sqref="F26">
    <cfRule type="expression" dxfId="177" priority="178">
      <formula>IF($F$26&gt;$I$26,TRUE,FALSE)</formula>
    </cfRule>
  </conditionalFormatting>
  <conditionalFormatting sqref="F3">
    <cfRule type="cellIs" dxfId="176" priority="177" stopIfTrue="1" operator="lessThanOrEqual">
      <formula>0</formula>
    </cfRule>
  </conditionalFormatting>
  <conditionalFormatting sqref="F4">
    <cfRule type="cellIs" dxfId="175" priority="176" stopIfTrue="1" operator="notBetween">
      <formula>0</formula>
      <formula>3</formula>
    </cfRule>
  </conditionalFormatting>
  <conditionalFormatting sqref="F26">
    <cfRule type="expression" dxfId="174" priority="175">
      <formula>IF($F$26&gt;$I$26,TRUE,FALSE)</formula>
    </cfRule>
  </conditionalFormatting>
  <conditionalFormatting sqref="F3">
    <cfRule type="cellIs" dxfId="173" priority="174" stopIfTrue="1" operator="lessThanOrEqual">
      <formula>0</formula>
    </cfRule>
  </conditionalFormatting>
  <conditionalFormatting sqref="F4">
    <cfRule type="cellIs" dxfId="172" priority="173" stopIfTrue="1" operator="notBetween">
      <formula>0</formula>
      <formula>3</formula>
    </cfRule>
  </conditionalFormatting>
  <conditionalFormatting sqref="F26">
    <cfRule type="expression" dxfId="171" priority="172">
      <formula>IF($F$26&gt;$I$26,TRUE,FALSE)</formula>
    </cfRule>
  </conditionalFormatting>
  <conditionalFormatting sqref="F3">
    <cfRule type="cellIs" dxfId="170" priority="171" stopIfTrue="1" operator="lessThanOrEqual">
      <formula>0</formula>
    </cfRule>
  </conditionalFormatting>
  <conditionalFormatting sqref="F4">
    <cfRule type="cellIs" dxfId="169" priority="170" stopIfTrue="1" operator="notBetween">
      <formula>0</formula>
      <formula>3</formula>
    </cfRule>
  </conditionalFormatting>
  <conditionalFormatting sqref="F26">
    <cfRule type="expression" dxfId="168" priority="169">
      <formula>IF($F$26&gt;$I$26,TRUE,FALSE)</formula>
    </cfRule>
  </conditionalFormatting>
  <conditionalFormatting sqref="F34">
    <cfRule type="expression" dxfId="167" priority="168" stopIfTrue="1">
      <formula>(I34&lt;0)</formula>
    </cfRule>
  </conditionalFormatting>
  <conditionalFormatting sqref="F35">
    <cfRule type="expression" dxfId="166" priority="167" stopIfTrue="1">
      <formula>(I35&lt;0)</formula>
    </cfRule>
  </conditionalFormatting>
  <conditionalFormatting sqref="F36">
    <cfRule type="expression" dxfId="165" priority="166" stopIfTrue="1">
      <formula>(I36&lt;0)</formula>
    </cfRule>
  </conditionalFormatting>
  <conditionalFormatting sqref="F37">
    <cfRule type="expression" dxfId="164" priority="165" stopIfTrue="1">
      <formula>(I37&lt;0)</formula>
    </cfRule>
  </conditionalFormatting>
  <conditionalFormatting sqref="F38">
    <cfRule type="expression" dxfId="163" priority="164" stopIfTrue="1">
      <formula>(I38&lt;0)</formula>
    </cfRule>
  </conditionalFormatting>
  <conditionalFormatting sqref="F3">
    <cfRule type="cellIs" dxfId="162" priority="163" stopIfTrue="1" operator="lessThanOrEqual">
      <formula>0</formula>
    </cfRule>
  </conditionalFormatting>
  <conditionalFormatting sqref="F4">
    <cfRule type="cellIs" dxfId="161" priority="162" stopIfTrue="1" operator="notBetween">
      <formula>0</formula>
      <formula>3</formula>
    </cfRule>
  </conditionalFormatting>
  <conditionalFormatting sqref="F26">
    <cfRule type="expression" dxfId="160" priority="161">
      <formula>IF($F$26&gt;$I$26,TRUE,FALSE)</formula>
    </cfRule>
  </conditionalFormatting>
  <conditionalFormatting sqref="F3">
    <cfRule type="cellIs" dxfId="159" priority="160" stopIfTrue="1" operator="lessThanOrEqual">
      <formula>0</formula>
    </cfRule>
  </conditionalFormatting>
  <conditionalFormatting sqref="F4">
    <cfRule type="cellIs" dxfId="158" priority="159" stopIfTrue="1" operator="notBetween">
      <formula>0</formula>
      <formula>3</formula>
    </cfRule>
  </conditionalFormatting>
  <conditionalFormatting sqref="F26">
    <cfRule type="expression" dxfId="157" priority="158">
      <formula>IF($F$26&gt;$I$26,TRUE,FALSE)</formula>
    </cfRule>
  </conditionalFormatting>
  <conditionalFormatting sqref="F3">
    <cfRule type="cellIs" dxfId="156" priority="157" stopIfTrue="1" operator="lessThanOrEqual">
      <formula>0</formula>
    </cfRule>
  </conditionalFormatting>
  <conditionalFormatting sqref="F4">
    <cfRule type="cellIs" dxfId="155" priority="156" stopIfTrue="1" operator="notBetween">
      <formula>0</formula>
      <formula>3</formula>
    </cfRule>
  </conditionalFormatting>
  <conditionalFormatting sqref="F26">
    <cfRule type="expression" dxfId="154" priority="155">
      <formula>IF($F$26&gt;$I$26,TRUE,FALSE)</formula>
    </cfRule>
  </conditionalFormatting>
  <conditionalFormatting sqref="F3">
    <cfRule type="cellIs" dxfId="153" priority="154" stopIfTrue="1" operator="lessThanOrEqual">
      <formula>0</formula>
    </cfRule>
  </conditionalFormatting>
  <conditionalFormatting sqref="F4">
    <cfRule type="cellIs" dxfId="152" priority="153" stopIfTrue="1" operator="notBetween">
      <formula>0</formula>
      <formula>3</formula>
    </cfRule>
  </conditionalFormatting>
  <conditionalFormatting sqref="F26">
    <cfRule type="expression" dxfId="151" priority="152">
      <formula>IF($F$26&gt;$I$26,TRUE,FALSE)</formula>
    </cfRule>
  </conditionalFormatting>
  <conditionalFormatting sqref="F3">
    <cfRule type="cellIs" dxfId="150" priority="151" stopIfTrue="1" operator="lessThanOrEqual">
      <formula>0</formula>
    </cfRule>
  </conditionalFormatting>
  <conditionalFormatting sqref="F4">
    <cfRule type="cellIs" dxfId="149" priority="150" stopIfTrue="1" operator="notBetween">
      <formula>0</formula>
      <formula>3</formula>
    </cfRule>
  </conditionalFormatting>
  <conditionalFormatting sqref="F26">
    <cfRule type="expression" dxfId="148" priority="149">
      <formula>IF($F$26&gt;$I$26,TRUE,FALSE)</formula>
    </cfRule>
  </conditionalFormatting>
  <conditionalFormatting sqref="F3">
    <cfRule type="cellIs" dxfId="147" priority="148" stopIfTrue="1" operator="lessThanOrEqual">
      <formula>0</formula>
    </cfRule>
  </conditionalFormatting>
  <conditionalFormatting sqref="F4">
    <cfRule type="cellIs" dxfId="146" priority="147" stopIfTrue="1" operator="notBetween">
      <formula>0</formula>
      <formula>3</formula>
    </cfRule>
  </conditionalFormatting>
  <conditionalFormatting sqref="F26">
    <cfRule type="expression" dxfId="145" priority="146">
      <formula>IF($F$26&gt;$I$26,TRUE,FALSE)</formula>
    </cfRule>
  </conditionalFormatting>
  <conditionalFormatting sqref="F3">
    <cfRule type="cellIs" dxfId="144" priority="145" stopIfTrue="1" operator="lessThanOrEqual">
      <formula>0</formula>
    </cfRule>
  </conditionalFormatting>
  <conditionalFormatting sqref="F4">
    <cfRule type="cellIs" dxfId="143" priority="144" stopIfTrue="1" operator="notBetween">
      <formula>0</formula>
      <formula>3</formula>
    </cfRule>
  </conditionalFormatting>
  <conditionalFormatting sqref="F26">
    <cfRule type="expression" dxfId="142" priority="143">
      <formula>IF($F$26&gt;$I$26,TRUE,FALSE)</formula>
    </cfRule>
  </conditionalFormatting>
  <conditionalFormatting sqref="F3">
    <cfRule type="cellIs" dxfId="141" priority="142" stopIfTrue="1" operator="lessThanOrEqual">
      <formula>0</formula>
    </cfRule>
  </conditionalFormatting>
  <conditionalFormatting sqref="F4">
    <cfRule type="cellIs" dxfId="140" priority="141" stopIfTrue="1" operator="notBetween">
      <formula>0</formula>
      <formula>3</formula>
    </cfRule>
  </conditionalFormatting>
  <conditionalFormatting sqref="F26">
    <cfRule type="expression" dxfId="139" priority="140">
      <formula>IF($F$26&gt;$I$26,TRUE,FALSE)</formula>
    </cfRule>
  </conditionalFormatting>
  <conditionalFormatting sqref="F3">
    <cfRule type="cellIs" dxfId="138" priority="139" stopIfTrue="1" operator="lessThanOrEqual">
      <formula>0</formula>
    </cfRule>
  </conditionalFormatting>
  <conditionalFormatting sqref="F4">
    <cfRule type="cellIs" dxfId="137" priority="138" stopIfTrue="1" operator="notBetween">
      <formula>0</formula>
      <formula>3</formula>
    </cfRule>
  </conditionalFormatting>
  <conditionalFormatting sqref="F26">
    <cfRule type="expression" dxfId="136" priority="137">
      <formula>IF($F$26&gt;$I$26,TRUE,FALSE)</formula>
    </cfRule>
  </conditionalFormatting>
  <conditionalFormatting sqref="F3">
    <cfRule type="cellIs" dxfId="135" priority="136" stopIfTrue="1" operator="lessThanOrEqual">
      <formula>0</formula>
    </cfRule>
  </conditionalFormatting>
  <conditionalFormatting sqref="F4">
    <cfRule type="cellIs" dxfId="134" priority="135" stopIfTrue="1" operator="notBetween">
      <formula>0</formula>
      <formula>3</formula>
    </cfRule>
  </conditionalFormatting>
  <conditionalFormatting sqref="F26">
    <cfRule type="expression" dxfId="133" priority="134">
      <formula>IF($F$26&gt;$I$26,TRUE,FALSE)</formula>
    </cfRule>
  </conditionalFormatting>
  <conditionalFormatting sqref="F3">
    <cfRule type="cellIs" dxfId="132" priority="133" stopIfTrue="1" operator="lessThanOrEqual">
      <formula>0</formula>
    </cfRule>
  </conditionalFormatting>
  <conditionalFormatting sqref="F4">
    <cfRule type="cellIs" dxfId="131" priority="132" stopIfTrue="1" operator="notBetween">
      <formula>0</formula>
      <formula>3</formula>
    </cfRule>
  </conditionalFormatting>
  <conditionalFormatting sqref="F26">
    <cfRule type="expression" dxfId="130" priority="131">
      <formula>IF($F$26&gt;$I$26,TRUE,FALSE)</formula>
    </cfRule>
  </conditionalFormatting>
  <conditionalFormatting sqref="F3">
    <cfRule type="cellIs" dxfId="129" priority="130" stopIfTrue="1" operator="lessThanOrEqual">
      <formula>0</formula>
    </cfRule>
  </conditionalFormatting>
  <conditionalFormatting sqref="F4">
    <cfRule type="cellIs" dxfId="128" priority="129" stopIfTrue="1" operator="notBetween">
      <formula>0</formula>
      <formula>3</formula>
    </cfRule>
  </conditionalFormatting>
  <conditionalFormatting sqref="F26">
    <cfRule type="expression" dxfId="127" priority="128">
      <formula>IF($F$26&gt;$I$26,TRUE,FALSE)</formula>
    </cfRule>
  </conditionalFormatting>
  <conditionalFormatting sqref="F3">
    <cfRule type="cellIs" dxfId="126" priority="127" stopIfTrue="1" operator="lessThanOrEqual">
      <formula>0</formula>
    </cfRule>
  </conditionalFormatting>
  <conditionalFormatting sqref="F4">
    <cfRule type="cellIs" dxfId="125" priority="126" stopIfTrue="1" operator="notBetween">
      <formula>0</formula>
      <formula>3</formula>
    </cfRule>
  </conditionalFormatting>
  <conditionalFormatting sqref="F26">
    <cfRule type="expression" dxfId="124" priority="125">
      <formula>IF($F$26&gt;$I$26,TRUE,FALSE)</formula>
    </cfRule>
  </conditionalFormatting>
  <conditionalFormatting sqref="F34">
    <cfRule type="expression" dxfId="123" priority="124" stopIfTrue="1">
      <formula>(I34&lt;0)</formula>
    </cfRule>
  </conditionalFormatting>
  <conditionalFormatting sqref="F35">
    <cfRule type="expression" dxfId="122" priority="123" stopIfTrue="1">
      <formula>(I35&lt;0)</formula>
    </cfRule>
  </conditionalFormatting>
  <conditionalFormatting sqref="F36">
    <cfRule type="expression" dxfId="121" priority="122" stopIfTrue="1">
      <formula>(I36&lt;0)</formula>
    </cfRule>
  </conditionalFormatting>
  <conditionalFormatting sqref="F37">
    <cfRule type="expression" dxfId="120" priority="121" stopIfTrue="1">
      <formula>(I37&lt;0)</formula>
    </cfRule>
  </conditionalFormatting>
  <conditionalFormatting sqref="F38">
    <cfRule type="expression" dxfId="119" priority="120" stopIfTrue="1">
      <formula>(I38&lt;0)</formula>
    </cfRule>
  </conditionalFormatting>
  <conditionalFormatting sqref="F3">
    <cfRule type="cellIs" dxfId="118" priority="119" stopIfTrue="1" operator="lessThanOrEqual">
      <formula>0</formula>
    </cfRule>
  </conditionalFormatting>
  <conditionalFormatting sqref="F4">
    <cfRule type="cellIs" dxfId="117" priority="118" stopIfTrue="1" operator="notBetween">
      <formula>0</formula>
      <formula>3</formula>
    </cfRule>
  </conditionalFormatting>
  <conditionalFormatting sqref="F26">
    <cfRule type="expression" dxfId="116" priority="117">
      <formula>IF($F$26&gt;$I$26,TRUE,FALSE)</formula>
    </cfRule>
  </conditionalFormatting>
  <conditionalFormatting sqref="F3">
    <cfRule type="cellIs" dxfId="115" priority="116" stopIfTrue="1" operator="lessThanOrEqual">
      <formula>0</formula>
    </cfRule>
  </conditionalFormatting>
  <conditionalFormatting sqref="F4">
    <cfRule type="cellIs" dxfId="114" priority="115" stopIfTrue="1" operator="notBetween">
      <formula>0</formula>
      <formula>3</formula>
    </cfRule>
  </conditionalFormatting>
  <conditionalFormatting sqref="F26">
    <cfRule type="expression" dxfId="113" priority="114">
      <formula>IF($F$26&gt;$I$26,TRUE,FALSE)</formula>
    </cfRule>
  </conditionalFormatting>
  <conditionalFormatting sqref="F3">
    <cfRule type="cellIs" dxfId="112" priority="113" stopIfTrue="1" operator="lessThanOrEqual">
      <formula>0</formula>
    </cfRule>
  </conditionalFormatting>
  <conditionalFormatting sqref="F4">
    <cfRule type="cellIs" dxfId="111" priority="112" stopIfTrue="1" operator="notBetween">
      <formula>0</formula>
      <formula>3</formula>
    </cfRule>
  </conditionalFormatting>
  <conditionalFormatting sqref="F26">
    <cfRule type="expression" dxfId="110" priority="111">
      <formula>IF($F$26&gt;$I$26,TRUE,FALSE)</formula>
    </cfRule>
  </conditionalFormatting>
  <conditionalFormatting sqref="F3">
    <cfRule type="cellIs" dxfId="109" priority="110" stopIfTrue="1" operator="lessThanOrEqual">
      <formula>0</formula>
    </cfRule>
  </conditionalFormatting>
  <conditionalFormatting sqref="F4">
    <cfRule type="cellIs" dxfId="108" priority="109" stopIfTrue="1" operator="notBetween">
      <formula>0</formula>
      <formula>3</formula>
    </cfRule>
  </conditionalFormatting>
  <conditionalFormatting sqref="F26">
    <cfRule type="expression" dxfId="107" priority="108">
      <formula>IF($F$26&gt;$I$26,TRUE,FALSE)</formula>
    </cfRule>
  </conditionalFormatting>
  <conditionalFormatting sqref="F3">
    <cfRule type="cellIs" dxfId="106" priority="107" stopIfTrue="1" operator="lessThanOrEqual">
      <formula>0</formula>
    </cfRule>
  </conditionalFormatting>
  <conditionalFormatting sqref="F4">
    <cfRule type="cellIs" dxfId="105" priority="106" stopIfTrue="1" operator="notBetween">
      <formula>0</formula>
      <formula>3</formula>
    </cfRule>
  </conditionalFormatting>
  <conditionalFormatting sqref="F26">
    <cfRule type="expression" dxfId="104" priority="105">
      <formula>IF($F$26&gt;$I$26,TRUE,FALSE)</formula>
    </cfRule>
  </conditionalFormatting>
  <conditionalFormatting sqref="F3">
    <cfRule type="cellIs" dxfId="103" priority="104" stopIfTrue="1" operator="lessThanOrEqual">
      <formula>0</formula>
    </cfRule>
  </conditionalFormatting>
  <conditionalFormatting sqref="F4">
    <cfRule type="cellIs" dxfId="102" priority="103" stopIfTrue="1" operator="notBetween">
      <formula>0</formula>
      <formula>3</formula>
    </cfRule>
  </conditionalFormatting>
  <conditionalFormatting sqref="F26">
    <cfRule type="expression" dxfId="101" priority="102">
      <formula>IF($F$26&gt;$I$26,TRUE,FALSE)</formula>
    </cfRule>
  </conditionalFormatting>
  <conditionalFormatting sqref="F3">
    <cfRule type="cellIs" dxfId="100" priority="101" stopIfTrue="1" operator="lessThanOrEqual">
      <formula>0</formula>
    </cfRule>
  </conditionalFormatting>
  <conditionalFormatting sqref="F4">
    <cfRule type="cellIs" dxfId="99" priority="100" stopIfTrue="1" operator="notBetween">
      <formula>0</formula>
      <formula>3</formula>
    </cfRule>
  </conditionalFormatting>
  <conditionalFormatting sqref="F26">
    <cfRule type="expression" dxfId="98" priority="99">
      <formula>IF($F$26&gt;$I$26,TRUE,FALSE)</formula>
    </cfRule>
  </conditionalFormatting>
  <conditionalFormatting sqref="F3">
    <cfRule type="cellIs" dxfId="97" priority="98" stopIfTrue="1" operator="lessThanOrEqual">
      <formula>0</formula>
    </cfRule>
  </conditionalFormatting>
  <conditionalFormatting sqref="F4">
    <cfRule type="cellIs" dxfId="96" priority="97" stopIfTrue="1" operator="notBetween">
      <formula>0</formula>
      <formula>3</formula>
    </cfRule>
  </conditionalFormatting>
  <conditionalFormatting sqref="F26">
    <cfRule type="expression" dxfId="95" priority="96">
      <formula>IF($F$26&gt;$I$26,TRUE,FALSE)</formula>
    </cfRule>
  </conditionalFormatting>
  <conditionalFormatting sqref="F3">
    <cfRule type="cellIs" dxfId="94" priority="95" stopIfTrue="1" operator="lessThanOrEqual">
      <formula>0</formula>
    </cfRule>
  </conditionalFormatting>
  <conditionalFormatting sqref="F4">
    <cfRule type="cellIs" dxfId="93" priority="94" stopIfTrue="1" operator="notBetween">
      <formula>0</formula>
      <formula>3</formula>
    </cfRule>
  </conditionalFormatting>
  <conditionalFormatting sqref="F26">
    <cfRule type="expression" dxfId="92" priority="93">
      <formula>IF($F$26&gt;$I$26,TRUE,FALSE)</formula>
    </cfRule>
  </conditionalFormatting>
  <conditionalFormatting sqref="F3">
    <cfRule type="cellIs" dxfId="91" priority="92" stopIfTrue="1" operator="lessThanOrEqual">
      <formula>0</formula>
    </cfRule>
  </conditionalFormatting>
  <conditionalFormatting sqref="F4">
    <cfRule type="cellIs" dxfId="90" priority="91" stopIfTrue="1" operator="notBetween">
      <formula>0</formula>
      <formula>3</formula>
    </cfRule>
  </conditionalFormatting>
  <conditionalFormatting sqref="F26">
    <cfRule type="expression" dxfId="89" priority="90">
      <formula>IF($F$26&gt;$I$26,TRUE,FALSE)</formula>
    </cfRule>
  </conditionalFormatting>
  <conditionalFormatting sqref="F3">
    <cfRule type="cellIs" dxfId="88" priority="89" stopIfTrue="1" operator="lessThanOrEqual">
      <formula>0</formula>
    </cfRule>
  </conditionalFormatting>
  <conditionalFormatting sqref="F4">
    <cfRule type="cellIs" dxfId="87" priority="88" stopIfTrue="1" operator="notBetween">
      <formula>0</formula>
      <formula>3</formula>
    </cfRule>
  </conditionalFormatting>
  <conditionalFormatting sqref="F26">
    <cfRule type="expression" dxfId="86" priority="87">
      <formula>IF($F$26&gt;$I$26,TRUE,FALSE)</formula>
    </cfRule>
  </conditionalFormatting>
  <conditionalFormatting sqref="F3">
    <cfRule type="cellIs" dxfId="85" priority="86" stopIfTrue="1" operator="lessThanOrEqual">
      <formula>0</formula>
    </cfRule>
  </conditionalFormatting>
  <conditionalFormatting sqref="F4">
    <cfRule type="cellIs" dxfId="84" priority="85" stopIfTrue="1" operator="notBetween">
      <formula>0</formula>
      <formula>3</formula>
    </cfRule>
  </conditionalFormatting>
  <conditionalFormatting sqref="F26">
    <cfRule type="expression" dxfId="83" priority="84">
      <formula>IF($F$26&gt;$I$26,TRUE,FALSE)</formula>
    </cfRule>
  </conditionalFormatting>
  <conditionalFormatting sqref="F3">
    <cfRule type="cellIs" dxfId="82" priority="83" stopIfTrue="1" operator="lessThanOrEqual">
      <formula>0</formula>
    </cfRule>
  </conditionalFormatting>
  <conditionalFormatting sqref="F4">
    <cfRule type="cellIs" dxfId="81" priority="82" stopIfTrue="1" operator="notBetween">
      <formula>0</formula>
      <formula>3</formula>
    </cfRule>
  </conditionalFormatting>
  <conditionalFormatting sqref="F26">
    <cfRule type="expression" dxfId="80" priority="81">
      <formula>IF($F$26&gt;$I$26,TRUE,FALSE)</formula>
    </cfRule>
  </conditionalFormatting>
  <conditionalFormatting sqref="F34">
    <cfRule type="expression" dxfId="79" priority="80" stopIfTrue="1">
      <formula>(I34&lt;0)</formula>
    </cfRule>
  </conditionalFormatting>
  <conditionalFormatting sqref="F35">
    <cfRule type="expression" dxfId="78" priority="79" stopIfTrue="1">
      <formula>(I35&lt;0)</formula>
    </cfRule>
  </conditionalFormatting>
  <conditionalFormatting sqref="F36">
    <cfRule type="expression" dxfId="77" priority="78" stopIfTrue="1">
      <formula>(I36&lt;0)</formula>
    </cfRule>
  </conditionalFormatting>
  <conditionalFormatting sqref="F37">
    <cfRule type="expression" dxfId="76" priority="77" stopIfTrue="1">
      <formula>(I37&lt;0)</formula>
    </cfRule>
  </conditionalFormatting>
  <conditionalFormatting sqref="F38">
    <cfRule type="expression" dxfId="75" priority="76" stopIfTrue="1">
      <formula>(I38&lt;0)</formula>
    </cfRule>
  </conditionalFormatting>
  <conditionalFormatting sqref="F3">
    <cfRule type="cellIs" dxfId="74" priority="75" stopIfTrue="1" operator="lessThanOrEqual">
      <formula>0</formula>
    </cfRule>
  </conditionalFormatting>
  <conditionalFormatting sqref="F4">
    <cfRule type="cellIs" dxfId="73" priority="74" stopIfTrue="1" operator="notBetween">
      <formula>0</formula>
      <formula>3</formula>
    </cfRule>
  </conditionalFormatting>
  <conditionalFormatting sqref="F26">
    <cfRule type="expression" dxfId="72" priority="73">
      <formula>IF($F$26&gt;$I$26,TRUE,FALSE)</formula>
    </cfRule>
  </conditionalFormatting>
  <conditionalFormatting sqref="F3">
    <cfRule type="cellIs" dxfId="71" priority="72" stopIfTrue="1" operator="lessThanOrEqual">
      <formula>0</formula>
    </cfRule>
  </conditionalFormatting>
  <conditionalFormatting sqref="F4">
    <cfRule type="cellIs" dxfId="70" priority="71" stopIfTrue="1" operator="notBetween">
      <formula>0</formula>
      <formula>3</formula>
    </cfRule>
  </conditionalFormatting>
  <conditionalFormatting sqref="F26">
    <cfRule type="expression" dxfId="69" priority="70">
      <formula>IF($F$26&gt;$I$26,TRUE,FALSE)</formula>
    </cfRule>
  </conditionalFormatting>
  <conditionalFormatting sqref="F3">
    <cfRule type="cellIs" dxfId="68" priority="69" stopIfTrue="1" operator="lessThanOrEqual">
      <formula>0</formula>
    </cfRule>
  </conditionalFormatting>
  <conditionalFormatting sqref="F4">
    <cfRule type="cellIs" dxfId="67" priority="68" stopIfTrue="1" operator="notBetween">
      <formula>0</formula>
      <formula>3</formula>
    </cfRule>
  </conditionalFormatting>
  <conditionalFormatting sqref="F26">
    <cfRule type="expression" dxfId="66" priority="67">
      <formula>IF($F$26&gt;$I$26,TRUE,FALSE)</formula>
    </cfRule>
  </conditionalFormatting>
  <conditionalFormatting sqref="F3">
    <cfRule type="cellIs" dxfId="65" priority="66" stopIfTrue="1" operator="lessThanOrEqual">
      <formula>0</formula>
    </cfRule>
  </conditionalFormatting>
  <conditionalFormatting sqref="F4">
    <cfRule type="cellIs" dxfId="64" priority="65" stopIfTrue="1" operator="notBetween">
      <formula>0</formula>
      <formula>3</formula>
    </cfRule>
  </conditionalFormatting>
  <conditionalFormatting sqref="F26">
    <cfRule type="expression" dxfId="63" priority="64">
      <formula>IF($F$26&gt;$I$26,TRUE,FALSE)</formula>
    </cfRule>
  </conditionalFormatting>
  <conditionalFormatting sqref="F3">
    <cfRule type="cellIs" dxfId="62" priority="63" stopIfTrue="1" operator="lessThanOrEqual">
      <formula>0</formula>
    </cfRule>
  </conditionalFormatting>
  <conditionalFormatting sqref="F4">
    <cfRule type="cellIs" dxfId="61" priority="62" stopIfTrue="1" operator="notBetween">
      <formula>0</formula>
      <formula>3</formula>
    </cfRule>
  </conditionalFormatting>
  <conditionalFormatting sqref="F26">
    <cfRule type="expression" dxfId="60" priority="61">
      <formula>IF($F$26&gt;$I$26,TRUE,FALSE)</formula>
    </cfRule>
  </conditionalFormatting>
  <conditionalFormatting sqref="F3">
    <cfRule type="cellIs" dxfId="59" priority="60" stopIfTrue="1" operator="lessThanOrEqual">
      <formula>0</formula>
    </cfRule>
  </conditionalFormatting>
  <conditionalFormatting sqref="F4">
    <cfRule type="cellIs" dxfId="58" priority="59" stopIfTrue="1" operator="notBetween">
      <formula>0</formula>
      <formula>3</formula>
    </cfRule>
  </conditionalFormatting>
  <conditionalFormatting sqref="F26">
    <cfRule type="expression" dxfId="57" priority="58">
      <formula>IF($F$26&gt;$I$26,TRUE,FALSE)</formula>
    </cfRule>
  </conditionalFormatting>
  <conditionalFormatting sqref="F3">
    <cfRule type="cellIs" dxfId="56" priority="57" stopIfTrue="1" operator="lessThanOrEqual">
      <formula>0</formula>
    </cfRule>
  </conditionalFormatting>
  <conditionalFormatting sqref="F4">
    <cfRule type="cellIs" dxfId="55" priority="56" stopIfTrue="1" operator="notBetween">
      <formula>0</formula>
      <formula>3</formula>
    </cfRule>
  </conditionalFormatting>
  <conditionalFormatting sqref="F26">
    <cfRule type="expression" dxfId="54" priority="55">
      <formula>IF($F$26&gt;$I$26,TRUE,FALSE)</formula>
    </cfRule>
  </conditionalFormatting>
  <conditionalFormatting sqref="F3">
    <cfRule type="cellIs" dxfId="53" priority="54" stopIfTrue="1" operator="lessThanOrEqual">
      <formula>0</formula>
    </cfRule>
  </conditionalFormatting>
  <conditionalFormatting sqref="F4">
    <cfRule type="cellIs" dxfId="52" priority="53" stopIfTrue="1" operator="notBetween">
      <formula>0</formula>
      <formula>3</formula>
    </cfRule>
  </conditionalFormatting>
  <conditionalFormatting sqref="F26">
    <cfRule type="expression" dxfId="51" priority="52">
      <formula>IF($F$26&gt;$I$26,TRUE,FALSE)</formula>
    </cfRule>
  </conditionalFormatting>
  <conditionalFormatting sqref="F3">
    <cfRule type="cellIs" dxfId="50" priority="51" stopIfTrue="1" operator="lessThanOrEqual">
      <formula>0</formula>
    </cfRule>
  </conditionalFormatting>
  <conditionalFormatting sqref="F4">
    <cfRule type="cellIs" dxfId="49" priority="50" stopIfTrue="1" operator="notBetween">
      <formula>0</formula>
      <formula>3</formula>
    </cfRule>
  </conditionalFormatting>
  <conditionalFormatting sqref="F26">
    <cfRule type="expression" dxfId="48" priority="49">
      <formula>IF($F$26&gt;$I$26,TRUE,FALSE)</formula>
    </cfRule>
  </conditionalFormatting>
  <conditionalFormatting sqref="F3">
    <cfRule type="cellIs" dxfId="47" priority="48" stopIfTrue="1" operator="lessThanOrEqual">
      <formula>0</formula>
    </cfRule>
  </conditionalFormatting>
  <conditionalFormatting sqref="F4">
    <cfRule type="cellIs" dxfId="46" priority="47" stopIfTrue="1" operator="notBetween">
      <formula>0</formula>
      <formula>3</formula>
    </cfRule>
  </conditionalFormatting>
  <conditionalFormatting sqref="F26">
    <cfRule type="expression" dxfId="45" priority="46">
      <formula>IF($F$26&gt;$I$26,TRUE,FALSE)</formula>
    </cfRule>
  </conditionalFormatting>
  <conditionalFormatting sqref="F3">
    <cfRule type="cellIs" dxfId="44" priority="45" stopIfTrue="1" operator="lessThanOrEqual">
      <formula>0</formula>
    </cfRule>
  </conditionalFormatting>
  <conditionalFormatting sqref="F4">
    <cfRule type="cellIs" dxfId="43" priority="44" stopIfTrue="1" operator="notBetween">
      <formula>0</formula>
      <formula>3</formula>
    </cfRule>
  </conditionalFormatting>
  <conditionalFormatting sqref="F26">
    <cfRule type="expression" dxfId="42" priority="43">
      <formula>IF($F$26&gt;$I$26,TRUE,FALSE)</formula>
    </cfRule>
  </conditionalFormatting>
  <conditionalFormatting sqref="F3">
    <cfRule type="cellIs" dxfId="41" priority="42" stopIfTrue="1" operator="lessThanOrEqual">
      <formula>0</formula>
    </cfRule>
  </conditionalFormatting>
  <conditionalFormatting sqref="F4">
    <cfRule type="cellIs" dxfId="40" priority="41" stopIfTrue="1" operator="notBetween">
      <formula>0</formula>
      <formula>3</formula>
    </cfRule>
  </conditionalFormatting>
  <conditionalFormatting sqref="F26">
    <cfRule type="expression" dxfId="39" priority="40">
      <formula>IF($F$26&gt;$I$26,TRUE,FALSE)</formula>
    </cfRule>
  </conditionalFormatting>
  <conditionalFormatting sqref="F3">
    <cfRule type="cellIs" dxfId="38" priority="39" stopIfTrue="1" operator="lessThanOrEqual">
      <formula>0</formula>
    </cfRule>
  </conditionalFormatting>
  <conditionalFormatting sqref="F4">
    <cfRule type="cellIs" dxfId="37" priority="38" stopIfTrue="1" operator="notBetween">
      <formula>0</formula>
      <formula>3</formula>
    </cfRule>
  </conditionalFormatting>
  <conditionalFormatting sqref="F26">
    <cfRule type="expression" dxfId="36" priority="37">
      <formula>IF($F$26&gt;$I$26,TRUE,FALSE)</formula>
    </cfRule>
  </conditionalFormatting>
  <conditionalFormatting sqref="F3">
    <cfRule type="cellIs" dxfId="35" priority="36" stopIfTrue="1" operator="lessThanOrEqual">
      <formula>0</formula>
    </cfRule>
  </conditionalFormatting>
  <conditionalFormatting sqref="F4">
    <cfRule type="cellIs" dxfId="34" priority="35" stopIfTrue="1" operator="notBetween">
      <formula>0</formula>
      <formula>3</formula>
    </cfRule>
  </conditionalFormatting>
  <conditionalFormatting sqref="F26">
    <cfRule type="expression" dxfId="33" priority="34">
      <formula>IF($F$26&gt;$I$26,TRUE,FALSE)</formula>
    </cfRule>
  </conditionalFormatting>
  <conditionalFormatting sqref="F3">
    <cfRule type="cellIs" dxfId="32" priority="33" stopIfTrue="1" operator="lessThanOrEqual">
      <formula>0</formula>
    </cfRule>
  </conditionalFormatting>
  <conditionalFormatting sqref="F4">
    <cfRule type="cellIs" dxfId="31" priority="32" stopIfTrue="1" operator="notBetween">
      <formula>0</formula>
      <formula>3</formula>
    </cfRule>
  </conditionalFormatting>
  <conditionalFormatting sqref="F26">
    <cfRule type="expression" dxfId="30" priority="31">
      <formula>IF($F$26&gt;$I$26,TRUE,FALSE)</formula>
    </cfRule>
  </conditionalFormatting>
  <conditionalFormatting sqref="F3">
    <cfRule type="cellIs" dxfId="29" priority="30" stopIfTrue="1" operator="lessThanOrEqual">
      <formula>0</formula>
    </cfRule>
  </conditionalFormatting>
  <conditionalFormatting sqref="F4">
    <cfRule type="cellIs" dxfId="28" priority="29" stopIfTrue="1" operator="notBetween">
      <formula>0</formula>
      <formula>3</formula>
    </cfRule>
  </conditionalFormatting>
  <conditionalFormatting sqref="F26">
    <cfRule type="expression" dxfId="27" priority="28">
      <formula>IF($F$26&gt;$I$26,TRUE,FALSE)</formula>
    </cfRule>
  </conditionalFormatting>
  <conditionalFormatting sqref="F3">
    <cfRule type="cellIs" dxfId="26" priority="27" stopIfTrue="1" operator="lessThanOrEqual">
      <formula>0</formula>
    </cfRule>
  </conditionalFormatting>
  <conditionalFormatting sqref="F4">
    <cfRule type="cellIs" dxfId="25" priority="26" stopIfTrue="1" operator="notBetween">
      <formula>0</formula>
      <formula>3</formula>
    </cfRule>
  </conditionalFormatting>
  <conditionalFormatting sqref="F26">
    <cfRule type="expression" dxfId="24" priority="25">
      <formula>IF($F$26&gt;$I$26,TRUE,FALSE)</formula>
    </cfRule>
  </conditionalFormatting>
  <conditionalFormatting sqref="F3">
    <cfRule type="cellIs" dxfId="23" priority="24" stopIfTrue="1" operator="lessThanOrEqual">
      <formula>0</formula>
    </cfRule>
  </conditionalFormatting>
  <conditionalFormatting sqref="F4">
    <cfRule type="cellIs" dxfId="22" priority="23" stopIfTrue="1" operator="notBetween">
      <formula>0</formula>
      <formula>3</formula>
    </cfRule>
  </conditionalFormatting>
  <conditionalFormatting sqref="F26">
    <cfRule type="expression" dxfId="21" priority="22">
      <formula>IF($F$26&gt;$I$26,TRUE,FALSE)</formula>
    </cfRule>
  </conditionalFormatting>
  <conditionalFormatting sqref="F3">
    <cfRule type="cellIs" dxfId="20" priority="21" stopIfTrue="1" operator="lessThanOrEqual">
      <formula>0</formula>
    </cfRule>
  </conditionalFormatting>
  <conditionalFormatting sqref="F4">
    <cfRule type="cellIs" dxfId="19" priority="20" stopIfTrue="1" operator="notBetween">
      <formula>0</formula>
      <formula>3</formula>
    </cfRule>
  </conditionalFormatting>
  <conditionalFormatting sqref="F26">
    <cfRule type="expression" dxfId="18" priority="19">
      <formula>IF($F$26&gt;$I$26,TRUE,FALSE)</formula>
    </cfRule>
  </conditionalFormatting>
  <conditionalFormatting sqref="F3">
    <cfRule type="cellIs" dxfId="17" priority="18" stopIfTrue="1" operator="lessThanOrEqual">
      <formula>0</formula>
    </cfRule>
  </conditionalFormatting>
  <conditionalFormatting sqref="F4">
    <cfRule type="cellIs" dxfId="16" priority="17" stopIfTrue="1" operator="notBetween">
      <formula>0</formula>
      <formula>3</formula>
    </cfRule>
  </conditionalFormatting>
  <conditionalFormatting sqref="F26">
    <cfRule type="expression" dxfId="15" priority="16">
      <formula>IF($F$26&gt;$I$26,TRUE,FALSE)</formula>
    </cfRule>
  </conditionalFormatting>
  <conditionalFormatting sqref="F3">
    <cfRule type="cellIs" dxfId="14" priority="15" stopIfTrue="1" operator="lessThanOrEqual">
      <formula>0</formula>
    </cfRule>
  </conditionalFormatting>
  <conditionalFormatting sqref="F4">
    <cfRule type="cellIs" dxfId="13" priority="14" stopIfTrue="1" operator="notBetween">
      <formula>0</formula>
      <formula>3</formula>
    </cfRule>
  </conditionalFormatting>
  <conditionalFormatting sqref="F26">
    <cfRule type="expression" dxfId="12" priority="13">
      <formula>IF($F$26&gt;$I$26,TRUE,FALSE)</formula>
    </cfRule>
  </conditionalFormatting>
  <conditionalFormatting sqref="F3">
    <cfRule type="cellIs" dxfId="11" priority="12" stopIfTrue="1" operator="lessThanOrEqual">
      <formula>0</formula>
    </cfRule>
  </conditionalFormatting>
  <conditionalFormatting sqref="F4">
    <cfRule type="cellIs" dxfId="10" priority="11" stopIfTrue="1" operator="notBetween">
      <formula>0</formula>
      <formula>3</formula>
    </cfRule>
  </conditionalFormatting>
  <conditionalFormatting sqref="F26">
    <cfRule type="expression" dxfId="9" priority="10">
      <formula>IF($F$26&gt;$I$26,TRUE,FALSE)</formula>
    </cfRule>
  </conditionalFormatting>
  <conditionalFormatting sqref="F3">
    <cfRule type="cellIs" dxfId="8" priority="9" stopIfTrue="1" operator="lessThanOrEqual">
      <formula>0</formula>
    </cfRule>
  </conditionalFormatting>
  <conditionalFormatting sqref="F4">
    <cfRule type="cellIs" dxfId="7" priority="8" stopIfTrue="1" operator="notBetween">
      <formula>0</formula>
      <formula>3</formula>
    </cfRule>
  </conditionalFormatting>
  <conditionalFormatting sqref="F26">
    <cfRule type="expression" dxfId="6" priority="7">
      <formula>IF($F$26&gt;$I$26,TRUE,FALSE)</formula>
    </cfRule>
  </conditionalFormatting>
  <conditionalFormatting sqref="F3">
    <cfRule type="cellIs" dxfId="5" priority="6" stopIfTrue="1" operator="lessThanOrEqual">
      <formula>0</formula>
    </cfRule>
  </conditionalFormatting>
  <conditionalFormatting sqref="F4">
    <cfRule type="cellIs" dxfId="4" priority="5" stopIfTrue="1" operator="notBetween">
      <formula>0</formula>
      <formula>3</formula>
    </cfRule>
  </conditionalFormatting>
  <conditionalFormatting sqref="F26">
    <cfRule type="expression" dxfId="3" priority="4">
      <formula>IF($F$26&gt;$I$26,TRUE,FALSE)</formula>
    </cfRule>
  </conditionalFormatting>
  <conditionalFormatting sqref="F3">
    <cfRule type="cellIs" dxfId="2" priority="3" stopIfTrue="1" operator="lessThanOrEqual">
      <formula>0</formula>
    </cfRule>
  </conditionalFormatting>
  <conditionalFormatting sqref="F4">
    <cfRule type="cellIs" dxfId="1" priority="2" stopIfTrue="1" operator="notBetween">
      <formula>0</formula>
      <formula>3</formula>
    </cfRule>
  </conditionalFormatting>
  <conditionalFormatting sqref="F26">
    <cfRule type="expression" dxfId="0" priority="1">
      <formula>IF($F$26&gt;$I$26,TRUE,FALSE)</formula>
    </cfRule>
  </conditionalFormatting>
  <dataValidations disablePrompts="1" count="1">
    <dataValidation type="list" allowBlank="1" showInputMessage="1" showErrorMessage="1" sqref="E58">
      <formula1>F58:F60</formula1>
    </dataValidation>
  </dataValidations>
  <pageMargins left="0.75" right="0.75" top="1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64</vt:i4>
      </vt:variant>
    </vt:vector>
  </HeadingPairs>
  <TitlesOfParts>
    <vt:vector size="65" baseType="lpstr">
      <vt:lpstr>Form</vt:lpstr>
      <vt:lpstr>AddedArmor</vt:lpstr>
      <vt:lpstr>ARM</vt:lpstr>
      <vt:lpstr>Bots</vt:lpstr>
      <vt:lpstr>CrewArea</vt:lpstr>
      <vt:lpstr>DAB</vt:lpstr>
      <vt:lpstr>Dens</vt:lpstr>
      <vt:lpstr>DensUnl</vt:lpstr>
      <vt:lpstr>DockingGear</vt:lpstr>
      <vt:lpstr>DockType</vt:lpstr>
      <vt:lpstr>dTon</vt:lpstr>
      <vt:lpstr>EP</vt:lpstr>
      <vt:lpstr>FrameG</vt:lpstr>
      <vt:lpstr>FrameModGs</vt:lpstr>
      <vt:lpstr>FrameUnlGs</vt:lpstr>
      <vt:lpstr>GearType</vt:lpstr>
      <vt:lpstr>GravName</vt:lpstr>
      <vt:lpstr>GravPower</vt:lpstr>
      <vt:lpstr>GravPowerUnl</vt:lpstr>
      <vt:lpstr>GThrustGs</vt:lpstr>
      <vt:lpstr>GThrustModGs</vt:lpstr>
      <vt:lpstr>GThrustUnlGs</vt:lpstr>
      <vt:lpstr>GThrustVol</vt:lpstr>
      <vt:lpstr>HullTL</vt:lpstr>
      <vt:lpstr>Jn</vt:lpstr>
      <vt:lpstr>JPrepMul</vt:lpstr>
      <vt:lpstr>JPrepString</vt:lpstr>
      <vt:lpstr>LandingGear</vt:lpstr>
      <vt:lpstr>Load</vt:lpstr>
      <vt:lpstr>LoadRatio</vt:lpstr>
      <vt:lpstr>LSType</vt:lpstr>
      <vt:lpstr>MainThrustType</vt:lpstr>
      <vt:lpstr>Mass</vt:lpstr>
      <vt:lpstr>MassMul</vt:lpstr>
      <vt:lpstr>MaterialType</vt:lpstr>
      <vt:lpstr>MissileType</vt:lpstr>
      <vt:lpstr>MissileTypeName</vt:lpstr>
      <vt:lpstr>MtrlMass</vt:lpstr>
      <vt:lpstr>MtrlPrice</vt:lpstr>
      <vt:lpstr>Power</vt:lpstr>
      <vt:lpstr>PowerJump</vt:lpstr>
      <vt:lpstr>PowerOut</vt:lpstr>
      <vt:lpstr>PowerShip</vt:lpstr>
      <vt:lpstr>PowerThrust</vt:lpstr>
      <vt:lpstr>PowerVol</vt:lpstr>
      <vt:lpstr>PowerWeapons</vt:lpstr>
      <vt:lpstr>PowMul</vt:lpstr>
      <vt:lpstr>Form!Print_Area</vt:lpstr>
      <vt:lpstr>Radiator</vt:lpstr>
      <vt:lpstr>RocketEqu</vt:lpstr>
      <vt:lpstr>Scale</vt:lpstr>
      <vt:lpstr>ScoopsTL</vt:lpstr>
      <vt:lpstr>Size</vt:lpstr>
      <vt:lpstr>StationType</vt:lpstr>
      <vt:lpstr>Streamlining</vt:lpstr>
      <vt:lpstr>Sun</vt:lpstr>
      <vt:lpstr>Techs</vt:lpstr>
      <vt:lpstr>ThrustGs</vt:lpstr>
      <vt:lpstr>ThrustModGs</vt:lpstr>
      <vt:lpstr>ThrustUnlGs</vt:lpstr>
      <vt:lpstr>ThrustVol</vt:lpstr>
      <vt:lpstr>VolMul</vt:lpstr>
      <vt:lpstr>Volume</vt:lpstr>
      <vt:lpstr>VolUnit</vt:lpstr>
      <vt:lpstr>Wings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Backman</dc:creator>
  <cp:lastModifiedBy>Anders Backman</cp:lastModifiedBy>
  <cp:lastPrinted>2013-11-24T11:33:57Z</cp:lastPrinted>
  <dcterms:created xsi:type="dcterms:W3CDTF">1996-10-14T23:33:28Z</dcterms:created>
  <dcterms:modified xsi:type="dcterms:W3CDTF">2024-05-07T17:05:54Z</dcterms:modified>
</cp:coreProperties>
</file>