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0" windowWidth="16515" windowHeight="5700"/>
  </bookViews>
  <sheets>
    <sheet name="Company" sheetId="5" r:id="rId1"/>
    <sheet name="Final" sheetId="1" r:id="rId2"/>
  </sheets>
  <calcPr calcId="144525"/>
</workbook>
</file>

<file path=xl/calcChain.xml><?xml version="1.0" encoding="utf-8"?>
<calcChain xmlns="http://schemas.openxmlformats.org/spreadsheetml/2006/main">
  <c r="F55" i="1" l="1"/>
  <c r="F53" i="1"/>
  <c r="F51" i="1"/>
  <c r="F49" i="1"/>
  <c r="F47" i="1"/>
  <c r="F45" i="1"/>
  <c r="F43" i="1"/>
  <c r="F41" i="1"/>
  <c r="C35" i="1"/>
  <c r="C34" i="1"/>
  <c r="C33" i="1"/>
  <c r="C32" i="1"/>
  <c r="C31" i="1"/>
  <c r="C30" i="1"/>
  <c r="C29" i="1"/>
  <c r="C28" i="1"/>
  <c r="M30" i="1"/>
  <c r="M29" i="1"/>
  <c r="M28" i="1"/>
  <c r="J30" i="1"/>
  <c r="J29" i="1"/>
  <c r="J28" i="1"/>
  <c r="G30" i="1"/>
  <c r="G29" i="1"/>
  <c r="G28" i="1"/>
  <c r="N24" i="1"/>
  <c r="M24" i="1"/>
  <c r="N13" i="1"/>
  <c r="N14" i="1"/>
  <c r="N15" i="1"/>
  <c r="N16" i="1"/>
  <c r="N17" i="1"/>
  <c r="N18" i="1"/>
  <c r="N19" i="1"/>
  <c r="N20" i="1"/>
  <c r="N21" i="1"/>
  <c r="N22" i="1"/>
  <c r="N23" i="1"/>
  <c r="M13" i="1"/>
  <c r="M14" i="1"/>
  <c r="M15" i="1"/>
  <c r="M16" i="1"/>
  <c r="M17" i="1"/>
  <c r="M18" i="1"/>
  <c r="M19" i="1"/>
  <c r="M20" i="1"/>
  <c r="M21" i="1"/>
  <c r="M22" i="1"/>
  <c r="M23" i="1"/>
  <c r="N12" i="1"/>
  <c r="M12" i="1"/>
  <c r="K13" i="1"/>
  <c r="K14" i="1"/>
  <c r="K15" i="1"/>
  <c r="K16" i="1"/>
  <c r="K17" i="1"/>
  <c r="K18" i="1"/>
  <c r="K19" i="1"/>
  <c r="K20" i="1"/>
  <c r="K21" i="1"/>
  <c r="K22" i="1"/>
  <c r="K23" i="1"/>
  <c r="K12" i="1"/>
  <c r="J13" i="1"/>
  <c r="J14" i="1"/>
  <c r="J15" i="1"/>
  <c r="J16" i="1"/>
  <c r="J17" i="1"/>
  <c r="J18" i="1"/>
  <c r="J19" i="1"/>
  <c r="J20" i="1"/>
  <c r="J21" i="1"/>
  <c r="J22" i="1"/>
  <c r="J23" i="1"/>
  <c r="J12" i="1"/>
  <c r="I13" i="1"/>
  <c r="I14" i="1"/>
  <c r="I15" i="1"/>
  <c r="I16" i="1"/>
  <c r="I17" i="1"/>
  <c r="I18" i="1"/>
  <c r="I19" i="1"/>
  <c r="I20" i="1"/>
  <c r="I21" i="1"/>
  <c r="I22" i="1"/>
  <c r="I23" i="1"/>
  <c r="I12" i="1"/>
</calcChain>
</file>

<file path=xl/sharedStrings.xml><?xml version="1.0" encoding="utf-8"?>
<sst xmlns="http://schemas.openxmlformats.org/spreadsheetml/2006/main" count="221" uniqueCount="89">
  <si>
    <t>COMPANY S.A</t>
  </si>
  <si>
    <t>PLANILLA DE PAGOS</t>
  </si>
  <si>
    <t>DESCUENTO</t>
  </si>
  <si>
    <t>AUMENTO</t>
  </si>
  <si>
    <t>DATOS PERSONALES</t>
  </si>
  <si>
    <t>Tipo de Cambio $</t>
  </si>
  <si>
    <t>Codigo</t>
  </si>
  <si>
    <t>Apellidos y Nombres</t>
  </si>
  <si>
    <t>Cargo</t>
  </si>
  <si>
    <t>Fecha Nacim.</t>
  </si>
  <si>
    <t>Turno</t>
  </si>
  <si>
    <t>Civil</t>
  </si>
  <si>
    <t>Horas Lab.</t>
  </si>
  <si>
    <t>Basico</t>
  </si>
  <si>
    <t>Dscto.</t>
  </si>
  <si>
    <t>Aumento</t>
  </si>
  <si>
    <t>Grati</t>
  </si>
  <si>
    <t>Sueldo a Pagar (S/.)</t>
  </si>
  <si>
    <t>Sueldo a Pagar $</t>
  </si>
  <si>
    <t>Ricardo Perez</t>
  </si>
  <si>
    <t>Asistente</t>
  </si>
  <si>
    <t>M</t>
  </si>
  <si>
    <t>C</t>
  </si>
  <si>
    <t>Angel Poma</t>
  </si>
  <si>
    <t>Operario</t>
  </si>
  <si>
    <t>T</t>
  </si>
  <si>
    <t>S</t>
  </si>
  <si>
    <t>Segundo Diaz</t>
  </si>
  <si>
    <t>N</t>
  </si>
  <si>
    <t>Ana Rivera</t>
  </si>
  <si>
    <t>D</t>
  </si>
  <si>
    <t>Rocio Cuellar</t>
  </si>
  <si>
    <t>Secretaria</t>
  </si>
  <si>
    <t>Julio Santos</t>
  </si>
  <si>
    <t>Karina Timana</t>
  </si>
  <si>
    <t>Hugo Lopez</t>
  </si>
  <si>
    <t>Tomas Alvarez</t>
  </si>
  <si>
    <t>Daniel Rivera</t>
  </si>
  <si>
    <t>Susana Ruiz</t>
  </si>
  <si>
    <t>Ines Zegarra</t>
  </si>
  <si>
    <t>TOTAL PLANILLA</t>
  </si>
  <si>
    <t>INFORME</t>
  </si>
  <si>
    <t>NRO EMPLEADOS</t>
  </si>
  <si>
    <t>TOTAL HORAS LAB.</t>
  </si>
  <si>
    <t>Asistentes</t>
  </si>
  <si>
    <t>Mañana</t>
  </si>
  <si>
    <t>Operarios</t>
  </si>
  <si>
    <t>Tarde</t>
  </si>
  <si>
    <t>Secretarias</t>
  </si>
  <si>
    <t>Noche</t>
  </si>
  <si>
    <t>PROMEDIO DE GRATI</t>
  </si>
  <si>
    <t>Casados</t>
  </si>
  <si>
    <t>TOTAL GRATI</t>
  </si>
  <si>
    <t>Solteros</t>
  </si>
  <si>
    <t>Divorciados</t>
  </si>
  <si>
    <t>TR-COM-342</t>
  </si>
  <si>
    <t>Pago por Hora</t>
  </si>
  <si>
    <t>DETALLES SUELDO A PAGAR</t>
  </si>
  <si>
    <t>TR-COM-343</t>
  </si>
  <si>
    <t>TR-COM-344</t>
  </si>
  <si>
    <t>TR-COM-345</t>
  </si>
  <si>
    <t>TR-COM-346</t>
  </si>
  <si>
    <t>TR-COM-347</t>
  </si>
  <si>
    <t>TR-COM-348</t>
  </si>
  <si>
    <t>TR-COM-349</t>
  </si>
  <si>
    <t>TR-COM-350</t>
  </si>
  <si>
    <t>TR-COM-351</t>
  </si>
  <si>
    <t>TR-COM-352</t>
  </si>
  <si>
    <t>TR-COM-353</t>
  </si>
  <si>
    <t>NRO EMPLEADOS POR CARGO</t>
  </si>
  <si>
    <t>NRO EMPLEADOS POR TURNO</t>
  </si>
  <si>
    <t>NRO EMPLEADOS POR ESTADO</t>
  </si>
  <si>
    <t xml:space="preserve">MINIMO SUELDO A PAGAR $ </t>
  </si>
  <si>
    <t xml:space="preserve">MAXIMO SUELDO A PAGAR S/. </t>
  </si>
  <si>
    <t>MINIMA HORAS LAB</t>
  </si>
  <si>
    <t>PROMEDIO HORAS LAB</t>
  </si>
  <si>
    <t>RESPONDER</t>
  </si>
  <si>
    <t>1. Cual es la suma del promedio del Basico y el promedio del aumento</t>
  </si>
  <si>
    <t>2. Cual es la diferencia de la suma del basico y la suma del descuento</t>
  </si>
  <si>
    <t>3. Cual es el promedio de la suma del dscto del aumento y la grati</t>
  </si>
  <si>
    <t>4. Cual es la suma del valor minimo del dscto y el valor maximo de la grati</t>
  </si>
  <si>
    <t>5. Cual es la diferencia del promedio del sueldo a pagar en soles(S/.),y dolares ($)</t>
  </si>
  <si>
    <t xml:space="preserve">6. Cuantos numeros hay </t>
  </si>
  <si>
    <t>7. Cual es la suma del nro de empleados por cargo y por turno</t>
  </si>
  <si>
    <t>8. Cuanto suman todos los valores de informe</t>
  </si>
  <si>
    <t>REPRESENTAR</t>
  </si>
  <si>
    <t xml:space="preserve">1. Sueldo a pagar en soles y dolares por nombres </t>
  </si>
  <si>
    <t>2. Nro de empleados por cargo</t>
  </si>
  <si>
    <t>3. Nro de empleados por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</si>
</sst>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S/.&quot;\ #,##0.00"/>
    <numFmt numFmtId="165" formatCode="[$-280A]d&quot; de &quot;mmmm&quot; de &quot;yyyy;@"/>
    <numFmt numFmtId="166" formatCode="[$$-340A]\ #,##0.00;\-[$$-340A]\ #,##0.00"/>
    <numFmt numFmtId="167" formatCode="[$$-54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dashed">
        <color theme="6" tint="-0.499984740745262"/>
      </left>
      <right style="dashed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0" borderId="0" xfId="0" applyFont="1"/>
    <xf numFmtId="9" fontId="0" fillId="0" borderId="0" xfId="0" applyNumberFormat="1" applyBorder="1"/>
    <xf numFmtId="0" fontId="3" fillId="0" borderId="0" xfId="0" applyFont="1" applyFill="1" applyAlignment="1"/>
    <xf numFmtId="0" fontId="0" fillId="0" borderId="0" xfId="0" applyFill="1"/>
    <xf numFmtId="9" fontId="0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5" borderId="2" xfId="0" applyFont="1" applyFill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ont="1" applyBorder="1"/>
    <xf numFmtId="164" fontId="0" fillId="4" borderId="2" xfId="0" applyNumberFormat="1" applyFont="1" applyFill="1" applyBorder="1"/>
    <xf numFmtId="164" fontId="0" fillId="4" borderId="2" xfId="0" applyNumberFormat="1" applyFill="1" applyBorder="1"/>
    <xf numFmtId="0" fontId="0" fillId="0" borderId="2" xfId="0" applyBorder="1"/>
    <xf numFmtId="0" fontId="2" fillId="4" borderId="2" xfId="0" applyFont="1" applyFill="1" applyBorder="1" applyAlignment="1"/>
    <xf numFmtId="165" fontId="0" fillId="0" borderId="2" xfId="0" applyNumberFormat="1" applyFont="1" applyBorder="1"/>
    <xf numFmtId="164" fontId="0" fillId="7" borderId="2" xfId="0" applyNumberFormat="1" applyFont="1" applyFill="1" applyBorder="1"/>
    <xf numFmtId="164" fontId="0" fillId="6" borderId="2" xfId="0" applyNumberFormat="1" applyFill="1" applyBorder="1"/>
    <xf numFmtId="167" fontId="0" fillId="7" borderId="2" xfId="0" applyNumberFormat="1" applyFont="1" applyFill="1" applyBorder="1"/>
    <xf numFmtId="167" fontId="0" fillId="6" borderId="2" xfId="0" applyNumberFormat="1" applyFill="1" applyBorder="1"/>
    <xf numFmtId="164" fontId="0" fillId="0" borderId="2" xfId="0" applyNumberFormat="1" applyBorder="1"/>
    <xf numFmtId="167" fontId="0" fillId="0" borderId="2" xfId="0" applyNumberFormat="1" applyBorder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0" fillId="4" borderId="3" xfId="0" applyFill="1" applyBorder="1"/>
    <xf numFmtId="164" fontId="0" fillId="4" borderId="3" xfId="0" applyNumberFormat="1" applyFill="1" applyBorder="1"/>
    <xf numFmtId="14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PLANILLA COMPANY</a:t>
            </a:r>
            <a:r>
              <a:rPr lang="es-PE" baseline="0"/>
              <a:t> S.A.</a:t>
            </a:r>
            <a:endParaRPr lang="es-PE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Final!$M$11</c:f>
              <c:strCache>
                <c:ptCount val="1"/>
                <c:pt idx="0">
                  <c:v>Sueldo a Pagar (S/.)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Final!$B$12:$B$23</c:f>
              <c:strCache>
                <c:ptCount val="12"/>
                <c:pt idx="0">
                  <c:v>Ricardo Perez</c:v>
                </c:pt>
                <c:pt idx="1">
                  <c:v>Angel Poma</c:v>
                </c:pt>
                <c:pt idx="2">
                  <c:v>Segundo Diaz</c:v>
                </c:pt>
                <c:pt idx="3">
                  <c:v>Ana Rivera</c:v>
                </c:pt>
                <c:pt idx="4">
                  <c:v>Rocio Cuellar</c:v>
                </c:pt>
                <c:pt idx="5">
                  <c:v>Julio Santos</c:v>
                </c:pt>
                <c:pt idx="6">
                  <c:v>Karina Timana</c:v>
                </c:pt>
                <c:pt idx="7">
                  <c:v>Hugo Lopez</c:v>
                </c:pt>
                <c:pt idx="8">
                  <c:v>Tomas Alvarez</c:v>
                </c:pt>
                <c:pt idx="9">
                  <c:v>Daniel Rivera</c:v>
                </c:pt>
                <c:pt idx="10">
                  <c:v>Susana Ruiz</c:v>
                </c:pt>
                <c:pt idx="11">
                  <c:v>Ines Zegarra</c:v>
                </c:pt>
              </c:strCache>
            </c:strRef>
          </c:cat>
          <c:val>
            <c:numRef>
              <c:f>Final!$M$12:$M$23</c:f>
              <c:numCache>
                <c:formatCode>"S/."\ #,##0.00</c:formatCode>
                <c:ptCount val="12"/>
                <c:pt idx="0">
                  <c:v>816.81999999999994</c:v>
                </c:pt>
                <c:pt idx="1">
                  <c:v>606.96</c:v>
                </c:pt>
                <c:pt idx="2">
                  <c:v>866.71999999999991</c:v>
                </c:pt>
                <c:pt idx="3">
                  <c:v>872.5</c:v>
                </c:pt>
                <c:pt idx="4">
                  <c:v>738.6</c:v>
                </c:pt>
                <c:pt idx="5">
                  <c:v>636.30000000000007</c:v>
                </c:pt>
                <c:pt idx="6">
                  <c:v>756.25000000000011</c:v>
                </c:pt>
                <c:pt idx="7">
                  <c:v>826.31999999999994</c:v>
                </c:pt>
                <c:pt idx="8">
                  <c:v>942.83999999999992</c:v>
                </c:pt>
                <c:pt idx="9">
                  <c:v>652.57999999999993</c:v>
                </c:pt>
                <c:pt idx="10">
                  <c:v>683.94999999999993</c:v>
                </c:pt>
                <c:pt idx="11">
                  <c:v>754.35</c:v>
                </c:pt>
              </c:numCache>
            </c:numRef>
          </c:val>
        </c:ser>
        <c:ser>
          <c:idx val="1"/>
          <c:order val="1"/>
          <c:tx>
            <c:strRef>
              <c:f>Final!$N$11</c:f>
              <c:strCache>
                <c:ptCount val="1"/>
                <c:pt idx="0">
                  <c:v>Sueldo a Pagar $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Final!$B$12:$B$23</c:f>
              <c:strCache>
                <c:ptCount val="12"/>
                <c:pt idx="0">
                  <c:v>Ricardo Perez</c:v>
                </c:pt>
                <c:pt idx="1">
                  <c:v>Angel Poma</c:v>
                </c:pt>
                <c:pt idx="2">
                  <c:v>Segundo Diaz</c:v>
                </c:pt>
                <c:pt idx="3">
                  <c:v>Ana Rivera</c:v>
                </c:pt>
                <c:pt idx="4">
                  <c:v>Rocio Cuellar</c:v>
                </c:pt>
                <c:pt idx="5">
                  <c:v>Julio Santos</c:v>
                </c:pt>
                <c:pt idx="6">
                  <c:v>Karina Timana</c:v>
                </c:pt>
                <c:pt idx="7">
                  <c:v>Hugo Lopez</c:v>
                </c:pt>
                <c:pt idx="8">
                  <c:v>Tomas Alvarez</c:v>
                </c:pt>
                <c:pt idx="9">
                  <c:v>Daniel Rivera</c:v>
                </c:pt>
                <c:pt idx="10">
                  <c:v>Susana Ruiz</c:v>
                </c:pt>
                <c:pt idx="11">
                  <c:v>Ines Zegarra</c:v>
                </c:pt>
              </c:strCache>
            </c:strRef>
          </c:cat>
          <c:val>
            <c:numRef>
              <c:f>Final!$N$12:$N$23</c:f>
              <c:numCache>
                <c:formatCode>[$$-540A]#,##0.00</c:formatCode>
                <c:ptCount val="12"/>
                <c:pt idx="0">
                  <c:v>281.66206896551722</c:v>
                </c:pt>
                <c:pt idx="1">
                  <c:v>209.29655172413794</c:v>
                </c:pt>
                <c:pt idx="2">
                  <c:v>298.86896551724135</c:v>
                </c:pt>
                <c:pt idx="3">
                  <c:v>300.86206896551727</c:v>
                </c:pt>
                <c:pt idx="4">
                  <c:v>254.68965517241381</c:v>
                </c:pt>
                <c:pt idx="5">
                  <c:v>219.41379310344831</c:v>
                </c:pt>
                <c:pt idx="6">
                  <c:v>260.77586206896558</c:v>
                </c:pt>
                <c:pt idx="7">
                  <c:v>284.93793103448274</c:v>
                </c:pt>
                <c:pt idx="8">
                  <c:v>325.11724137931031</c:v>
                </c:pt>
                <c:pt idx="9">
                  <c:v>225.02758620689653</c:v>
                </c:pt>
                <c:pt idx="10">
                  <c:v>235.84482758620689</c:v>
                </c:pt>
                <c:pt idx="11">
                  <c:v>260.12068965517244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746688"/>
        <c:axId val="115748224"/>
        <c:axId val="0"/>
      </c:bar3DChart>
      <c:catAx>
        <c:axId val="11574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748224"/>
        <c:crosses val="autoZero"/>
        <c:auto val="1"/>
        <c:lblAlgn val="ctr"/>
        <c:lblOffset val="100"/>
        <c:noMultiLvlLbl val="0"/>
      </c:catAx>
      <c:valAx>
        <c:axId val="115748224"/>
        <c:scaling>
          <c:orientation val="minMax"/>
        </c:scaling>
        <c:delete val="0"/>
        <c:axPos val="l"/>
        <c:majorGridlines/>
        <c:numFmt formatCode="&quot;S/.&quot;\ #,##0.00" sourceLinked="1"/>
        <c:majorTickMark val="out"/>
        <c:minorTickMark val="none"/>
        <c:tickLblPos val="nextTo"/>
        <c:crossAx val="115746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EMPLEADOS</a:t>
            </a:r>
            <a:r>
              <a:rPr lang="es-PE" baseline="0"/>
              <a:t> COMPANY S.A.</a:t>
            </a:r>
            <a:endParaRPr lang="es-PE"/>
          </a:p>
        </c:rich>
      </c:tx>
      <c:overlay val="0"/>
    </c:title>
    <c:autoTitleDeleted val="0"/>
    <c:plotArea>
      <c:layout/>
      <c:ofPieChart>
        <c:ofPieType val="bar"/>
        <c:varyColors val="1"/>
        <c:ser>
          <c:idx val="0"/>
          <c:order val="0"/>
          <c:dLbls>
            <c:dLbl>
              <c:idx val="0"/>
              <c:layout>
                <c:manualLayout>
                  <c:x val="-4.8542088737581542E-2"/>
                  <c:y val="5.71895319874675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3956343692332577E-2"/>
                  <c:y val="-7.581111359026197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943355119825709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822676577192557"/>
                  <c:y val="-5.03682387405310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Final!$F$28:$F$30</c:f>
              <c:strCache>
                <c:ptCount val="3"/>
                <c:pt idx="0">
                  <c:v>Asistentes</c:v>
                </c:pt>
                <c:pt idx="1">
                  <c:v>Operarios</c:v>
                </c:pt>
                <c:pt idx="2">
                  <c:v>Secretarias</c:v>
                </c:pt>
              </c:strCache>
            </c:strRef>
          </c:cat>
          <c:val>
            <c:numRef>
              <c:f>Final!$G$28:$G$30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EMPLEADOS COMPANY S.A.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4.8562117235345585E-2"/>
                  <c:y val="-0.3131878827646544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757983377077865E-3"/>
                  <c:y val="0.1482688101487314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710542432195977"/>
                  <c:y val="-0.116629848352289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Final!$L$28:$L$30</c:f>
              <c:strCache>
                <c:ptCount val="3"/>
                <c:pt idx="0">
                  <c:v>Casados</c:v>
                </c:pt>
                <c:pt idx="1">
                  <c:v>Solteros</c:v>
                </c:pt>
                <c:pt idx="2">
                  <c:v>Divorciados</c:v>
                </c:pt>
              </c:strCache>
            </c:strRef>
          </c:cat>
          <c:val>
            <c:numRef>
              <c:f>Final!$M$28:$M$30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40</xdr:row>
      <xdr:rowOff>166686</xdr:rowOff>
    </xdr:from>
    <xdr:to>
      <xdr:col>15</xdr:col>
      <xdr:colOff>628650</xdr:colOff>
      <xdr:row>55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57</xdr:row>
      <xdr:rowOff>90486</xdr:rowOff>
    </xdr:from>
    <xdr:to>
      <xdr:col>15</xdr:col>
      <xdr:colOff>180975</xdr:colOff>
      <xdr:row>72</xdr:row>
      <xdr:rowOff>161925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381000</xdr:colOff>
      <xdr:row>75</xdr:row>
      <xdr:rowOff>119061</xdr:rowOff>
    </xdr:from>
    <xdr:to>
      <xdr:col>15</xdr:col>
      <xdr:colOff>171450</xdr:colOff>
      <xdr:row>91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5"/>
  <sheetViews>
    <sheetView tabSelected="1" workbookViewId="0">
      <selection activeCell="I13" sqref="I13"/>
    </sheetView>
  </sheetViews>
  <sheetFormatPr baseColWidth="10" defaultRowHeight="15" x14ac:dyDescent="0.25"/>
  <cols>
    <col min="1" max="1" width="14.42578125" style="1" customWidth="1"/>
    <col min="2" max="2" width="18" style="1" customWidth="1"/>
    <col min="3" max="3" width="13.7109375" style="1" customWidth="1"/>
    <col min="4" max="4" width="19.140625" style="1" customWidth="1"/>
    <col min="5" max="16384" width="11.42578125" style="1"/>
  </cols>
  <sheetData>
    <row r="2" spans="1:14" x14ac:dyDescent="0.25">
      <c r="E2" s="1" t="s">
        <v>0</v>
      </c>
    </row>
    <row r="3" spans="1:14" ht="15" customHeight="1" x14ac:dyDescent="0.25">
      <c r="E3" s="1" t="s">
        <v>1</v>
      </c>
    </row>
    <row r="4" spans="1:14" ht="15" customHeight="1" x14ac:dyDescent="0.25"/>
    <row r="5" spans="1:14" x14ac:dyDescent="0.25">
      <c r="B5" s="1" t="s">
        <v>2</v>
      </c>
      <c r="C5" s="1" t="s">
        <v>3</v>
      </c>
      <c r="D5" s="1" t="s">
        <v>5</v>
      </c>
    </row>
    <row r="6" spans="1:14" x14ac:dyDescent="0.25">
      <c r="B6" s="1">
        <v>0.03</v>
      </c>
      <c r="C6" s="1">
        <v>0.06</v>
      </c>
      <c r="D6" s="1">
        <v>2.9</v>
      </c>
    </row>
    <row r="10" spans="1:14" ht="22.5" customHeight="1" x14ac:dyDescent="0.25">
      <c r="A10" s="1" t="s">
        <v>4</v>
      </c>
      <c r="H10" s="1" t="s">
        <v>57</v>
      </c>
    </row>
    <row r="11" spans="1:14" x14ac:dyDescent="0.25">
      <c r="A11" s="1" t="s">
        <v>6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56</v>
      </c>
      <c r="I11" s="1" t="s">
        <v>13</v>
      </c>
      <c r="J11" s="1" t="s">
        <v>14</v>
      </c>
      <c r="K11" s="1" t="s">
        <v>15</v>
      </c>
      <c r="L11" s="1" t="s">
        <v>16</v>
      </c>
      <c r="M11" s="1" t="s">
        <v>17</v>
      </c>
      <c r="N11" s="1" t="s">
        <v>18</v>
      </c>
    </row>
    <row r="12" spans="1:14" x14ac:dyDescent="0.25">
      <c r="A12" s="1" t="s">
        <v>55</v>
      </c>
      <c r="B12" s="1" t="s">
        <v>19</v>
      </c>
      <c r="C12" s="1" t="s">
        <v>20</v>
      </c>
      <c r="D12" s="31">
        <v>29571</v>
      </c>
      <c r="E12" s="1" t="s">
        <v>21</v>
      </c>
      <c r="F12" s="1" t="s">
        <v>22</v>
      </c>
      <c r="G12" s="1">
        <v>124</v>
      </c>
      <c r="H12" s="1">
        <v>6</v>
      </c>
    </row>
    <row r="13" spans="1:14" x14ac:dyDescent="0.25">
      <c r="B13" s="1" t="s">
        <v>23</v>
      </c>
      <c r="C13" s="1" t="s">
        <v>24</v>
      </c>
      <c r="D13" s="31">
        <v>31488</v>
      </c>
      <c r="E13" s="1" t="s">
        <v>25</v>
      </c>
      <c r="F13" s="1" t="s">
        <v>26</v>
      </c>
      <c r="G13" s="1">
        <v>123</v>
      </c>
      <c r="H13" s="1">
        <v>4</v>
      </c>
    </row>
    <row r="14" spans="1:14" x14ac:dyDescent="0.25">
      <c r="B14" s="1" t="s">
        <v>27</v>
      </c>
      <c r="C14" s="1" t="s">
        <v>20</v>
      </c>
      <c r="D14" s="31">
        <v>32975</v>
      </c>
      <c r="E14" s="1" t="s">
        <v>28</v>
      </c>
      <c r="F14" s="1" t="s">
        <v>22</v>
      </c>
      <c r="G14" s="1">
        <v>124</v>
      </c>
      <c r="H14" s="1">
        <v>6</v>
      </c>
    </row>
    <row r="15" spans="1:14" x14ac:dyDescent="0.25">
      <c r="B15" s="1" t="s">
        <v>29</v>
      </c>
      <c r="C15" s="1" t="s">
        <v>20</v>
      </c>
      <c r="D15" s="31">
        <v>33069</v>
      </c>
      <c r="E15" s="1" t="s">
        <v>21</v>
      </c>
      <c r="F15" s="1" t="s">
        <v>30</v>
      </c>
      <c r="G15" s="1">
        <v>120</v>
      </c>
      <c r="H15" s="1">
        <v>6</v>
      </c>
    </row>
    <row r="16" spans="1:14" x14ac:dyDescent="0.25">
      <c r="B16" s="1" t="s">
        <v>31</v>
      </c>
      <c r="C16" s="1" t="s">
        <v>32</v>
      </c>
      <c r="D16" s="31">
        <v>32887</v>
      </c>
      <c r="E16" s="1" t="s">
        <v>28</v>
      </c>
      <c r="F16" s="1" t="s">
        <v>22</v>
      </c>
      <c r="G16" s="1">
        <v>120</v>
      </c>
      <c r="H16" s="1">
        <v>5</v>
      </c>
    </row>
    <row r="17" spans="1:12" x14ac:dyDescent="0.25">
      <c r="B17" s="1" t="s">
        <v>33</v>
      </c>
      <c r="C17" s="1" t="s">
        <v>24</v>
      </c>
      <c r="D17" s="31">
        <v>33180</v>
      </c>
      <c r="E17" s="1" t="s">
        <v>28</v>
      </c>
      <c r="F17" s="1" t="s">
        <v>26</v>
      </c>
      <c r="G17" s="1">
        <v>130</v>
      </c>
      <c r="H17" s="1">
        <v>4</v>
      </c>
    </row>
    <row r="18" spans="1:12" x14ac:dyDescent="0.25">
      <c r="B18" s="1" t="s">
        <v>34</v>
      </c>
      <c r="C18" s="1" t="s">
        <v>32</v>
      </c>
      <c r="D18" s="31">
        <v>32489</v>
      </c>
      <c r="E18" s="1" t="s">
        <v>25</v>
      </c>
      <c r="F18" s="1" t="s">
        <v>30</v>
      </c>
      <c r="G18" s="1">
        <v>137</v>
      </c>
      <c r="H18" s="1">
        <v>5</v>
      </c>
    </row>
    <row r="19" spans="1:12" x14ac:dyDescent="0.25">
      <c r="B19" s="1" t="s">
        <v>35</v>
      </c>
      <c r="C19" s="1" t="s">
        <v>20</v>
      </c>
      <c r="D19" s="31">
        <v>32639</v>
      </c>
      <c r="E19" s="1" t="s">
        <v>21</v>
      </c>
      <c r="F19" s="1" t="s">
        <v>22</v>
      </c>
      <c r="G19" s="1">
        <v>124</v>
      </c>
      <c r="H19" s="1">
        <v>6</v>
      </c>
    </row>
    <row r="20" spans="1:12" x14ac:dyDescent="0.25">
      <c r="B20" s="1" t="s">
        <v>36</v>
      </c>
      <c r="C20" s="1" t="s">
        <v>20</v>
      </c>
      <c r="D20" s="31">
        <v>32913</v>
      </c>
      <c r="E20" s="1" t="s">
        <v>25</v>
      </c>
      <c r="F20" s="1" t="s">
        <v>26</v>
      </c>
      <c r="G20" s="1">
        <v>138</v>
      </c>
      <c r="H20" s="1">
        <v>6</v>
      </c>
    </row>
    <row r="21" spans="1:12" x14ac:dyDescent="0.25">
      <c r="B21" s="1" t="s">
        <v>37</v>
      </c>
      <c r="C21" s="1" t="s">
        <v>24</v>
      </c>
      <c r="D21" s="31">
        <v>31825</v>
      </c>
      <c r="E21" s="1" t="s">
        <v>28</v>
      </c>
      <c r="F21" s="1" t="s">
        <v>22</v>
      </c>
      <c r="G21" s="1">
        <v>134</v>
      </c>
      <c r="H21" s="1">
        <v>4</v>
      </c>
    </row>
    <row r="22" spans="1:12" x14ac:dyDescent="0.25">
      <c r="B22" s="1" t="s">
        <v>38</v>
      </c>
      <c r="C22" s="1" t="s">
        <v>32</v>
      </c>
      <c r="D22" s="31">
        <v>33199</v>
      </c>
      <c r="E22" s="1" t="s">
        <v>25</v>
      </c>
      <c r="F22" s="1" t="s">
        <v>22</v>
      </c>
      <c r="G22" s="1">
        <v>123</v>
      </c>
      <c r="H22" s="1">
        <v>5</v>
      </c>
    </row>
    <row r="23" spans="1:12" x14ac:dyDescent="0.25">
      <c r="B23" s="1" t="s">
        <v>39</v>
      </c>
      <c r="C23" s="1" t="s">
        <v>32</v>
      </c>
      <c r="D23" s="31">
        <v>32016</v>
      </c>
      <c r="E23" s="1" t="s">
        <v>28</v>
      </c>
      <c r="F23" s="1" t="s">
        <v>26</v>
      </c>
      <c r="G23" s="1">
        <v>129</v>
      </c>
      <c r="H23" s="1">
        <v>5</v>
      </c>
    </row>
    <row r="24" spans="1:12" x14ac:dyDescent="0.25">
      <c r="J24" s="1" t="s">
        <v>40</v>
      </c>
    </row>
    <row r="27" spans="1:12" ht="32.25" customHeight="1" x14ac:dyDescent="0.25">
      <c r="A27" s="1" t="s">
        <v>41</v>
      </c>
      <c r="F27" s="1" t="s">
        <v>69</v>
      </c>
      <c r="I27" s="1" t="s">
        <v>70</v>
      </c>
      <c r="L27" s="1" t="s">
        <v>71</v>
      </c>
    </row>
    <row r="28" spans="1:12" x14ac:dyDescent="0.25">
      <c r="A28" s="1" t="s">
        <v>42</v>
      </c>
      <c r="F28" s="1" t="s">
        <v>44</v>
      </c>
      <c r="I28" s="1" t="s">
        <v>45</v>
      </c>
      <c r="L28" s="1" t="s">
        <v>51</v>
      </c>
    </row>
    <row r="29" spans="1:12" x14ac:dyDescent="0.25">
      <c r="A29" s="1" t="s">
        <v>43</v>
      </c>
      <c r="F29" s="1" t="s">
        <v>46</v>
      </c>
      <c r="I29" s="1" t="s">
        <v>47</v>
      </c>
      <c r="L29" s="1" t="s">
        <v>53</v>
      </c>
    </row>
    <row r="30" spans="1:12" x14ac:dyDescent="0.25">
      <c r="A30" s="1" t="s">
        <v>73</v>
      </c>
      <c r="F30" s="1" t="s">
        <v>48</v>
      </c>
      <c r="I30" s="1" t="s">
        <v>49</v>
      </c>
      <c r="L30" s="1" t="s">
        <v>54</v>
      </c>
    </row>
    <row r="31" spans="1:12" x14ac:dyDescent="0.25">
      <c r="A31" s="1" t="s">
        <v>72</v>
      </c>
    </row>
    <row r="32" spans="1:12" x14ac:dyDescent="0.25">
      <c r="A32" s="1" t="s">
        <v>74</v>
      </c>
    </row>
    <row r="33" spans="1:9" x14ac:dyDescent="0.25">
      <c r="A33" s="1" t="s">
        <v>75</v>
      </c>
    </row>
    <row r="34" spans="1:9" x14ac:dyDescent="0.25">
      <c r="A34" s="1" t="s">
        <v>50</v>
      </c>
    </row>
    <row r="35" spans="1:9" x14ac:dyDescent="0.25">
      <c r="A35" s="1" t="s">
        <v>52</v>
      </c>
    </row>
    <row r="38" spans="1:9" x14ac:dyDescent="0.25">
      <c r="A38" s="1" t="s">
        <v>76</v>
      </c>
      <c r="I38" s="1" t="s">
        <v>85</v>
      </c>
    </row>
    <row r="40" spans="1:9" x14ac:dyDescent="0.25">
      <c r="I40" s="1" t="s">
        <v>86</v>
      </c>
    </row>
    <row r="41" spans="1:9" x14ac:dyDescent="0.25">
      <c r="A41" s="1" t="s">
        <v>77</v>
      </c>
    </row>
    <row r="43" spans="1:9" x14ac:dyDescent="0.25">
      <c r="A43" s="1" t="s">
        <v>78</v>
      </c>
    </row>
    <row r="45" spans="1:9" x14ac:dyDescent="0.25">
      <c r="A45" s="1" t="s">
        <v>79</v>
      </c>
    </row>
    <row r="47" spans="1:9" x14ac:dyDescent="0.25">
      <c r="A47" s="1" t="s">
        <v>80</v>
      </c>
    </row>
    <row r="49" spans="1:9" x14ac:dyDescent="0.25">
      <c r="A49" s="1" t="s">
        <v>81</v>
      </c>
    </row>
    <row r="51" spans="1:9" x14ac:dyDescent="0.25">
      <c r="A51" s="1" t="s">
        <v>82</v>
      </c>
    </row>
    <row r="53" spans="1:9" x14ac:dyDescent="0.25">
      <c r="A53" s="1" t="s">
        <v>83</v>
      </c>
    </row>
    <row r="55" spans="1:9" x14ac:dyDescent="0.25">
      <c r="A55" s="1" t="s">
        <v>84</v>
      </c>
    </row>
    <row r="57" spans="1:9" x14ac:dyDescent="0.25">
      <c r="I57" s="1" t="s">
        <v>87</v>
      </c>
    </row>
    <row r="75" spans="9:9" x14ac:dyDescent="0.25">
      <c r="I75" s="1" t="s">
        <v>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opLeftCell="A7" workbookViewId="0">
      <selection activeCell="H5" sqref="H5"/>
    </sheetView>
  </sheetViews>
  <sheetFormatPr baseColWidth="10" defaultRowHeight="15" x14ac:dyDescent="0.25"/>
  <cols>
    <col min="1" max="1" width="14.42578125" customWidth="1"/>
    <col min="2" max="2" width="18" customWidth="1"/>
    <col min="3" max="3" width="13.7109375" customWidth="1"/>
    <col min="4" max="4" width="23.285156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3.25" x14ac:dyDescent="0.35">
      <c r="A2" s="1"/>
      <c r="B2" s="1"/>
      <c r="C2" s="1"/>
      <c r="D2" s="1"/>
      <c r="E2" s="35" t="s">
        <v>0</v>
      </c>
      <c r="F2" s="35"/>
      <c r="G2" s="35"/>
      <c r="H2" s="35"/>
      <c r="I2" s="35"/>
      <c r="J2" s="35"/>
      <c r="K2" s="35"/>
      <c r="L2" s="4"/>
      <c r="M2" s="4"/>
      <c r="N2" s="4"/>
      <c r="O2" s="4"/>
    </row>
    <row r="3" spans="1:15" s="1" customFormat="1" ht="15" customHeight="1" x14ac:dyDescent="0.3">
      <c r="E3" s="36" t="s">
        <v>1</v>
      </c>
      <c r="F3" s="36"/>
      <c r="G3" s="36"/>
      <c r="H3" s="36"/>
      <c r="I3" s="36"/>
      <c r="J3" s="36"/>
      <c r="K3" s="36"/>
      <c r="L3" s="4"/>
      <c r="M3" s="4"/>
      <c r="N3" s="4"/>
      <c r="O3" s="4"/>
    </row>
    <row r="4" spans="1:15" s="1" customFormat="1" ht="15" customHeight="1" x14ac:dyDescent="0.3">
      <c r="J4" s="4"/>
      <c r="K4" s="4"/>
      <c r="L4" s="4"/>
      <c r="M4" s="4"/>
      <c r="N4" s="4"/>
      <c r="O4" s="4"/>
    </row>
    <row r="5" spans="1:15" x14ac:dyDescent="0.25">
      <c r="A5" s="1"/>
      <c r="B5" s="8" t="s">
        <v>2</v>
      </c>
      <c r="C5" s="8" t="s">
        <v>3</v>
      </c>
      <c r="D5" s="39" t="s">
        <v>5</v>
      </c>
      <c r="E5" s="39"/>
      <c r="L5" s="5"/>
      <c r="M5" s="5"/>
      <c r="N5" s="5"/>
      <c r="O5" s="5"/>
    </row>
    <row r="6" spans="1:15" x14ac:dyDescent="0.25">
      <c r="A6" s="1"/>
      <c r="B6" s="6">
        <v>0.03</v>
      </c>
      <c r="C6" s="7">
        <v>0.06</v>
      </c>
      <c r="D6" s="38">
        <v>2.9</v>
      </c>
      <c r="E6" s="38"/>
      <c r="F6" s="1"/>
      <c r="G6" s="1"/>
      <c r="N6" s="1"/>
      <c r="O6" s="1"/>
    </row>
    <row r="7" spans="1:15" x14ac:dyDescent="0.25">
      <c r="A7" s="1"/>
      <c r="D7" s="1"/>
      <c r="E7" s="1"/>
      <c r="F7" s="1"/>
      <c r="G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2.5" customHeight="1" x14ac:dyDescent="0.25">
      <c r="A10" s="33" t="s">
        <v>4</v>
      </c>
      <c r="B10" s="33"/>
      <c r="C10" s="33"/>
      <c r="D10" s="33"/>
      <c r="E10" s="33"/>
      <c r="F10" s="33"/>
      <c r="G10" s="33"/>
      <c r="H10" s="33" t="s">
        <v>57</v>
      </c>
      <c r="I10" s="33"/>
      <c r="J10" s="33"/>
      <c r="K10" s="33"/>
      <c r="L10" s="33"/>
      <c r="M10" s="33"/>
      <c r="N10" s="33"/>
    </row>
    <row r="11" spans="1:15" ht="30" x14ac:dyDescent="0.25">
      <c r="A11" s="9" t="s">
        <v>6</v>
      </c>
      <c r="B11" s="9" t="s">
        <v>7</v>
      </c>
      <c r="C11" s="9" t="s">
        <v>8</v>
      </c>
      <c r="D11" s="9" t="s">
        <v>9</v>
      </c>
      <c r="E11" s="9" t="s">
        <v>10</v>
      </c>
      <c r="F11" s="9" t="s">
        <v>11</v>
      </c>
      <c r="G11" s="9" t="s">
        <v>12</v>
      </c>
      <c r="H11" s="9" t="s">
        <v>56</v>
      </c>
      <c r="I11" s="9" t="s">
        <v>13</v>
      </c>
      <c r="J11" s="9" t="s">
        <v>14</v>
      </c>
      <c r="K11" s="9" t="s">
        <v>15</v>
      </c>
      <c r="L11" s="9" t="s">
        <v>16</v>
      </c>
      <c r="M11" s="9" t="s">
        <v>17</v>
      </c>
      <c r="N11" s="9" t="s">
        <v>18</v>
      </c>
    </row>
    <row r="12" spans="1:15" x14ac:dyDescent="0.25">
      <c r="A12" s="10" t="s">
        <v>55</v>
      </c>
      <c r="B12" s="11" t="s">
        <v>19</v>
      </c>
      <c r="C12" s="11" t="s">
        <v>20</v>
      </c>
      <c r="D12" s="19">
        <v>29571</v>
      </c>
      <c r="E12" s="12" t="s">
        <v>21</v>
      </c>
      <c r="F12" s="13" t="s">
        <v>22</v>
      </c>
      <c r="G12" s="11">
        <v>124</v>
      </c>
      <c r="H12" s="14">
        <v>6</v>
      </c>
      <c r="I12" s="15">
        <f>G12*H12</f>
        <v>744</v>
      </c>
      <c r="J12" s="15">
        <f>I12*$B$6</f>
        <v>22.32</v>
      </c>
      <c r="K12" s="15">
        <f>I12*$C$6</f>
        <v>44.64</v>
      </c>
      <c r="L12" s="16">
        <v>50.5</v>
      </c>
      <c r="M12" s="20">
        <f>I12-J12+K12+L12</f>
        <v>816.81999999999994</v>
      </c>
      <c r="N12" s="22">
        <f>M12/$D$6</f>
        <v>281.66206896551722</v>
      </c>
    </row>
    <row r="13" spans="1:15" x14ac:dyDescent="0.25">
      <c r="A13" s="10" t="s">
        <v>58</v>
      </c>
      <c r="B13" s="11" t="s">
        <v>23</v>
      </c>
      <c r="C13" s="11" t="s">
        <v>24</v>
      </c>
      <c r="D13" s="19">
        <v>31488</v>
      </c>
      <c r="E13" s="12" t="s">
        <v>25</v>
      </c>
      <c r="F13" s="13" t="s">
        <v>26</v>
      </c>
      <c r="G13" s="11">
        <v>123</v>
      </c>
      <c r="H13" s="14">
        <v>4</v>
      </c>
      <c r="I13" s="15">
        <f t="shared" ref="I13:I23" si="0">G13*H13</f>
        <v>492</v>
      </c>
      <c r="J13" s="15">
        <f t="shared" ref="J13:J23" si="1">I13*$B$6</f>
        <v>14.76</v>
      </c>
      <c r="K13" s="15">
        <f t="shared" ref="K13:K23" si="2">I13*$C$6</f>
        <v>29.52</v>
      </c>
      <c r="L13" s="16">
        <v>100.2</v>
      </c>
      <c r="M13" s="20">
        <f t="shared" ref="M13:M23" si="3">I13-J13+K13+L13</f>
        <v>606.96</v>
      </c>
      <c r="N13" s="22">
        <f t="shared" ref="N13:N23" si="4">M13/$D$6</f>
        <v>209.29655172413794</v>
      </c>
    </row>
    <row r="14" spans="1:15" x14ac:dyDescent="0.25">
      <c r="A14" s="10" t="s">
        <v>59</v>
      </c>
      <c r="B14" s="11" t="s">
        <v>27</v>
      </c>
      <c r="C14" s="11" t="s">
        <v>20</v>
      </c>
      <c r="D14" s="19">
        <v>32975</v>
      </c>
      <c r="E14" s="12" t="s">
        <v>28</v>
      </c>
      <c r="F14" s="13" t="s">
        <v>22</v>
      </c>
      <c r="G14" s="11">
        <v>124</v>
      </c>
      <c r="H14" s="14">
        <v>6</v>
      </c>
      <c r="I14" s="15">
        <f t="shared" si="0"/>
        <v>744</v>
      </c>
      <c r="J14" s="15">
        <f t="shared" si="1"/>
        <v>22.32</v>
      </c>
      <c r="K14" s="15">
        <f t="shared" si="2"/>
        <v>44.64</v>
      </c>
      <c r="L14" s="16">
        <v>100.4</v>
      </c>
      <c r="M14" s="20">
        <f t="shared" si="3"/>
        <v>866.71999999999991</v>
      </c>
      <c r="N14" s="22">
        <f t="shared" si="4"/>
        <v>298.86896551724135</v>
      </c>
    </row>
    <row r="15" spans="1:15" x14ac:dyDescent="0.25">
      <c r="A15" s="10" t="s">
        <v>60</v>
      </c>
      <c r="B15" s="11" t="s">
        <v>29</v>
      </c>
      <c r="C15" s="11" t="s">
        <v>20</v>
      </c>
      <c r="D15" s="19">
        <v>33069</v>
      </c>
      <c r="E15" s="12" t="s">
        <v>21</v>
      </c>
      <c r="F15" s="13" t="s">
        <v>30</v>
      </c>
      <c r="G15" s="11">
        <v>120</v>
      </c>
      <c r="H15" s="14">
        <v>6</v>
      </c>
      <c r="I15" s="15">
        <f t="shared" si="0"/>
        <v>720</v>
      </c>
      <c r="J15" s="15">
        <f t="shared" si="1"/>
        <v>21.599999999999998</v>
      </c>
      <c r="K15" s="15">
        <f t="shared" si="2"/>
        <v>43.199999999999996</v>
      </c>
      <c r="L15" s="16">
        <v>130.9</v>
      </c>
      <c r="M15" s="20">
        <f t="shared" si="3"/>
        <v>872.5</v>
      </c>
      <c r="N15" s="22">
        <f t="shared" si="4"/>
        <v>300.86206896551727</v>
      </c>
    </row>
    <row r="16" spans="1:15" x14ac:dyDescent="0.25">
      <c r="A16" s="10" t="s">
        <v>61</v>
      </c>
      <c r="B16" s="11" t="s">
        <v>31</v>
      </c>
      <c r="C16" s="11" t="s">
        <v>32</v>
      </c>
      <c r="D16" s="19">
        <v>32887</v>
      </c>
      <c r="E16" s="12" t="s">
        <v>28</v>
      </c>
      <c r="F16" s="13" t="s">
        <v>22</v>
      </c>
      <c r="G16" s="11">
        <v>120</v>
      </c>
      <c r="H16" s="14">
        <v>5</v>
      </c>
      <c r="I16" s="15">
        <f t="shared" si="0"/>
        <v>600</v>
      </c>
      <c r="J16" s="15">
        <f t="shared" si="1"/>
        <v>18</v>
      </c>
      <c r="K16" s="15">
        <f t="shared" si="2"/>
        <v>36</v>
      </c>
      <c r="L16" s="16">
        <v>120.6</v>
      </c>
      <c r="M16" s="20">
        <f t="shared" si="3"/>
        <v>738.6</v>
      </c>
      <c r="N16" s="22">
        <f t="shared" si="4"/>
        <v>254.68965517241381</v>
      </c>
    </row>
    <row r="17" spans="1:15" x14ac:dyDescent="0.25">
      <c r="A17" s="10" t="s">
        <v>62</v>
      </c>
      <c r="B17" s="11" t="s">
        <v>33</v>
      </c>
      <c r="C17" s="11" t="s">
        <v>24</v>
      </c>
      <c r="D17" s="19">
        <v>33180</v>
      </c>
      <c r="E17" s="12" t="s">
        <v>28</v>
      </c>
      <c r="F17" s="13" t="s">
        <v>26</v>
      </c>
      <c r="G17" s="11">
        <v>130</v>
      </c>
      <c r="H17" s="14">
        <v>4</v>
      </c>
      <c r="I17" s="15">
        <f t="shared" si="0"/>
        <v>520</v>
      </c>
      <c r="J17" s="15">
        <f t="shared" si="1"/>
        <v>15.6</v>
      </c>
      <c r="K17" s="15">
        <f t="shared" si="2"/>
        <v>31.2</v>
      </c>
      <c r="L17" s="16">
        <v>100.7</v>
      </c>
      <c r="M17" s="20">
        <f t="shared" si="3"/>
        <v>636.30000000000007</v>
      </c>
      <c r="N17" s="22">
        <f t="shared" si="4"/>
        <v>219.41379310344831</v>
      </c>
    </row>
    <row r="18" spans="1:15" x14ac:dyDescent="0.25">
      <c r="A18" s="10" t="s">
        <v>63</v>
      </c>
      <c r="B18" s="11" t="s">
        <v>34</v>
      </c>
      <c r="C18" s="11" t="s">
        <v>32</v>
      </c>
      <c r="D18" s="19">
        <v>32489</v>
      </c>
      <c r="E18" s="12" t="s">
        <v>25</v>
      </c>
      <c r="F18" s="13" t="s">
        <v>30</v>
      </c>
      <c r="G18" s="11">
        <v>137</v>
      </c>
      <c r="H18" s="14">
        <v>5</v>
      </c>
      <c r="I18" s="15">
        <f t="shared" si="0"/>
        <v>685</v>
      </c>
      <c r="J18" s="15">
        <f t="shared" si="1"/>
        <v>20.55</v>
      </c>
      <c r="K18" s="15">
        <f t="shared" si="2"/>
        <v>41.1</v>
      </c>
      <c r="L18" s="16">
        <v>50.7</v>
      </c>
      <c r="M18" s="20">
        <f t="shared" si="3"/>
        <v>756.25000000000011</v>
      </c>
      <c r="N18" s="22">
        <f t="shared" si="4"/>
        <v>260.77586206896558</v>
      </c>
    </row>
    <row r="19" spans="1:15" x14ac:dyDescent="0.25">
      <c r="A19" s="10" t="s">
        <v>64</v>
      </c>
      <c r="B19" s="11" t="s">
        <v>35</v>
      </c>
      <c r="C19" s="11" t="s">
        <v>20</v>
      </c>
      <c r="D19" s="19">
        <v>32639</v>
      </c>
      <c r="E19" s="12" t="s">
        <v>21</v>
      </c>
      <c r="F19" s="13" t="s">
        <v>22</v>
      </c>
      <c r="G19" s="11">
        <v>124</v>
      </c>
      <c r="H19" s="14">
        <v>6</v>
      </c>
      <c r="I19" s="15">
        <f t="shared" si="0"/>
        <v>744</v>
      </c>
      <c r="J19" s="15">
        <f t="shared" si="1"/>
        <v>22.32</v>
      </c>
      <c r="K19" s="15">
        <f t="shared" si="2"/>
        <v>44.64</v>
      </c>
      <c r="L19" s="16">
        <v>60</v>
      </c>
      <c r="M19" s="20">
        <f t="shared" si="3"/>
        <v>826.31999999999994</v>
      </c>
      <c r="N19" s="22">
        <f t="shared" si="4"/>
        <v>284.93793103448274</v>
      </c>
    </row>
    <row r="20" spans="1:15" x14ac:dyDescent="0.25">
      <c r="A20" s="10" t="s">
        <v>65</v>
      </c>
      <c r="B20" s="11" t="s">
        <v>36</v>
      </c>
      <c r="C20" s="11" t="s">
        <v>20</v>
      </c>
      <c r="D20" s="19">
        <v>32913</v>
      </c>
      <c r="E20" s="12" t="s">
        <v>25</v>
      </c>
      <c r="F20" s="13" t="s">
        <v>26</v>
      </c>
      <c r="G20" s="11">
        <v>138</v>
      </c>
      <c r="H20" s="14">
        <v>6</v>
      </c>
      <c r="I20" s="15">
        <f t="shared" si="0"/>
        <v>828</v>
      </c>
      <c r="J20" s="15">
        <f t="shared" si="1"/>
        <v>24.84</v>
      </c>
      <c r="K20" s="15">
        <f t="shared" si="2"/>
        <v>49.68</v>
      </c>
      <c r="L20" s="16">
        <v>90</v>
      </c>
      <c r="M20" s="20">
        <f t="shared" si="3"/>
        <v>942.83999999999992</v>
      </c>
      <c r="N20" s="22">
        <f t="shared" si="4"/>
        <v>325.11724137931031</v>
      </c>
    </row>
    <row r="21" spans="1:15" x14ac:dyDescent="0.25">
      <c r="A21" s="10" t="s">
        <v>66</v>
      </c>
      <c r="B21" s="11" t="s">
        <v>37</v>
      </c>
      <c r="C21" s="11" t="s">
        <v>24</v>
      </c>
      <c r="D21" s="19">
        <v>31825</v>
      </c>
      <c r="E21" s="12" t="s">
        <v>28</v>
      </c>
      <c r="F21" s="13" t="s">
        <v>22</v>
      </c>
      <c r="G21" s="11">
        <v>134</v>
      </c>
      <c r="H21" s="14">
        <v>4</v>
      </c>
      <c r="I21" s="15">
        <f t="shared" si="0"/>
        <v>536</v>
      </c>
      <c r="J21" s="15">
        <f t="shared" si="1"/>
        <v>16.079999999999998</v>
      </c>
      <c r="K21" s="15">
        <f t="shared" si="2"/>
        <v>32.159999999999997</v>
      </c>
      <c r="L21" s="16">
        <v>100.5</v>
      </c>
      <c r="M21" s="20">
        <f t="shared" si="3"/>
        <v>652.57999999999993</v>
      </c>
      <c r="N21" s="22">
        <f t="shared" si="4"/>
        <v>225.02758620689653</v>
      </c>
    </row>
    <row r="22" spans="1:15" x14ac:dyDescent="0.25">
      <c r="A22" s="10" t="s">
        <v>67</v>
      </c>
      <c r="B22" s="11" t="s">
        <v>38</v>
      </c>
      <c r="C22" s="11" t="s">
        <v>32</v>
      </c>
      <c r="D22" s="19">
        <v>33199</v>
      </c>
      <c r="E22" s="12" t="s">
        <v>25</v>
      </c>
      <c r="F22" s="13" t="s">
        <v>22</v>
      </c>
      <c r="G22" s="11">
        <v>123</v>
      </c>
      <c r="H22" s="14">
        <v>5</v>
      </c>
      <c r="I22" s="15">
        <f t="shared" si="0"/>
        <v>615</v>
      </c>
      <c r="J22" s="15">
        <f t="shared" si="1"/>
        <v>18.45</v>
      </c>
      <c r="K22" s="15">
        <f t="shared" si="2"/>
        <v>36.9</v>
      </c>
      <c r="L22" s="16">
        <v>50.5</v>
      </c>
      <c r="M22" s="20">
        <f t="shared" si="3"/>
        <v>683.94999999999993</v>
      </c>
      <c r="N22" s="22">
        <f t="shared" si="4"/>
        <v>235.84482758620689</v>
      </c>
    </row>
    <row r="23" spans="1:15" x14ac:dyDescent="0.25">
      <c r="A23" s="10" t="s">
        <v>68</v>
      </c>
      <c r="B23" s="11" t="s">
        <v>39</v>
      </c>
      <c r="C23" s="11" t="s">
        <v>32</v>
      </c>
      <c r="D23" s="19">
        <v>32016</v>
      </c>
      <c r="E23" s="12" t="s">
        <v>28</v>
      </c>
      <c r="F23" s="13" t="s">
        <v>26</v>
      </c>
      <c r="G23" s="11">
        <v>129</v>
      </c>
      <c r="H23" s="14">
        <v>5</v>
      </c>
      <c r="I23" s="15">
        <f t="shared" si="0"/>
        <v>645</v>
      </c>
      <c r="J23" s="15">
        <f t="shared" si="1"/>
        <v>19.349999999999998</v>
      </c>
      <c r="K23" s="15">
        <f t="shared" si="2"/>
        <v>38.699999999999996</v>
      </c>
      <c r="L23" s="16">
        <v>90</v>
      </c>
      <c r="M23" s="20">
        <f t="shared" si="3"/>
        <v>754.35</v>
      </c>
      <c r="N23" s="22">
        <f t="shared" si="4"/>
        <v>260.12068965517244</v>
      </c>
    </row>
    <row r="24" spans="1:15" x14ac:dyDescent="0.25">
      <c r="A24" s="2"/>
      <c r="B24" s="2"/>
      <c r="C24" s="2"/>
      <c r="D24" s="2"/>
      <c r="E24" s="2"/>
      <c r="F24" s="2"/>
      <c r="G24" s="1"/>
      <c r="H24" s="1"/>
      <c r="I24" s="1"/>
      <c r="J24" s="37" t="s">
        <v>40</v>
      </c>
      <c r="K24" s="37"/>
      <c r="L24" s="37"/>
      <c r="M24" s="21">
        <f>SUM(M12:M23)</f>
        <v>9154.19</v>
      </c>
      <c r="N24" s="23">
        <f>SUM(N12:N23)</f>
        <v>3156.6172413793101</v>
      </c>
    </row>
    <row r="25" spans="1:15" x14ac:dyDescent="0.25">
      <c r="A25" s="2"/>
      <c r="E25" s="2"/>
      <c r="F25" s="2"/>
      <c r="G25" s="2"/>
      <c r="H25" s="2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E26" s="2"/>
    </row>
    <row r="27" spans="1:15" ht="32.25" customHeight="1" x14ac:dyDescent="0.25">
      <c r="A27" s="33" t="s">
        <v>41</v>
      </c>
      <c r="B27" s="33"/>
      <c r="C27" s="33"/>
      <c r="E27" s="1"/>
      <c r="F27" s="32" t="s">
        <v>69</v>
      </c>
      <c r="G27" s="32"/>
      <c r="H27" s="1"/>
      <c r="I27" s="32" t="s">
        <v>70</v>
      </c>
      <c r="J27" s="32"/>
      <c r="K27" s="1"/>
      <c r="L27" s="32" t="s">
        <v>71</v>
      </c>
      <c r="M27" s="32"/>
    </row>
    <row r="28" spans="1:15" x14ac:dyDescent="0.25">
      <c r="A28" s="34" t="s">
        <v>42</v>
      </c>
      <c r="B28" s="34"/>
      <c r="C28" s="17">
        <f>COUNTA(A12:A23)</f>
        <v>12</v>
      </c>
      <c r="E28" s="1"/>
      <c r="F28" s="18" t="s">
        <v>44</v>
      </c>
      <c r="G28" s="17">
        <f>COUNTIF(C12:C23,"asistente")</f>
        <v>5</v>
      </c>
      <c r="H28" s="1"/>
      <c r="I28" s="18" t="s">
        <v>45</v>
      </c>
      <c r="J28" s="17">
        <f>COUNTIF(E12:E23,"m")</f>
        <v>3</v>
      </c>
      <c r="K28" s="1"/>
      <c r="L28" s="18" t="s">
        <v>51</v>
      </c>
      <c r="M28" s="17">
        <f>COUNTIF(F12:F23,"C")</f>
        <v>6</v>
      </c>
    </row>
    <row r="29" spans="1:15" x14ac:dyDescent="0.25">
      <c r="A29" s="34" t="s">
        <v>43</v>
      </c>
      <c r="B29" s="34"/>
      <c r="C29" s="17">
        <f>SUM(G12:G23)</f>
        <v>1526</v>
      </c>
      <c r="E29" s="1"/>
      <c r="F29" s="18" t="s">
        <v>46</v>
      </c>
      <c r="G29" s="17">
        <f>COUNTIF(C12:C23,"operario")</f>
        <v>3</v>
      </c>
      <c r="H29" s="1"/>
      <c r="I29" s="18" t="s">
        <v>47</v>
      </c>
      <c r="J29" s="17">
        <f>COUNTIF(E12:E23,"T")</f>
        <v>4</v>
      </c>
      <c r="K29" s="1"/>
      <c r="L29" s="18" t="s">
        <v>53</v>
      </c>
      <c r="M29" s="17">
        <f>COUNTIF(F12:F23,"S")</f>
        <v>4</v>
      </c>
    </row>
    <row r="30" spans="1:15" x14ac:dyDescent="0.25">
      <c r="A30" s="34" t="s">
        <v>73</v>
      </c>
      <c r="B30" s="34"/>
      <c r="C30" s="24">
        <f>MAX(M12:M23)</f>
        <v>942.83999999999992</v>
      </c>
      <c r="E30" s="1"/>
      <c r="F30" s="18" t="s">
        <v>48</v>
      </c>
      <c r="G30" s="17">
        <f>COUNTIF(C12:C23,"secretaria")</f>
        <v>4</v>
      </c>
      <c r="H30" s="1"/>
      <c r="I30" s="18" t="s">
        <v>49</v>
      </c>
      <c r="J30" s="17">
        <f>COUNTIF(E12:E23,"n")</f>
        <v>5</v>
      </c>
      <c r="K30" s="1"/>
      <c r="L30" s="18" t="s">
        <v>54</v>
      </c>
      <c r="M30" s="17">
        <f>COUNTIF(F12:F23,"D")</f>
        <v>2</v>
      </c>
      <c r="N30" s="1"/>
      <c r="O30" s="1"/>
    </row>
    <row r="31" spans="1:15" x14ac:dyDescent="0.25">
      <c r="A31" s="34" t="s">
        <v>72</v>
      </c>
      <c r="B31" s="34"/>
      <c r="C31" s="25">
        <f>MIN(N12:N23)</f>
        <v>209.29655172413794</v>
      </c>
      <c r="E31" s="1"/>
      <c r="N31" s="1"/>
      <c r="O31" s="1"/>
    </row>
    <row r="32" spans="1:15" x14ac:dyDescent="0.25">
      <c r="A32" s="34" t="s">
        <v>74</v>
      </c>
      <c r="B32" s="34"/>
      <c r="C32" s="17">
        <f>MIN(G12:G23)</f>
        <v>120</v>
      </c>
      <c r="E32" s="1"/>
      <c r="N32" s="1"/>
      <c r="O32" s="1"/>
    </row>
    <row r="33" spans="1:16" x14ac:dyDescent="0.25">
      <c r="A33" s="34" t="s">
        <v>75</v>
      </c>
      <c r="B33" s="34"/>
      <c r="C33" s="17">
        <f>AVERAGE(G12:G23)</f>
        <v>127.16666666666667</v>
      </c>
      <c r="E33" s="1"/>
      <c r="N33" s="1"/>
      <c r="O33" s="1"/>
    </row>
    <row r="34" spans="1:16" x14ac:dyDescent="0.25">
      <c r="A34" s="34" t="s">
        <v>50</v>
      </c>
      <c r="B34" s="34"/>
      <c r="C34" s="24">
        <f>AVERAGE(L12:L23)</f>
        <v>87.083333333333329</v>
      </c>
      <c r="D34" s="1"/>
      <c r="E34" s="1"/>
      <c r="N34" s="1"/>
      <c r="O34" s="1"/>
    </row>
    <row r="35" spans="1:16" x14ac:dyDescent="0.25">
      <c r="A35" s="34" t="s">
        <v>52</v>
      </c>
      <c r="B35" s="34"/>
      <c r="C35" s="24">
        <f>SUM(L12:L23)</f>
        <v>1045</v>
      </c>
    </row>
    <row r="38" spans="1:16" x14ac:dyDescent="0.25">
      <c r="A38" s="27" t="s">
        <v>76</v>
      </c>
      <c r="B38" s="28"/>
      <c r="C38" s="28"/>
      <c r="D38" s="28"/>
      <c r="E38" s="28"/>
      <c r="F38" s="28"/>
      <c r="I38" s="27" t="s">
        <v>85</v>
      </c>
      <c r="J38" s="27"/>
      <c r="K38" s="27"/>
      <c r="L38" s="27"/>
      <c r="M38" s="27"/>
      <c r="N38" s="27"/>
      <c r="O38" s="28"/>
      <c r="P38" s="28"/>
    </row>
    <row r="40" spans="1:16" ht="15.75" thickBot="1" x14ac:dyDescent="0.3">
      <c r="I40" s="26" t="s">
        <v>86</v>
      </c>
    </row>
    <row r="41" spans="1:16" ht="15.75" thickBot="1" x14ac:dyDescent="0.3">
      <c r="A41" s="26" t="s">
        <v>77</v>
      </c>
      <c r="F41" s="30">
        <f>SUM(AVERAGE(I12:I23),AVERAGE(K12:K23))</f>
        <v>695.44833333333338</v>
      </c>
    </row>
    <row r="42" spans="1:16" ht="15.75" thickBot="1" x14ac:dyDescent="0.3"/>
    <row r="43" spans="1:16" ht="15.75" thickBot="1" x14ac:dyDescent="0.3">
      <c r="A43" s="26" t="s">
        <v>78</v>
      </c>
      <c r="F43" s="30">
        <f>SUM(I12:I23)-SUM(J12:J23)</f>
        <v>7636.81</v>
      </c>
    </row>
    <row r="44" spans="1:16" ht="15.75" thickBot="1" x14ac:dyDescent="0.3"/>
    <row r="45" spans="1:16" ht="15.75" thickBot="1" x14ac:dyDescent="0.3">
      <c r="A45" s="26" t="s">
        <v>79</v>
      </c>
      <c r="F45" s="30">
        <f>AVERAGE(SUM(J12:J23),SUM(K12:K23),SUM(L12:L23))</f>
        <v>584.52333333333331</v>
      </c>
    </row>
    <row r="46" spans="1:16" ht="15.75" thickBot="1" x14ac:dyDescent="0.3"/>
    <row r="47" spans="1:16" ht="15.75" thickBot="1" x14ac:dyDescent="0.3">
      <c r="A47" s="26" t="s">
        <v>80</v>
      </c>
      <c r="F47" s="30">
        <f>SUM(MIN(J12:J23),MAX(L12:L23))</f>
        <v>145.66</v>
      </c>
    </row>
    <row r="48" spans="1:16" ht="15.75" thickBot="1" x14ac:dyDescent="0.3"/>
    <row r="49" spans="1:9" ht="15.75" thickBot="1" x14ac:dyDescent="0.3">
      <c r="A49" s="26" t="s">
        <v>81</v>
      </c>
      <c r="F49" s="30">
        <f>AVERAGE(M12:M23)-AVERAGE(N12:N23)</f>
        <v>499.79772988505755</v>
      </c>
    </row>
    <row r="50" spans="1:9" ht="15.75" thickBot="1" x14ac:dyDescent="0.3"/>
    <row r="51" spans="1:9" ht="15.75" thickBot="1" x14ac:dyDescent="0.3">
      <c r="A51" s="26" t="s">
        <v>82</v>
      </c>
      <c r="F51" s="29">
        <f>COUNT(A12:N24)</f>
        <v>110</v>
      </c>
    </row>
    <row r="52" spans="1:9" ht="15.75" thickBot="1" x14ac:dyDescent="0.3"/>
    <row r="53" spans="1:9" ht="15.75" thickBot="1" x14ac:dyDescent="0.3">
      <c r="A53" s="26" t="s">
        <v>83</v>
      </c>
      <c r="F53" s="29">
        <f>SUM(G28:G30)+SUM(J28:J30)</f>
        <v>24</v>
      </c>
    </row>
    <row r="54" spans="1:9" ht="15.75" thickBot="1" x14ac:dyDescent="0.3"/>
    <row r="55" spans="1:9" ht="15.75" thickBot="1" x14ac:dyDescent="0.3">
      <c r="A55" s="26" t="s">
        <v>84</v>
      </c>
      <c r="F55" s="29">
        <f>SUM(C28:C35)</f>
        <v>4069.3865517241379</v>
      </c>
    </row>
    <row r="57" spans="1:9" x14ac:dyDescent="0.25">
      <c r="I57" s="26" t="s">
        <v>87</v>
      </c>
    </row>
    <row r="75" spans="9:9" x14ac:dyDescent="0.25">
      <c r="I75" s="26" t="s">
        <v>88</v>
      </c>
    </row>
  </sheetData>
  <sheetProtection password="AC33" sheet="1" objects="1" scenarios="1" selectLockedCells="1" selectUnlockedCells="1"/>
  <mergeCells count="19">
    <mergeCell ref="E2:K2"/>
    <mergeCell ref="E3:K3"/>
    <mergeCell ref="J24:L24"/>
    <mergeCell ref="D6:E6"/>
    <mergeCell ref="H10:N10"/>
    <mergeCell ref="A10:G10"/>
    <mergeCell ref="D5:E5"/>
    <mergeCell ref="A34:B34"/>
    <mergeCell ref="A35:B35"/>
    <mergeCell ref="A30:B30"/>
    <mergeCell ref="A31:B31"/>
    <mergeCell ref="A33:B33"/>
    <mergeCell ref="A32:B32"/>
    <mergeCell ref="L27:M27"/>
    <mergeCell ref="I27:J27"/>
    <mergeCell ref="A27:C27"/>
    <mergeCell ref="A28:B28"/>
    <mergeCell ref="A29:B29"/>
    <mergeCell ref="F27:G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Company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2013-01-02T01:48:34Z</dcterms:created>
  <dcterms:modified xsi:type="dcterms:W3CDTF">2013-01-02T03:52:02Z</dcterms:modified>
</cp:coreProperties>
</file>