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Dropbox\Documentos\Viver de Investimento\Minhas Planilhas\"/>
    </mc:Choice>
  </mc:AlternateContent>
  <bookViews>
    <workbookView xWindow="0" yWindow="0" windowWidth="20490" windowHeight="7755"/>
  </bookViews>
  <sheets>
    <sheet name="Início" sheetId="5" r:id="rId1"/>
    <sheet name="Dívidas" sheetId="1" r:id="rId2"/>
    <sheet name="Cronograma de Pagamentos" sheetId="3" r:id="rId3"/>
    <sheet name="Plan1" sheetId="4" state="hidden" r:id="rId4"/>
  </sheets>
  <definedNames>
    <definedName name="_xlnm._FilterDatabase" localSheetId="1" hidden="1">Dívidas!$B$3:$F$13</definedName>
    <definedName name="divida1">Dívidas!$C$4</definedName>
    <definedName name="divida10">Dívidas!$C$13</definedName>
    <definedName name="divida2">Dívidas!$C$5</definedName>
    <definedName name="divida3">Dívidas!$C$6</definedName>
    <definedName name="divida4">Dívidas!$C$7</definedName>
    <definedName name="divida5">Dívidas!$C$8</definedName>
    <definedName name="divida6">Dívidas!$C$9</definedName>
    <definedName name="divida7">Dívidas!$C$10</definedName>
    <definedName name="divida8">Dívidas!$C$11</definedName>
    <definedName name="divida9">Dívidas!$C$12</definedName>
    <definedName name="juros1">Dívidas!$F$4</definedName>
    <definedName name="juros10">Dívidas!$F$13</definedName>
    <definedName name="juros2">Dívidas!$F$5</definedName>
    <definedName name="juros3">Dívidas!$F$6</definedName>
    <definedName name="juros4">Dívidas!$F$7</definedName>
    <definedName name="juros5">Dívidas!$F$8</definedName>
    <definedName name="juros6">Dívidas!$F$9</definedName>
    <definedName name="juros7">Dívidas!$F$10</definedName>
    <definedName name="juros8">Dívidas!$F$11</definedName>
    <definedName name="juros9">Dívidas!$F$12</definedName>
    <definedName name="mini1">Dívidas!$E$4</definedName>
    <definedName name="mini10">Dívidas!$E$13</definedName>
    <definedName name="mini2">Dívidas!$E$5</definedName>
    <definedName name="mini3">Dívidas!$E$6</definedName>
    <definedName name="mini4">Dívidas!$E$7</definedName>
    <definedName name="mini5">Dívidas!$E$8</definedName>
    <definedName name="mini6">Dívidas!$E$9</definedName>
    <definedName name="mini7">Dívidas!$E$10</definedName>
    <definedName name="mini8">Dívidas!$E$11</definedName>
    <definedName name="mini9">Dívidas!$E$12</definedName>
    <definedName name="npago">Plan1!$A$2</definedName>
    <definedName name="pago">Plan1!$A$1</definedName>
    <definedName name="quitar1">Dívidas!$E$27</definedName>
    <definedName name="quitar10">Dívidas!$E$45</definedName>
    <definedName name="quitar2">Dívidas!$E$29</definedName>
    <definedName name="quitar3">Dívidas!$E$31</definedName>
    <definedName name="quitar4">Dívidas!$E$33</definedName>
    <definedName name="quitar5">Dívidas!$E$35</definedName>
    <definedName name="quitar6">Dívidas!$E$37</definedName>
    <definedName name="quitar7">Dívidas!$E$39</definedName>
    <definedName name="quitar8">Dívidas!$E$41</definedName>
    <definedName name="quitar9">Dívidas!$E$43</definedName>
    <definedName name="total1">Dívidas!$D$4</definedName>
    <definedName name="total10">Dívidas!$D$13</definedName>
    <definedName name="total2">Dívidas!$D$5</definedName>
    <definedName name="total3">Dívidas!$D$6</definedName>
    <definedName name="total4">Dívidas!$D$7</definedName>
    <definedName name="total5">Dívidas!$D$8</definedName>
    <definedName name="total6">Dívidas!$D$9</definedName>
    <definedName name="total7">Dívidas!$D$10</definedName>
    <definedName name="total8">Dívidas!$D$11</definedName>
    <definedName name="total9">Dívidas!$D$12</definedName>
    <definedName name="totalquitar">Dívidas!$E$25</definedName>
    <definedName name="zero">Plan1!$A$3</definedName>
  </definedNames>
  <calcPr calcId="152511" iterate="1" iterateDelta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3" l="1"/>
  <c r="BH5" i="3"/>
  <c r="BG7" i="3"/>
  <c r="BJ7" i="3" s="1"/>
  <c r="BI7" i="3" s="1"/>
  <c r="BB5" i="3"/>
  <c r="BA7" i="3"/>
  <c r="BD7" i="3" s="1"/>
  <c r="BC7" i="3" s="1"/>
  <c r="AV5" i="3"/>
  <c r="AU7" i="3"/>
  <c r="AX7" i="3" s="1"/>
  <c r="AW7" i="3" s="1"/>
  <c r="AP5" i="3"/>
  <c r="AO7" i="3"/>
  <c r="AJ5" i="3"/>
  <c r="AI7" i="3"/>
  <c r="AL7" i="3" s="1"/>
  <c r="AK7" i="3" s="1"/>
  <c r="E45" i="1"/>
  <c r="BF7" i="3" s="1"/>
  <c r="E43" i="1"/>
  <c r="AZ7" i="3" s="1"/>
  <c r="E41" i="1"/>
  <c r="AT7" i="3" s="1"/>
  <c r="E37" i="1"/>
  <c r="AH7" i="3" s="1"/>
  <c r="E39" i="1"/>
  <c r="AN7" i="3" s="1"/>
  <c r="AR7" i="3" l="1"/>
  <c r="AQ7" i="3" s="1"/>
  <c r="AD5" i="3"/>
  <c r="AC7" i="3"/>
  <c r="AF7" i="3" s="1"/>
  <c r="AE7" i="3" s="1"/>
  <c r="E31" i="1" l="1"/>
  <c r="W7" i="3"/>
  <c r="Z7" i="3" s="1"/>
  <c r="X5" i="3"/>
  <c r="Y7" i="3" l="1"/>
  <c r="Q7" i="3"/>
  <c r="K7" i="3"/>
  <c r="T7" i="3" l="1"/>
  <c r="N7" i="3"/>
  <c r="G132" i="3"/>
  <c r="R5" i="3"/>
  <c r="S7" i="3" l="1"/>
  <c r="M7" i="3"/>
  <c r="E27" i="1"/>
  <c r="E35" i="1"/>
  <c r="E33" i="1"/>
  <c r="E29" i="1"/>
  <c r="J7" i="3" s="1"/>
  <c r="L5" i="3"/>
  <c r="B7" i="3"/>
  <c r="AB7" i="3" l="1"/>
  <c r="D20" i="3"/>
  <c r="D8" i="3"/>
  <c r="D29" i="3"/>
  <c r="D11" i="3"/>
  <c r="D15" i="3"/>
  <c r="D19" i="3"/>
  <c r="D24" i="3"/>
  <c r="D28" i="3"/>
  <c r="D13" i="3"/>
  <c r="D22" i="3"/>
  <c r="D10" i="3"/>
  <c r="D18" i="3"/>
  <c r="D27" i="3"/>
  <c r="D12" i="3"/>
  <c r="D16" i="3"/>
  <c r="D21" i="3"/>
  <c r="D25" i="3"/>
  <c r="D9" i="3"/>
  <c r="D17" i="3"/>
  <c r="D26" i="3"/>
  <c r="D14" i="3"/>
  <c r="D23" i="3"/>
  <c r="V7" i="3"/>
  <c r="P7" i="3" s="1"/>
  <c r="D92" i="3"/>
  <c r="D124" i="3"/>
  <c r="D108" i="3"/>
  <c r="D76" i="3"/>
  <c r="D60" i="3"/>
  <c r="D44" i="3"/>
  <c r="D120" i="3"/>
  <c r="D104" i="3"/>
  <c r="D88" i="3"/>
  <c r="D72" i="3"/>
  <c r="D56" i="3"/>
  <c r="D40" i="3"/>
  <c r="D116" i="3"/>
  <c r="D100" i="3"/>
  <c r="D84" i="3"/>
  <c r="D68" i="3"/>
  <c r="D52" i="3"/>
  <c r="D36" i="3"/>
  <c r="D128" i="3"/>
  <c r="D112" i="3"/>
  <c r="D96" i="3"/>
  <c r="D80" i="3"/>
  <c r="D64" i="3"/>
  <c r="D48" i="3"/>
  <c r="D32" i="3"/>
  <c r="D131" i="3"/>
  <c r="D127" i="3"/>
  <c r="D123" i="3"/>
  <c r="D119" i="3"/>
  <c r="D115" i="3"/>
  <c r="D111" i="3"/>
  <c r="D107" i="3"/>
  <c r="D103" i="3"/>
  <c r="D99" i="3"/>
  <c r="D95" i="3"/>
  <c r="D91" i="3"/>
  <c r="D87" i="3"/>
  <c r="D83" i="3"/>
  <c r="D79" i="3"/>
  <c r="D75" i="3"/>
  <c r="D71" i="3"/>
  <c r="D67" i="3"/>
  <c r="D63" i="3"/>
  <c r="D59" i="3"/>
  <c r="D55" i="3"/>
  <c r="D51" i="3"/>
  <c r="D47" i="3"/>
  <c r="D43" i="3"/>
  <c r="D39" i="3"/>
  <c r="D35" i="3"/>
  <c r="D31" i="3"/>
  <c r="D130" i="3"/>
  <c r="D126" i="3"/>
  <c r="D122" i="3"/>
  <c r="D118" i="3"/>
  <c r="D114" i="3"/>
  <c r="D110" i="3"/>
  <c r="D106" i="3"/>
  <c r="D102" i="3"/>
  <c r="D98" i="3"/>
  <c r="D94" i="3"/>
  <c r="D90" i="3"/>
  <c r="D86" i="3"/>
  <c r="D82" i="3"/>
  <c r="D78" i="3"/>
  <c r="D74" i="3"/>
  <c r="D70" i="3"/>
  <c r="D66" i="3"/>
  <c r="D62" i="3"/>
  <c r="D58" i="3"/>
  <c r="D54" i="3"/>
  <c r="D50" i="3"/>
  <c r="D46" i="3"/>
  <c r="D42" i="3"/>
  <c r="D38" i="3"/>
  <c r="D34" i="3"/>
  <c r="D30" i="3"/>
  <c r="D129" i="3"/>
  <c r="D125" i="3"/>
  <c r="D121" i="3"/>
  <c r="D117" i="3"/>
  <c r="D113" i="3"/>
  <c r="D109" i="3"/>
  <c r="D105" i="3"/>
  <c r="D101" i="3"/>
  <c r="D97" i="3"/>
  <c r="D93" i="3"/>
  <c r="D89" i="3"/>
  <c r="D85" i="3"/>
  <c r="D81" i="3"/>
  <c r="D77" i="3"/>
  <c r="D73" i="3"/>
  <c r="D69" i="3"/>
  <c r="D65" i="3"/>
  <c r="D61" i="3"/>
  <c r="D57" i="3"/>
  <c r="D53" i="3"/>
  <c r="D49" i="3"/>
  <c r="D45" i="3"/>
  <c r="D41" i="3"/>
  <c r="D37" i="3"/>
  <c r="D33" i="3"/>
  <c r="E7" i="3"/>
  <c r="B8" i="3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B105" i="3" s="1"/>
  <c r="B106" i="3" s="1"/>
  <c r="B107" i="3" s="1"/>
  <c r="B108" i="3" s="1"/>
  <c r="B109" i="3" s="1"/>
  <c r="B110" i="3" s="1"/>
  <c r="B111" i="3" s="1"/>
  <c r="B112" i="3" s="1"/>
  <c r="B113" i="3" s="1"/>
  <c r="B114" i="3" s="1"/>
  <c r="B115" i="3" s="1"/>
  <c r="B116" i="3" s="1"/>
  <c r="B117" i="3" s="1"/>
  <c r="B118" i="3" s="1"/>
  <c r="B119" i="3" s="1"/>
  <c r="B120" i="3" s="1"/>
  <c r="B121" i="3" s="1"/>
  <c r="B122" i="3" s="1"/>
  <c r="B123" i="3" s="1"/>
  <c r="B124" i="3" s="1"/>
  <c r="B125" i="3" s="1"/>
  <c r="B126" i="3" s="1"/>
  <c r="B127" i="3" s="1"/>
  <c r="B128" i="3" s="1"/>
  <c r="B129" i="3" s="1"/>
  <c r="B130" i="3" s="1"/>
  <c r="B131" i="3" s="1"/>
  <c r="E21" i="1"/>
  <c r="E19" i="1"/>
  <c r="E17" i="1"/>
  <c r="E8" i="3" l="1"/>
  <c r="H8" i="3" s="1"/>
  <c r="H7" i="3"/>
  <c r="E23" i="1"/>
  <c r="E9" i="3" l="1"/>
  <c r="E10" i="3" s="1"/>
  <c r="G7" i="3"/>
  <c r="G8" i="3"/>
  <c r="F8" i="3" l="1"/>
  <c r="H9" i="3"/>
  <c r="H10" i="3"/>
  <c r="G9" i="3" l="1"/>
  <c r="F9" i="3" s="1"/>
  <c r="G10" i="3"/>
  <c r="F10" i="3" s="1"/>
  <c r="E11" i="3" l="1"/>
  <c r="E12" i="3" l="1"/>
  <c r="H11" i="3"/>
  <c r="G11" i="3" l="1"/>
  <c r="F11" i="3" s="1"/>
  <c r="H12" i="3"/>
  <c r="E13" i="3"/>
  <c r="G12" i="3" l="1"/>
  <c r="F12" i="3" s="1"/>
  <c r="H13" i="3"/>
  <c r="E14" i="3"/>
  <c r="H14" i="3" l="1"/>
  <c r="E15" i="3"/>
  <c r="G13" i="3"/>
  <c r="F13" i="3" s="1"/>
  <c r="G14" i="3" l="1"/>
  <c r="F14" i="3" s="1"/>
  <c r="H15" i="3"/>
  <c r="E16" i="3"/>
  <c r="H16" i="3" l="1"/>
  <c r="E17" i="3"/>
  <c r="G15" i="3"/>
  <c r="F15" i="3" s="1"/>
  <c r="H17" i="3" l="1"/>
  <c r="E18" i="3"/>
  <c r="G16" i="3"/>
  <c r="F16" i="3" s="1"/>
  <c r="H18" i="3" l="1"/>
  <c r="E19" i="3"/>
  <c r="G17" i="3"/>
  <c r="F17" i="3" s="1"/>
  <c r="H19" i="3" l="1"/>
  <c r="G18" i="3"/>
  <c r="F18" i="3" s="1"/>
  <c r="G19" i="3" l="1"/>
  <c r="F19" i="3" s="1"/>
  <c r="E20" i="3" l="1"/>
  <c r="E21" i="3" s="1"/>
  <c r="H21" i="3" l="1"/>
  <c r="E22" i="3"/>
  <c r="H20" i="3"/>
  <c r="G21" i="3" l="1"/>
  <c r="G20" i="3"/>
  <c r="F20" i="3" s="1"/>
  <c r="H22" i="3"/>
  <c r="E23" i="3"/>
  <c r="F21" i="3" l="1"/>
  <c r="H23" i="3"/>
  <c r="E24" i="3"/>
  <c r="G22" i="3"/>
  <c r="F22" i="3" s="1"/>
  <c r="H24" i="3" l="1"/>
  <c r="E25" i="3"/>
  <c r="G23" i="3"/>
  <c r="F23" i="3" s="1"/>
  <c r="G24" i="3" l="1"/>
  <c r="F24" i="3" s="1"/>
  <c r="H25" i="3"/>
  <c r="E26" i="3"/>
  <c r="G25" i="3" l="1"/>
  <c r="F25" i="3" s="1"/>
  <c r="H26" i="3"/>
  <c r="E27" i="3"/>
  <c r="H27" i="3" l="1"/>
  <c r="E28" i="3"/>
  <c r="G26" i="3"/>
  <c r="F26" i="3" s="1"/>
  <c r="E29" i="3" l="1"/>
  <c r="H28" i="3"/>
  <c r="G27" i="3"/>
  <c r="F27" i="3" s="1"/>
  <c r="G28" i="3" l="1"/>
  <c r="F28" i="3" s="1"/>
  <c r="H29" i="3"/>
  <c r="E30" i="3"/>
  <c r="G29" i="3" l="1"/>
  <c r="H30" i="3"/>
  <c r="E31" i="3"/>
  <c r="F29" i="3" l="1"/>
  <c r="J29" i="3" s="1"/>
  <c r="G30" i="3"/>
  <c r="F30" i="3" s="1"/>
  <c r="J30" i="3" s="1"/>
  <c r="E32" i="3"/>
  <c r="H31" i="3"/>
  <c r="G31" i="3" l="1"/>
  <c r="H32" i="3"/>
  <c r="E33" i="3"/>
  <c r="F31" i="3" l="1"/>
  <c r="J31" i="3" s="1"/>
  <c r="G32" i="3"/>
  <c r="H33" i="3"/>
  <c r="E34" i="3"/>
  <c r="F32" i="3" l="1"/>
  <c r="J32" i="3" s="1"/>
  <c r="H34" i="3"/>
  <c r="E35" i="3"/>
  <c r="G33" i="3"/>
  <c r="F33" i="3" s="1"/>
  <c r="J33" i="3" l="1"/>
  <c r="E36" i="3"/>
  <c r="H35" i="3"/>
  <c r="G34" i="3"/>
  <c r="F34" i="3" s="1"/>
  <c r="J34" i="3" l="1"/>
  <c r="G35" i="3"/>
  <c r="H36" i="3"/>
  <c r="E37" i="3"/>
  <c r="F35" i="3" l="1"/>
  <c r="J35" i="3" s="1"/>
  <c r="G36" i="3"/>
  <c r="H37" i="3"/>
  <c r="E38" i="3"/>
  <c r="F36" i="3" l="1"/>
  <c r="J36" i="3" s="1"/>
  <c r="G37" i="3"/>
  <c r="H38" i="3"/>
  <c r="E39" i="3"/>
  <c r="F37" i="3" l="1"/>
  <c r="J37" i="3" s="1"/>
  <c r="H39" i="3"/>
  <c r="E40" i="3"/>
  <c r="G38" i="3"/>
  <c r="F38" i="3" s="1"/>
  <c r="J38" i="3" s="1"/>
  <c r="H40" i="3" l="1"/>
  <c r="E41" i="3"/>
  <c r="G39" i="3"/>
  <c r="F39" i="3" s="1"/>
  <c r="J39" i="3" l="1"/>
  <c r="H41" i="3"/>
  <c r="E42" i="3"/>
  <c r="G40" i="3"/>
  <c r="F40" i="3" l="1"/>
  <c r="J40" i="3" s="1"/>
  <c r="H42" i="3"/>
  <c r="E43" i="3"/>
  <c r="G41" i="3"/>
  <c r="F41" i="3" l="1"/>
  <c r="J41" i="3" s="1"/>
  <c r="H43" i="3"/>
  <c r="E44" i="3"/>
  <c r="G42" i="3"/>
  <c r="F42" i="3" s="1"/>
  <c r="J42" i="3" s="1"/>
  <c r="H44" i="3" l="1"/>
  <c r="E45" i="3"/>
  <c r="G43" i="3"/>
  <c r="F43" i="3" s="1"/>
  <c r="J43" i="3" l="1"/>
  <c r="H45" i="3"/>
  <c r="E46" i="3"/>
  <c r="G44" i="3"/>
  <c r="F44" i="3" l="1"/>
  <c r="J44" i="3" s="1"/>
  <c r="H46" i="3"/>
  <c r="E47" i="3"/>
  <c r="G45" i="3"/>
  <c r="F45" i="3" l="1"/>
  <c r="J45" i="3" s="1"/>
  <c r="E48" i="3"/>
  <c r="H47" i="3"/>
  <c r="G46" i="3"/>
  <c r="F46" i="3" s="1"/>
  <c r="J46" i="3" s="1"/>
  <c r="G47" i="3" l="1"/>
  <c r="H48" i="3"/>
  <c r="E49" i="3"/>
  <c r="F47" i="3" l="1"/>
  <c r="J47" i="3" s="1"/>
  <c r="H49" i="3"/>
  <c r="E50" i="3"/>
  <c r="G48" i="3"/>
  <c r="F48" i="3" l="1"/>
  <c r="J48" i="3" s="1"/>
  <c r="H50" i="3"/>
  <c r="E51" i="3"/>
  <c r="G49" i="3"/>
  <c r="F49" i="3" l="1"/>
  <c r="J49" i="3" s="1"/>
  <c r="E52" i="3"/>
  <c r="H51" i="3"/>
  <c r="G50" i="3"/>
  <c r="F50" i="3" s="1"/>
  <c r="J50" i="3" s="1"/>
  <c r="G51" i="3" l="1"/>
  <c r="F51" i="3" s="1"/>
  <c r="H52" i="3"/>
  <c r="E53" i="3"/>
  <c r="J51" i="3" l="1"/>
  <c r="H53" i="3"/>
  <c r="E54" i="3"/>
  <c r="G52" i="3"/>
  <c r="F52" i="3" s="1"/>
  <c r="J52" i="3" l="1"/>
  <c r="H54" i="3"/>
  <c r="E55" i="3"/>
  <c r="G53" i="3"/>
  <c r="F53" i="3" s="1"/>
  <c r="J53" i="3" l="1"/>
  <c r="H55" i="3"/>
  <c r="E56" i="3"/>
  <c r="G54" i="3"/>
  <c r="F54" i="3" s="1"/>
  <c r="J54" i="3" s="1"/>
  <c r="H56" i="3" l="1"/>
  <c r="E57" i="3"/>
  <c r="G55" i="3"/>
  <c r="F55" i="3" l="1"/>
  <c r="J55" i="3" s="1"/>
  <c r="H57" i="3"/>
  <c r="E58" i="3"/>
  <c r="G56" i="3"/>
  <c r="F56" i="3" l="1"/>
  <c r="J56" i="3" s="1"/>
  <c r="H58" i="3"/>
  <c r="E59" i="3"/>
  <c r="G57" i="3"/>
  <c r="F57" i="3" l="1"/>
  <c r="J57" i="3" s="1"/>
  <c r="H59" i="3"/>
  <c r="E60" i="3"/>
  <c r="G58" i="3"/>
  <c r="F58" i="3" s="1"/>
  <c r="J58" i="3" s="1"/>
  <c r="H60" i="3" l="1"/>
  <c r="E61" i="3"/>
  <c r="G59" i="3"/>
  <c r="F59" i="3" s="1"/>
  <c r="J59" i="3" l="1"/>
  <c r="H61" i="3"/>
  <c r="E62" i="3"/>
  <c r="G60" i="3"/>
  <c r="F60" i="3" s="1"/>
  <c r="J60" i="3" l="1"/>
  <c r="G61" i="3"/>
  <c r="H62" i="3"/>
  <c r="E63" i="3"/>
  <c r="F61" i="3" l="1"/>
  <c r="J61" i="3" s="1"/>
  <c r="E64" i="3"/>
  <c r="H63" i="3"/>
  <c r="G62" i="3"/>
  <c r="F62" i="3" s="1"/>
  <c r="J62" i="3" s="1"/>
  <c r="G63" i="3" l="1"/>
  <c r="H64" i="3"/>
  <c r="E65" i="3"/>
  <c r="F63" i="3" l="1"/>
  <c r="J63" i="3" s="1"/>
  <c r="H65" i="3"/>
  <c r="E66" i="3"/>
  <c r="G64" i="3"/>
  <c r="F64" i="3" l="1"/>
  <c r="J64" i="3" s="1"/>
  <c r="H66" i="3"/>
  <c r="E67" i="3"/>
  <c r="G65" i="3"/>
  <c r="F65" i="3" s="1"/>
  <c r="J65" i="3" l="1"/>
  <c r="E68" i="3"/>
  <c r="H67" i="3"/>
  <c r="G66" i="3"/>
  <c r="F66" i="3" s="1"/>
  <c r="J66" i="3" s="1"/>
  <c r="G67" i="3" l="1"/>
  <c r="F67" i="3" s="1"/>
  <c r="H68" i="3"/>
  <c r="E69" i="3"/>
  <c r="J67" i="3" l="1"/>
  <c r="H69" i="3"/>
  <c r="E70" i="3"/>
  <c r="G68" i="3"/>
  <c r="F68" i="3" l="1"/>
  <c r="J68" i="3" s="1"/>
  <c r="H70" i="3"/>
  <c r="E71" i="3"/>
  <c r="G69" i="3"/>
  <c r="F69" i="3" s="1"/>
  <c r="J69" i="3" l="1"/>
  <c r="H71" i="3"/>
  <c r="E72" i="3"/>
  <c r="G70" i="3"/>
  <c r="F70" i="3" s="1"/>
  <c r="J70" i="3" s="1"/>
  <c r="H72" i="3" l="1"/>
  <c r="E73" i="3"/>
  <c r="G71" i="3"/>
  <c r="F71" i="3" l="1"/>
  <c r="J71" i="3" s="1"/>
  <c r="H73" i="3"/>
  <c r="E74" i="3"/>
  <c r="G72" i="3"/>
  <c r="F72" i="3" l="1"/>
  <c r="J72" i="3" s="1"/>
  <c r="H74" i="3"/>
  <c r="E75" i="3"/>
  <c r="G73" i="3"/>
  <c r="F73" i="3" l="1"/>
  <c r="J73" i="3" s="1"/>
  <c r="H75" i="3"/>
  <c r="E76" i="3"/>
  <c r="G74" i="3"/>
  <c r="F74" i="3" s="1"/>
  <c r="J74" i="3" s="1"/>
  <c r="H76" i="3" l="1"/>
  <c r="E77" i="3"/>
  <c r="G75" i="3"/>
  <c r="F75" i="3" s="1"/>
  <c r="J75" i="3" l="1"/>
  <c r="H77" i="3"/>
  <c r="E78" i="3"/>
  <c r="G76" i="3"/>
  <c r="F76" i="3" l="1"/>
  <c r="J76" i="3" s="1"/>
  <c r="H78" i="3"/>
  <c r="E79" i="3"/>
  <c r="G77" i="3"/>
  <c r="F77" i="3" l="1"/>
  <c r="J77" i="3" s="1"/>
  <c r="E80" i="3"/>
  <c r="H79" i="3"/>
  <c r="G78" i="3"/>
  <c r="F78" i="3" l="1"/>
  <c r="J78" i="3" s="1"/>
  <c r="G79" i="3"/>
  <c r="H80" i="3"/>
  <c r="E81" i="3"/>
  <c r="F79" i="3" l="1"/>
  <c r="J79" i="3" s="1"/>
  <c r="H81" i="3"/>
  <c r="E82" i="3"/>
  <c r="G80" i="3"/>
  <c r="F80" i="3" s="1"/>
  <c r="J80" i="3" l="1"/>
  <c r="H82" i="3"/>
  <c r="E83" i="3"/>
  <c r="G81" i="3"/>
  <c r="F81" i="3" l="1"/>
  <c r="J81" i="3" s="1"/>
  <c r="E84" i="3"/>
  <c r="H83" i="3"/>
  <c r="G82" i="3"/>
  <c r="F82" i="3" s="1"/>
  <c r="J82" i="3" s="1"/>
  <c r="G83" i="3" l="1"/>
  <c r="F83" i="3" s="1"/>
  <c r="H84" i="3"/>
  <c r="E85" i="3"/>
  <c r="J83" i="3" l="1"/>
  <c r="H85" i="3"/>
  <c r="E86" i="3"/>
  <c r="G84" i="3"/>
  <c r="F84" i="3" s="1"/>
  <c r="J84" i="3" l="1"/>
  <c r="H86" i="3"/>
  <c r="E87" i="3"/>
  <c r="G85" i="3"/>
  <c r="F85" i="3" l="1"/>
  <c r="J85" i="3" s="1"/>
  <c r="H87" i="3"/>
  <c r="E88" i="3"/>
  <c r="G86" i="3"/>
  <c r="F86" i="3" s="1"/>
  <c r="J86" i="3" s="1"/>
  <c r="H88" i="3" l="1"/>
  <c r="E89" i="3"/>
  <c r="G87" i="3"/>
  <c r="F87" i="3" l="1"/>
  <c r="J87" i="3" s="1"/>
  <c r="H89" i="3"/>
  <c r="E90" i="3"/>
  <c r="G88" i="3"/>
  <c r="F88" i="3" s="1"/>
  <c r="J88" i="3" l="1"/>
  <c r="H90" i="3"/>
  <c r="E91" i="3"/>
  <c r="G89" i="3"/>
  <c r="F89" i="3" l="1"/>
  <c r="J89" i="3" s="1"/>
  <c r="E92" i="3"/>
  <c r="H91" i="3"/>
  <c r="G90" i="3"/>
  <c r="F90" i="3" s="1"/>
  <c r="J90" i="3" s="1"/>
  <c r="G91" i="3" l="1"/>
  <c r="H92" i="3"/>
  <c r="E93" i="3"/>
  <c r="F91" i="3" l="1"/>
  <c r="J91" i="3" s="1"/>
  <c r="H93" i="3"/>
  <c r="E94" i="3"/>
  <c r="G92" i="3"/>
  <c r="F92" i="3" s="1"/>
  <c r="J92" i="3" l="1"/>
  <c r="G93" i="3"/>
  <c r="F93" i="3" s="1"/>
  <c r="J93" i="3" s="1"/>
  <c r="E95" i="3"/>
  <c r="H94" i="3"/>
  <c r="G94" i="3" l="1"/>
  <c r="F94" i="3" s="1"/>
  <c r="J94" i="3" s="1"/>
  <c r="H95" i="3"/>
  <c r="E96" i="3"/>
  <c r="H96" i="3" l="1"/>
  <c r="E97" i="3"/>
  <c r="G95" i="3"/>
  <c r="F95" i="3" l="1"/>
  <c r="J95" i="3" s="1"/>
  <c r="H97" i="3"/>
  <c r="E98" i="3"/>
  <c r="G96" i="3"/>
  <c r="F96" i="3" l="1"/>
  <c r="J96" i="3" s="1"/>
  <c r="H98" i="3"/>
  <c r="E99" i="3"/>
  <c r="G97" i="3"/>
  <c r="F97" i="3" s="1"/>
  <c r="J97" i="3" s="1"/>
  <c r="H99" i="3" l="1"/>
  <c r="E100" i="3"/>
  <c r="G98" i="3"/>
  <c r="F98" i="3" s="1"/>
  <c r="J98" i="3" s="1"/>
  <c r="H100" i="3" l="1"/>
  <c r="E101" i="3"/>
  <c r="G99" i="3"/>
  <c r="F99" i="3" s="1"/>
  <c r="J99" i="3" l="1"/>
  <c r="H101" i="3"/>
  <c r="E102" i="3"/>
  <c r="G100" i="3"/>
  <c r="F100" i="3" l="1"/>
  <c r="J100" i="3" s="1"/>
  <c r="H102" i="3"/>
  <c r="E103" i="3"/>
  <c r="G101" i="3"/>
  <c r="F101" i="3" l="1"/>
  <c r="J101" i="3" s="1"/>
  <c r="H103" i="3"/>
  <c r="E104" i="3"/>
  <c r="G102" i="3"/>
  <c r="F102" i="3" l="1"/>
  <c r="J102" i="3" s="1"/>
  <c r="H104" i="3"/>
  <c r="E105" i="3"/>
  <c r="G103" i="3"/>
  <c r="F103" i="3" l="1"/>
  <c r="J103" i="3" s="1"/>
  <c r="H105" i="3"/>
  <c r="E106" i="3"/>
  <c r="G104" i="3"/>
  <c r="F104" i="3" l="1"/>
  <c r="J104" i="3" s="1"/>
  <c r="H106" i="3"/>
  <c r="E107" i="3"/>
  <c r="G105" i="3"/>
  <c r="F105" i="3" l="1"/>
  <c r="J105" i="3" s="1"/>
  <c r="H107" i="3"/>
  <c r="E108" i="3"/>
  <c r="G106" i="3"/>
  <c r="F106" i="3" s="1"/>
  <c r="J106" i="3" l="1"/>
  <c r="H108" i="3"/>
  <c r="E109" i="3"/>
  <c r="G107" i="3"/>
  <c r="F107" i="3" s="1"/>
  <c r="J107" i="3" l="1"/>
  <c r="H109" i="3"/>
  <c r="E110" i="3"/>
  <c r="G108" i="3"/>
  <c r="F108" i="3" s="1"/>
  <c r="J108" i="3" s="1"/>
  <c r="H110" i="3" l="1"/>
  <c r="E111" i="3"/>
  <c r="G109" i="3"/>
  <c r="F109" i="3" l="1"/>
  <c r="J109" i="3" s="1"/>
  <c r="H111" i="3"/>
  <c r="E112" i="3"/>
  <c r="G110" i="3"/>
  <c r="F110" i="3" s="1"/>
  <c r="J110" i="3" s="1"/>
  <c r="H112" i="3" l="1"/>
  <c r="E113" i="3"/>
  <c r="G111" i="3"/>
  <c r="F111" i="3" l="1"/>
  <c r="J111" i="3" s="1"/>
  <c r="H113" i="3"/>
  <c r="E114" i="3"/>
  <c r="G112" i="3"/>
  <c r="F112" i="3" l="1"/>
  <c r="J112" i="3" s="1"/>
  <c r="H114" i="3"/>
  <c r="E115" i="3"/>
  <c r="G113" i="3"/>
  <c r="F113" i="3" l="1"/>
  <c r="J113" i="3" s="1"/>
  <c r="G114" i="3"/>
  <c r="F114" i="3" s="1"/>
  <c r="H115" i="3"/>
  <c r="E116" i="3"/>
  <c r="J114" i="3" l="1"/>
  <c r="H116" i="3"/>
  <c r="E117" i="3"/>
  <c r="G115" i="3"/>
  <c r="F115" i="3" s="1"/>
  <c r="J115" i="3" l="1"/>
  <c r="H117" i="3"/>
  <c r="E118" i="3"/>
  <c r="G116" i="3"/>
  <c r="F116" i="3" l="1"/>
  <c r="J116" i="3" s="1"/>
  <c r="H118" i="3"/>
  <c r="E119" i="3"/>
  <c r="G117" i="3"/>
  <c r="F117" i="3" s="1"/>
  <c r="J117" i="3" s="1"/>
  <c r="H119" i="3" l="1"/>
  <c r="E120" i="3"/>
  <c r="G118" i="3"/>
  <c r="F118" i="3" s="1"/>
  <c r="J118" i="3" l="1"/>
  <c r="H120" i="3"/>
  <c r="E121" i="3"/>
  <c r="G119" i="3"/>
  <c r="F119" i="3" l="1"/>
  <c r="J119" i="3" s="1"/>
  <c r="H121" i="3"/>
  <c r="E122" i="3"/>
  <c r="G120" i="3"/>
  <c r="F120" i="3" l="1"/>
  <c r="J120" i="3" s="1"/>
  <c r="H122" i="3"/>
  <c r="E123" i="3"/>
  <c r="G121" i="3"/>
  <c r="F121" i="3" s="1"/>
  <c r="J121" i="3" l="1"/>
  <c r="H123" i="3"/>
  <c r="E124" i="3"/>
  <c r="G122" i="3"/>
  <c r="F122" i="3" l="1"/>
  <c r="J122" i="3" s="1"/>
  <c r="H124" i="3"/>
  <c r="E125" i="3"/>
  <c r="G123" i="3"/>
  <c r="F123" i="3" s="1"/>
  <c r="J123" i="3" l="1"/>
  <c r="H125" i="3"/>
  <c r="E126" i="3"/>
  <c r="G124" i="3"/>
  <c r="F124" i="3" s="1"/>
  <c r="J124" i="3" s="1"/>
  <c r="H126" i="3" l="1"/>
  <c r="E127" i="3"/>
  <c r="G125" i="3"/>
  <c r="F125" i="3" s="1"/>
  <c r="J125" i="3" s="1"/>
  <c r="H127" i="3" l="1"/>
  <c r="E128" i="3"/>
  <c r="G126" i="3"/>
  <c r="F126" i="3" l="1"/>
  <c r="J126" i="3" s="1"/>
  <c r="H128" i="3"/>
  <c r="E129" i="3"/>
  <c r="G127" i="3"/>
  <c r="F127" i="3" s="1"/>
  <c r="J127" i="3" l="1"/>
  <c r="H129" i="3"/>
  <c r="E130" i="3"/>
  <c r="G128" i="3"/>
  <c r="F128" i="3" l="1"/>
  <c r="J128" i="3" s="1"/>
  <c r="E131" i="3"/>
  <c r="H131" i="3" s="1"/>
  <c r="H130" i="3"/>
  <c r="G129" i="3"/>
  <c r="F129" i="3" s="1"/>
  <c r="J129" i="3" s="1"/>
  <c r="G130" i="3" l="1"/>
  <c r="G131" i="3"/>
  <c r="F131" i="3" l="1"/>
  <c r="J131" i="3" s="1"/>
  <c r="F130" i="3"/>
  <c r="J130" i="3" s="1"/>
  <c r="J8" i="3"/>
  <c r="K8" i="3" s="1"/>
  <c r="J9" i="3"/>
  <c r="J10" i="3"/>
  <c r="J11" i="3"/>
  <c r="J12" i="3"/>
  <c r="J13" i="3"/>
  <c r="J14" i="3"/>
  <c r="J15" i="3"/>
  <c r="J16" i="3"/>
  <c r="J17" i="3"/>
  <c r="J18" i="3"/>
  <c r="N8" i="3" l="1"/>
  <c r="K9" i="3"/>
  <c r="M8" i="3" l="1"/>
  <c r="L8" i="3" s="1"/>
  <c r="P8" i="3" s="1"/>
  <c r="Q8" i="3" s="1"/>
  <c r="N9" i="3"/>
  <c r="K10" i="3"/>
  <c r="M9" i="3" l="1"/>
  <c r="L9" i="3" s="1"/>
  <c r="P9" i="3" s="1"/>
  <c r="Q9" i="3" s="1"/>
  <c r="N10" i="3"/>
  <c r="K11" i="3"/>
  <c r="T8" i="3"/>
  <c r="T9" i="3" l="1"/>
  <c r="N11" i="3"/>
  <c r="K12" i="3"/>
  <c r="M10" i="3"/>
  <c r="L10" i="3" s="1"/>
  <c r="P10" i="3" s="1"/>
  <c r="Q10" i="3" s="1"/>
  <c r="S8" i="3"/>
  <c r="R8" i="3" s="1"/>
  <c r="V8" i="3" s="1"/>
  <c r="W8" i="3" s="1"/>
  <c r="T10" i="3" l="1"/>
  <c r="Z8" i="3"/>
  <c r="N12" i="3"/>
  <c r="K13" i="3"/>
  <c r="M11" i="3"/>
  <c r="L11" i="3" s="1"/>
  <c r="P11" i="3" s="1"/>
  <c r="Q11" i="3" s="1"/>
  <c r="S9" i="3"/>
  <c r="R9" i="3" s="1"/>
  <c r="V9" i="3" s="1"/>
  <c r="W9" i="3" s="1"/>
  <c r="Z9" i="3" l="1"/>
  <c r="T11" i="3"/>
  <c r="M12" i="3"/>
  <c r="L12" i="3" s="1"/>
  <c r="P12" i="3" s="1"/>
  <c r="Q12" i="3" s="1"/>
  <c r="Y8" i="3"/>
  <c r="X8" i="3" s="1"/>
  <c r="N13" i="3"/>
  <c r="K14" i="3"/>
  <c r="S10" i="3"/>
  <c r="R10" i="3" s="1"/>
  <c r="AB8" i="3" l="1"/>
  <c r="AC8" i="3" s="1"/>
  <c r="AF8" i="3" s="1"/>
  <c r="V10" i="3"/>
  <c r="W10" i="3" s="1"/>
  <c r="Z10" i="3" s="1"/>
  <c r="T12" i="3"/>
  <c r="S11" i="3"/>
  <c r="R11" i="3" s="1"/>
  <c r="V11" i="3" s="1"/>
  <c r="N14" i="3"/>
  <c r="K15" i="3"/>
  <c r="M13" i="3"/>
  <c r="L13" i="3" s="1"/>
  <c r="P13" i="3" s="1"/>
  <c r="Q13" i="3" s="1"/>
  <c r="Y9" i="3"/>
  <c r="X9" i="3" s="1"/>
  <c r="AB9" i="3" l="1"/>
  <c r="AC9" i="3" s="1"/>
  <c r="AF9" i="3" s="1"/>
  <c r="AE8" i="3"/>
  <c r="AD8" i="3" s="1"/>
  <c r="W11" i="3"/>
  <c r="Z11" i="3" s="1"/>
  <c r="T13" i="3"/>
  <c r="N15" i="3"/>
  <c r="K16" i="3"/>
  <c r="M14" i="3"/>
  <c r="L14" i="3" s="1"/>
  <c r="P14" i="3" s="1"/>
  <c r="Q14" i="3" s="1"/>
  <c r="Y10" i="3"/>
  <c r="X10" i="3" s="1"/>
  <c r="S12" i="3"/>
  <c r="R12" i="3" s="1"/>
  <c r="V12" i="3" s="1"/>
  <c r="W12" i="3" s="1"/>
  <c r="AH8" i="3" l="1"/>
  <c r="AI8" i="3" s="1"/>
  <c r="AB10" i="3"/>
  <c r="AC10" i="3" s="1"/>
  <c r="AF10" i="3" s="1"/>
  <c r="AE10" i="3" s="1"/>
  <c r="AE9" i="3"/>
  <c r="AD9" i="3" s="1"/>
  <c r="Z12" i="3"/>
  <c r="T14" i="3"/>
  <c r="S13" i="3"/>
  <c r="R13" i="3" s="1"/>
  <c r="V13" i="3" s="1"/>
  <c r="W13" i="3" s="1"/>
  <c r="N16" i="3"/>
  <c r="K17" i="3"/>
  <c r="M15" i="3"/>
  <c r="L15" i="3" s="1"/>
  <c r="P15" i="3" s="1"/>
  <c r="Q15" i="3" s="1"/>
  <c r="Y11" i="3"/>
  <c r="X11" i="3" s="1"/>
  <c r="AB11" i="3" l="1"/>
  <c r="AC11" i="3" s="1"/>
  <c r="AF11" i="3" s="1"/>
  <c r="AL8" i="3"/>
  <c r="AK8" i="3" s="1"/>
  <c r="AJ8" i="3" s="1"/>
  <c r="AH9" i="3"/>
  <c r="AI9" i="3" s="1"/>
  <c r="AD10" i="3"/>
  <c r="T15" i="3"/>
  <c r="Z13" i="3"/>
  <c r="N17" i="3"/>
  <c r="K18" i="3"/>
  <c r="S14" i="3"/>
  <c r="R14" i="3" s="1"/>
  <c r="V14" i="3" s="1"/>
  <c r="W14" i="3" s="1"/>
  <c r="M16" i="3"/>
  <c r="L16" i="3" s="1"/>
  <c r="P16" i="3" s="1"/>
  <c r="Q16" i="3" s="1"/>
  <c r="Y12" i="3"/>
  <c r="X12" i="3" s="1"/>
  <c r="AL9" i="3" l="1"/>
  <c r="AH10" i="3"/>
  <c r="AI10" i="3" s="1"/>
  <c r="AN8" i="3"/>
  <c r="AO8" i="3" s="1"/>
  <c r="AB12" i="3"/>
  <c r="AC12" i="3" s="1"/>
  <c r="AF12" i="3" s="1"/>
  <c r="AE11" i="3"/>
  <c r="AD11" i="3" s="1"/>
  <c r="T16" i="3"/>
  <c r="Z14" i="3"/>
  <c r="Y13" i="3"/>
  <c r="X13" i="3" s="1"/>
  <c r="N18" i="3"/>
  <c r="S15" i="3"/>
  <c r="R15" i="3" s="1"/>
  <c r="V15" i="3" s="1"/>
  <c r="W15" i="3" s="1"/>
  <c r="M17" i="3"/>
  <c r="L17" i="3" s="1"/>
  <c r="P17" i="3" s="1"/>
  <c r="Q17" i="3" s="1"/>
  <c r="AL10" i="3" l="1"/>
  <c r="AR8" i="3"/>
  <c r="AQ8" i="3" s="1"/>
  <c r="AP8" i="3" s="1"/>
  <c r="AH11" i="3"/>
  <c r="AI11" i="3" s="1"/>
  <c r="AB13" i="3"/>
  <c r="AC13" i="3" s="1"/>
  <c r="AF13" i="3" s="1"/>
  <c r="AK9" i="3"/>
  <c r="AJ9" i="3"/>
  <c r="AE12" i="3"/>
  <c r="AD12" i="3" s="1"/>
  <c r="T17" i="3"/>
  <c r="Z15" i="3"/>
  <c r="M18" i="3"/>
  <c r="L18" i="3" s="1"/>
  <c r="P18" i="3" s="1"/>
  <c r="Q18" i="3" s="1"/>
  <c r="Y14" i="3"/>
  <c r="X14" i="3" s="1"/>
  <c r="S16" i="3"/>
  <c r="R16" i="3" s="1"/>
  <c r="V16" i="3" s="1"/>
  <c r="W16" i="3" s="1"/>
  <c r="AL11" i="3" l="1"/>
  <c r="AB14" i="3"/>
  <c r="AC14" i="3" s="1"/>
  <c r="AF14" i="3" s="1"/>
  <c r="AE14" i="3" s="1"/>
  <c r="AD14" i="3" s="1"/>
  <c r="AT8" i="3"/>
  <c r="AU8" i="3" s="1"/>
  <c r="AK10" i="3"/>
  <c r="AJ10" i="3" s="1"/>
  <c r="AH12" i="3"/>
  <c r="AI12" i="3" s="1"/>
  <c r="AN9" i="3"/>
  <c r="AO9" i="3" s="1"/>
  <c r="AE13" i="3"/>
  <c r="AD13" i="3" s="1"/>
  <c r="T18" i="3"/>
  <c r="Z16" i="3"/>
  <c r="S17" i="3"/>
  <c r="R17" i="3" s="1"/>
  <c r="V17" i="3" s="1"/>
  <c r="W17" i="3" s="1"/>
  <c r="Y15" i="3"/>
  <c r="X15" i="3" s="1"/>
  <c r="AL12" i="3" l="1"/>
  <c r="AK12" i="3" s="1"/>
  <c r="AJ12" i="3" s="1"/>
  <c r="AB15" i="3"/>
  <c r="AC15" i="3" s="1"/>
  <c r="AH13" i="3"/>
  <c r="AI13" i="3" s="1"/>
  <c r="AN10" i="3"/>
  <c r="AO10" i="3" s="1"/>
  <c r="AR9" i="3"/>
  <c r="AX8" i="3"/>
  <c r="AW8" i="3" s="1"/>
  <c r="AV8" i="3" s="1"/>
  <c r="AH14" i="3"/>
  <c r="AK11" i="3"/>
  <c r="AJ11" i="3"/>
  <c r="AF15" i="3"/>
  <c r="Z17" i="3"/>
  <c r="Y16" i="3"/>
  <c r="X16" i="3" s="1"/>
  <c r="S18" i="3"/>
  <c r="R18" i="3" s="1"/>
  <c r="V18" i="3" s="1"/>
  <c r="W18" i="3" s="1"/>
  <c r="AR10" i="3" l="1"/>
  <c r="AQ10" i="3" s="1"/>
  <c r="AI14" i="3"/>
  <c r="AL13" i="3"/>
  <c r="AN11" i="3"/>
  <c r="AO11" i="3" s="1"/>
  <c r="AN12" i="3"/>
  <c r="AZ8" i="3"/>
  <c r="BA8" i="3" s="1"/>
  <c r="AQ9" i="3"/>
  <c r="AB16" i="3"/>
  <c r="AC16" i="3" s="1"/>
  <c r="AF16" i="3" s="1"/>
  <c r="AE16" i="3" s="1"/>
  <c r="AE15" i="3"/>
  <c r="Z18" i="3"/>
  <c r="Y17" i="3"/>
  <c r="X17" i="3" s="1"/>
  <c r="AP10" i="3" l="1"/>
  <c r="AP9" i="3"/>
  <c r="AO12" i="3"/>
  <c r="AR11" i="3"/>
  <c r="AQ11" i="3" s="1"/>
  <c r="AP11" i="3" s="1"/>
  <c r="AB17" i="3"/>
  <c r="AC17" i="3" s="1"/>
  <c r="AT9" i="3"/>
  <c r="AU9" i="3" s="1"/>
  <c r="AK13" i="3"/>
  <c r="AJ13" i="3"/>
  <c r="AT10" i="3"/>
  <c r="AL14" i="3"/>
  <c r="BD8" i="3"/>
  <c r="AD16" i="3"/>
  <c r="AF17" i="3"/>
  <c r="AD15" i="3"/>
  <c r="Y18" i="3"/>
  <c r="X18" i="3" s="1"/>
  <c r="J28" i="3"/>
  <c r="J25" i="3"/>
  <c r="J26" i="3"/>
  <c r="J27" i="3"/>
  <c r="J23" i="3"/>
  <c r="J24" i="3"/>
  <c r="J22" i="3"/>
  <c r="J19" i="3"/>
  <c r="K19" i="3" s="1"/>
  <c r="AB18" i="3" l="1"/>
  <c r="AC18" i="3" s="1"/>
  <c r="AF18" i="3" s="1"/>
  <c r="AE18" i="3" s="1"/>
  <c r="AH15" i="3"/>
  <c r="AI15" i="3" s="1"/>
  <c r="BC8" i="3"/>
  <c r="BB8" i="3" s="1"/>
  <c r="BF8" i="3" s="1"/>
  <c r="BG8" i="3" s="1"/>
  <c r="AU10" i="3"/>
  <c r="AX9" i="3"/>
  <c r="AT11" i="3"/>
  <c r="AK14" i="3"/>
  <c r="AJ14" i="3" s="1"/>
  <c r="AH16" i="3"/>
  <c r="AN13" i="3"/>
  <c r="AO13" i="3" s="1"/>
  <c r="AR12" i="3"/>
  <c r="AE17" i="3"/>
  <c r="AD17" i="3" s="1"/>
  <c r="N19" i="3"/>
  <c r="AD18" i="3" l="1"/>
  <c r="AR13" i="3"/>
  <c r="AQ12" i="3"/>
  <c r="AP12" i="3" s="1"/>
  <c r="AN14" i="3"/>
  <c r="AO14" i="3" s="1"/>
  <c r="AW9" i="3"/>
  <c r="AV9" i="3" s="1"/>
  <c r="AI16" i="3"/>
  <c r="AL15" i="3"/>
  <c r="AH17" i="3"/>
  <c r="AU11" i="3"/>
  <c r="AX10" i="3"/>
  <c r="AH18" i="3"/>
  <c r="BJ8" i="3"/>
  <c r="M19" i="3"/>
  <c r="L19" i="3" s="1"/>
  <c r="P19" i="3" s="1"/>
  <c r="Q19" i="3" s="1"/>
  <c r="AR14" i="3" l="1"/>
  <c r="AQ14" i="3" s="1"/>
  <c r="AZ9" i="3"/>
  <c r="BA9" i="3" s="1"/>
  <c r="AW10" i="3"/>
  <c r="AV10" i="3" s="1"/>
  <c r="AK15" i="3"/>
  <c r="AJ15" i="3" s="1"/>
  <c r="AT12" i="3"/>
  <c r="AU12" i="3" s="1"/>
  <c r="AQ13" i="3"/>
  <c r="BI8" i="3"/>
  <c r="BH8" i="3" s="1"/>
  <c r="AX11" i="3"/>
  <c r="AI17" i="3"/>
  <c r="AL16" i="3"/>
  <c r="AK16" i="3" s="1"/>
  <c r="AJ16" i="3" s="1"/>
  <c r="T19" i="3"/>
  <c r="AP14" i="3" l="1"/>
  <c r="AT14" i="3" s="1"/>
  <c r="AZ10" i="3"/>
  <c r="BA10" i="3" s="1"/>
  <c r="AX12" i="3"/>
  <c r="AW12" i="3" s="1"/>
  <c r="BD9" i="3"/>
  <c r="AN16" i="3"/>
  <c r="AN15" i="3"/>
  <c r="AO15" i="3" s="1"/>
  <c r="AI18" i="3"/>
  <c r="AL17" i="3"/>
  <c r="AW11" i="3"/>
  <c r="AV11" i="3" s="1"/>
  <c r="AP13" i="3"/>
  <c r="S19" i="3"/>
  <c r="R19" i="3" s="1"/>
  <c r="V19" i="3" s="1"/>
  <c r="W19" i="3" s="1"/>
  <c r="AZ11" i="3" l="1"/>
  <c r="BA11" i="3" s="1"/>
  <c r="BD10" i="3"/>
  <c r="AV12" i="3"/>
  <c r="AK17" i="3"/>
  <c r="AJ17" i="3" s="1"/>
  <c r="AT13" i="3"/>
  <c r="AU13" i="3" s="1"/>
  <c r="AL18" i="3"/>
  <c r="AO16" i="3"/>
  <c r="AR15" i="3"/>
  <c r="BC9" i="3"/>
  <c r="BB9" i="3" s="1"/>
  <c r="BF9" i="3" s="1"/>
  <c r="BG9" i="3" s="1"/>
  <c r="Z19" i="3"/>
  <c r="BD11" i="3" l="1"/>
  <c r="BC11" i="3" s="1"/>
  <c r="AK18" i="3"/>
  <c r="AJ18" i="3" s="1"/>
  <c r="BC10" i="3"/>
  <c r="BB10" i="3" s="1"/>
  <c r="BF10" i="3" s="1"/>
  <c r="BG10" i="3" s="1"/>
  <c r="BJ9" i="3"/>
  <c r="AN17" i="3"/>
  <c r="AO17" i="3" s="1"/>
  <c r="AQ15" i="3"/>
  <c r="AP15" i="3" s="1"/>
  <c r="AR16" i="3"/>
  <c r="AQ16" i="3" s="1"/>
  <c r="AU14" i="3"/>
  <c r="AX13" i="3"/>
  <c r="AZ12" i="3"/>
  <c r="BA12" i="3" s="1"/>
  <c r="Y19" i="3"/>
  <c r="X19" i="3" s="1"/>
  <c r="J21" i="3"/>
  <c r="J20" i="3"/>
  <c r="K20" i="3" s="1"/>
  <c r="AP16" i="3" l="1"/>
  <c r="AT16" i="3" s="1"/>
  <c r="BJ10" i="3"/>
  <c r="BD12" i="3"/>
  <c r="AN18" i="3"/>
  <c r="AO18" i="3" s="1"/>
  <c r="AR17" i="3"/>
  <c r="AQ17" i="3" s="1"/>
  <c r="AP17" i="3" s="1"/>
  <c r="BI9" i="3"/>
  <c r="BH9" i="3" s="1"/>
  <c r="AT15" i="3"/>
  <c r="AU15" i="3" s="1"/>
  <c r="AW13" i="3"/>
  <c r="AV13" i="3" s="1"/>
  <c r="AB19" i="3"/>
  <c r="AC19" i="3" s="1"/>
  <c r="AF19" i="3" s="1"/>
  <c r="AX14" i="3"/>
  <c r="BB11" i="3"/>
  <c r="BF11" i="3" s="1"/>
  <c r="BG11" i="3" s="1"/>
  <c r="K21" i="3"/>
  <c r="N20" i="3"/>
  <c r="BJ11" i="3" l="1"/>
  <c r="AU16" i="3"/>
  <c r="AX15" i="3"/>
  <c r="AZ13" i="3"/>
  <c r="BA13" i="3" s="1"/>
  <c r="BC12" i="3"/>
  <c r="BB12" i="3" s="1"/>
  <c r="BF12" i="3" s="1"/>
  <c r="BG12" i="3" s="1"/>
  <c r="AT17" i="3"/>
  <c r="BI10" i="3"/>
  <c r="BH10" i="3" s="1"/>
  <c r="AW14" i="3"/>
  <c r="AV14" i="3" s="1"/>
  <c r="AR18" i="3"/>
  <c r="AE19" i="3"/>
  <c r="AD19" i="3" s="1"/>
  <c r="M20" i="3"/>
  <c r="L20" i="3" s="1"/>
  <c r="P20" i="3" s="1"/>
  <c r="Q20" i="3" s="1"/>
  <c r="K22" i="3"/>
  <c r="N21" i="3"/>
  <c r="BJ12" i="3" l="1"/>
  <c r="AW15" i="3"/>
  <c r="AV15" i="3" s="1"/>
  <c r="AU17" i="3"/>
  <c r="AX16" i="3"/>
  <c r="AW16" i="3" s="1"/>
  <c r="AH19" i="3"/>
  <c r="AI19" i="3" s="1"/>
  <c r="AZ14" i="3"/>
  <c r="BA14" i="3" s="1"/>
  <c r="BI11" i="3"/>
  <c r="BH11" i="3" s="1"/>
  <c r="AQ18" i="3"/>
  <c r="AP18" i="3" s="1"/>
  <c r="BD13" i="3"/>
  <c r="T20" i="3"/>
  <c r="M21" i="3"/>
  <c r="L21" i="3" s="1"/>
  <c r="P21" i="3" s="1"/>
  <c r="Q21" i="3" s="1"/>
  <c r="K23" i="3"/>
  <c r="N22" i="3"/>
  <c r="AV16" i="3" l="1"/>
  <c r="AT18" i="3"/>
  <c r="AU18" i="3" s="1"/>
  <c r="AZ15" i="3"/>
  <c r="BA15" i="3" s="1"/>
  <c r="BD14" i="3"/>
  <c r="AL19" i="3"/>
  <c r="BC13" i="3"/>
  <c r="BB13" i="3" s="1"/>
  <c r="BF13" i="3" s="1"/>
  <c r="BG13" i="3" s="1"/>
  <c r="AZ16" i="3"/>
  <c r="BI12" i="3"/>
  <c r="BH12" i="3" s="1"/>
  <c r="AX17" i="3"/>
  <c r="T21" i="3"/>
  <c r="K24" i="3"/>
  <c r="N23" i="3"/>
  <c r="M22" i="3"/>
  <c r="L22" i="3" s="1"/>
  <c r="P22" i="3" s="1"/>
  <c r="Q22" i="3" s="1"/>
  <c r="S20" i="3"/>
  <c r="R20" i="3" s="1"/>
  <c r="V20" i="3" s="1"/>
  <c r="W20" i="3" s="1"/>
  <c r="AX18" i="3" l="1"/>
  <c r="BJ13" i="3"/>
  <c r="BC14" i="3"/>
  <c r="BB14" i="3" s="1"/>
  <c r="BF14" i="3" s="1"/>
  <c r="BG14" i="3" s="1"/>
  <c r="BA16" i="3"/>
  <c r="BD15" i="3"/>
  <c r="BC15" i="3" s="1"/>
  <c r="AW17" i="3"/>
  <c r="AV17" i="3" s="1"/>
  <c r="AK19" i="3"/>
  <c r="AJ19" i="3" s="1"/>
  <c r="T22" i="3"/>
  <c r="Z20" i="3"/>
  <c r="M23" i="3"/>
  <c r="L23" i="3" s="1"/>
  <c r="P23" i="3" s="1"/>
  <c r="Q23" i="3" s="1"/>
  <c r="K25" i="3"/>
  <c r="N24" i="3"/>
  <c r="S21" i="3"/>
  <c r="R21" i="3" s="1"/>
  <c r="V21" i="3" s="1"/>
  <c r="W21" i="3" s="1"/>
  <c r="BJ14" i="3" l="1"/>
  <c r="AN19" i="3"/>
  <c r="AO19" i="3" s="1"/>
  <c r="BI13" i="3"/>
  <c r="BH13" i="3" s="1"/>
  <c r="BD16" i="3"/>
  <c r="AZ17" i="3"/>
  <c r="BA17" i="3" s="1"/>
  <c r="AW18" i="3"/>
  <c r="AV18" i="3" s="1"/>
  <c r="BB15" i="3"/>
  <c r="BF15" i="3" s="1"/>
  <c r="BG15" i="3" s="1"/>
  <c r="Z21" i="3"/>
  <c r="T23" i="3"/>
  <c r="M24" i="3"/>
  <c r="L24" i="3" s="1"/>
  <c r="P24" i="3" s="1"/>
  <c r="Q24" i="3" s="1"/>
  <c r="Y20" i="3"/>
  <c r="X20" i="3" s="1"/>
  <c r="K26" i="3"/>
  <c r="N25" i="3"/>
  <c r="S22" i="3"/>
  <c r="R22" i="3" s="1"/>
  <c r="V22" i="3" s="1"/>
  <c r="W22" i="3" s="1"/>
  <c r="BJ15" i="3" l="1"/>
  <c r="AZ18" i="3"/>
  <c r="BA18" i="3" s="1"/>
  <c r="BD17" i="3"/>
  <c r="AR19" i="3"/>
  <c r="AB20" i="3"/>
  <c r="AC20" i="3" s="1"/>
  <c r="AF20" i="3" s="1"/>
  <c r="BC16" i="3"/>
  <c r="BB16" i="3" s="1"/>
  <c r="BF16" i="3" s="1"/>
  <c r="BG16" i="3" s="1"/>
  <c r="BI14" i="3"/>
  <c r="BH14" i="3" s="1"/>
  <c r="Z22" i="3"/>
  <c r="T24" i="3"/>
  <c r="S23" i="3"/>
  <c r="R23" i="3" s="1"/>
  <c r="V23" i="3" s="1"/>
  <c r="W23" i="3" s="1"/>
  <c r="Y21" i="3"/>
  <c r="X21" i="3" s="1"/>
  <c r="M25" i="3"/>
  <c r="L25" i="3" s="1"/>
  <c r="P25" i="3" s="1"/>
  <c r="Q25" i="3" s="1"/>
  <c r="K27" i="3"/>
  <c r="N26" i="3"/>
  <c r="BJ16" i="3" l="1"/>
  <c r="BD18" i="3"/>
  <c r="AQ19" i="3"/>
  <c r="AP19" i="3" s="1"/>
  <c r="AB21" i="3"/>
  <c r="AC21" i="3" s="1"/>
  <c r="AF21" i="3" s="1"/>
  <c r="BC17" i="3"/>
  <c r="BB17" i="3" s="1"/>
  <c r="BF17" i="3" s="1"/>
  <c r="BG17" i="3" s="1"/>
  <c r="BI15" i="3"/>
  <c r="BH15" i="3" s="1"/>
  <c r="AE20" i="3"/>
  <c r="AD20" i="3" s="1"/>
  <c r="T25" i="3"/>
  <c r="Z23" i="3"/>
  <c r="M26" i="3"/>
  <c r="L26" i="3" s="1"/>
  <c r="P26" i="3" s="1"/>
  <c r="Q26" i="3" s="1"/>
  <c r="S24" i="3"/>
  <c r="R24" i="3" s="1"/>
  <c r="V24" i="3" s="1"/>
  <c r="W24" i="3" s="1"/>
  <c r="K28" i="3"/>
  <c r="N27" i="3"/>
  <c r="Y22" i="3"/>
  <c r="X22" i="3" s="1"/>
  <c r="BJ17" i="3" l="1"/>
  <c r="BI17" i="3" s="1"/>
  <c r="BC18" i="3"/>
  <c r="BB18" i="3" s="1"/>
  <c r="BF18" i="3" s="1"/>
  <c r="BG18" i="3" s="1"/>
  <c r="AB22" i="3"/>
  <c r="AC22" i="3" s="1"/>
  <c r="AF22" i="3" s="1"/>
  <c r="AH20" i="3"/>
  <c r="AI20" i="3" s="1"/>
  <c r="AT19" i="3"/>
  <c r="AU19" i="3" s="1"/>
  <c r="BI16" i="3"/>
  <c r="BH16" i="3" s="1"/>
  <c r="AE21" i="3"/>
  <c r="AD21" i="3" s="1"/>
  <c r="Z24" i="3"/>
  <c r="T26" i="3"/>
  <c r="Y23" i="3"/>
  <c r="X23" i="3" s="1"/>
  <c r="M27" i="3"/>
  <c r="L27" i="3" s="1"/>
  <c r="P27" i="3" s="1"/>
  <c r="Q27" i="3" s="1"/>
  <c r="S25" i="3"/>
  <c r="R25" i="3" s="1"/>
  <c r="V25" i="3" s="1"/>
  <c r="W25" i="3" s="1"/>
  <c r="K29" i="3"/>
  <c r="N28" i="3"/>
  <c r="BJ18" i="3" l="1"/>
  <c r="AX19" i="3"/>
  <c r="AH21" i="3"/>
  <c r="AI21" i="3" s="1"/>
  <c r="BH17" i="3"/>
  <c r="AB23" i="3"/>
  <c r="AC23" i="3" s="1"/>
  <c r="AF23" i="3" s="1"/>
  <c r="AL20" i="3"/>
  <c r="AK20" i="3" s="1"/>
  <c r="AJ20" i="3" s="1"/>
  <c r="AE22" i="3"/>
  <c r="AD22" i="3" s="1"/>
  <c r="T27" i="3"/>
  <c r="Z25" i="3"/>
  <c r="M28" i="3"/>
  <c r="L28" i="3" s="1"/>
  <c r="P28" i="3" s="1"/>
  <c r="Q28" i="3" s="1"/>
  <c r="K30" i="3"/>
  <c r="N29" i="3"/>
  <c r="S26" i="3"/>
  <c r="R26" i="3" s="1"/>
  <c r="V26" i="3" s="1"/>
  <c r="W26" i="3" s="1"/>
  <c r="Y24" i="3"/>
  <c r="X24" i="3" s="1"/>
  <c r="AW19" i="3" l="1"/>
  <c r="AV19" i="3" s="1"/>
  <c r="AN20" i="3"/>
  <c r="AO20" i="3" s="1"/>
  <c r="AL21" i="3"/>
  <c r="BI18" i="3"/>
  <c r="BH18" i="3" s="1"/>
  <c r="AB24" i="3"/>
  <c r="AC24" i="3" s="1"/>
  <c r="AF24" i="3" s="1"/>
  <c r="AE24" i="3" s="1"/>
  <c r="AH22" i="3"/>
  <c r="AI22" i="3" s="1"/>
  <c r="AE23" i="3"/>
  <c r="AD23" i="3" s="1"/>
  <c r="T28" i="3"/>
  <c r="Z26" i="3"/>
  <c r="M29" i="3"/>
  <c r="L29" i="3" s="1"/>
  <c r="P29" i="3" s="1"/>
  <c r="Q29" i="3" s="1"/>
  <c r="Y25" i="3"/>
  <c r="X25" i="3" s="1"/>
  <c r="K31" i="3"/>
  <c r="N30" i="3"/>
  <c r="S27" i="3"/>
  <c r="R27" i="3" s="1"/>
  <c r="V27" i="3" s="1"/>
  <c r="W27" i="3" s="1"/>
  <c r="AL22" i="3" l="1"/>
  <c r="AK22" i="3" s="1"/>
  <c r="AJ22" i="3" s="1"/>
  <c r="AK21" i="3"/>
  <c r="AJ21" i="3" s="1"/>
  <c r="AR20" i="3"/>
  <c r="AQ20" i="3" s="1"/>
  <c r="AP20" i="3" s="1"/>
  <c r="AB25" i="3"/>
  <c r="AC25" i="3" s="1"/>
  <c r="AF25" i="3" s="1"/>
  <c r="AH23" i="3"/>
  <c r="AI23" i="3" s="1"/>
  <c r="AZ19" i="3"/>
  <c r="BA19" i="3" s="1"/>
  <c r="AD24" i="3"/>
  <c r="Z27" i="3"/>
  <c r="T29" i="3"/>
  <c r="K32" i="3"/>
  <c r="N31" i="3"/>
  <c r="Y26" i="3"/>
  <c r="X26" i="3" s="1"/>
  <c r="S28" i="3"/>
  <c r="R28" i="3" s="1"/>
  <c r="V28" i="3" s="1"/>
  <c r="W28" i="3" s="1"/>
  <c r="M30" i="3"/>
  <c r="L30" i="3" s="1"/>
  <c r="P30" i="3" s="1"/>
  <c r="Q30" i="3" s="1"/>
  <c r="AN21" i="3" l="1"/>
  <c r="AO21" i="3" s="1"/>
  <c r="AL23" i="3"/>
  <c r="AH24" i="3"/>
  <c r="AI24" i="3" s="1"/>
  <c r="AT20" i="3"/>
  <c r="AU20" i="3" s="1"/>
  <c r="AN22" i="3"/>
  <c r="AB26" i="3"/>
  <c r="AC26" i="3" s="1"/>
  <c r="AF26" i="3" s="1"/>
  <c r="AE26" i="3" s="1"/>
  <c r="BD19" i="3"/>
  <c r="AE25" i="3"/>
  <c r="AD25" i="3" s="1"/>
  <c r="T30" i="3"/>
  <c r="Z28" i="3"/>
  <c r="S29" i="3"/>
  <c r="R29" i="3" s="1"/>
  <c r="V29" i="3" s="1"/>
  <c r="W29" i="3" s="1"/>
  <c r="Y27" i="3"/>
  <c r="X27" i="3" s="1"/>
  <c r="M31" i="3"/>
  <c r="L31" i="3" s="1"/>
  <c r="P31" i="3" s="1"/>
  <c r="Q31" i="3" s="1"/>
  <c r="K33" i="3"/>
  <c r="N32" i="3"/>
  <c r="AL24" i="3" l="1"/>
  <c r="AB27" i="3"/>
  <c r="AC27" i="3" s="1"/>
  <c r="AF27" i="3" s="1"/>
  <c r="AH25" i="3"/>
  <c r="AI25" i="3" s="1"/>
  <c r="AO22" i="3"/>
  <c r="AR21" i="3"/>
  <c r="BC19" i="3"/>
  <c r="BB19" i="3" s="1"/>
  <c r="BF19" i="3" s="1"/>
  <c r="BG19" i="3" s="1"/>
  <c r="AX20" i="3"/>
  <c r="AW20" i="3" s="1"/>
  <c r="AV20" i="3" s="1"/>
  <c r="AK23" i="3"/>
  <c r="AJ23" i="3" s="1"/>
  <c r="AD26" i="3"/>
  <c r="Z29" i="3"/>
  <c r="T31" i="3"/>
  <c r="Y28" i="3"/>
  <c r="X28" i="3" s="1"/>
  <c r="K34" i="3"/>
  <c r="N33" i="3"/>
  <c r="M32" i="3"/>
  <c r="L32" i="3" s="1"/>
  <c r="P32" i="3" s="1"/>
  <c r="Q32" i="3" s="1"/>
  <c r="S30" i="3"/>
  <c r="R30" i="3" s="1"/>
  <c r="V30" i="3" s="1"/>
  <c r="W30" i="3" s="1"/>
  <c r="AN23" i="3" l="1"/>
  <c r="AO23" i="3" s="1"/>
  <c r="BJ19" i="3"/>
  <c r="AL25" i="3"/>
  <c r="AZ20" i="3"/>
  <c r="BA20" i="3" s="1"/>
  <c r="AQ21" i="3"/>
  <c r="AP21" i="3" s="1"/>
  <c r="AH26" i="3"/>
  <c r="AI26" i="3" s="1"/>
  <c r="AB28" i="3"/>
  <c r="AC28" i="3" s="1"/>
  <c r="AF28" i="3" s="1"/>
  <c r="AR22" i="3"/>
  <c r="AQ22" i="3" s="1"/>
  <c r="AK24" i="3"/>
  <c r="AJ24" i="3" s="1"/>
  <c r="AE27" i="3"/>
  <c r="AD27" i="3" s="1"/>
  <c r="Z30" i="3"/>
  <c r="T32" i="3"/>
  <c r="S31" i="3"/>
  <c r="R31" i="3" s="1"/>
  <c r="V31" i="3" s="1"/>
  <c r="W31" i="3" s="1"/>
  <c r="K35" i="3"/>
  <c r="N34" i="3"/>
  <c r="M33" i="3"/>
  <c r="L33" i="3" s="1"/>
  <c r="P33" i="3" s="1"/>
  <c r="Q33" i="3" s="1"/>
  <c r="Y29" i="3"/>
  <c r="X29" i="3" s="1"/>
  <c r="AN24" i="3" l="1"/>
  <c r="AO24" i="3" s="1"/>
  <c r="AL26" i="3"/>
  <c r="AR23" i="3"/>
  <c r="AT21" i="3"/>
  <c r="AU21" i="3" s="1"/>
  <c r="AK25" i="3"/>
  <c r="AJ25" i="3" s="1"/>
  <c r="AP22" i="3"/>
  <c r="AB29" i="3"/>
  <c r="AC29" i="3" s="1"/>
  <c r="BD20" i="3"/>
  <c r="BI19" i="3"/>
  <c r="BH19" i="3" s="1"/>
  <c r="AH27" i="3"/>
  <c r="AI27" i="3" s="1"/>
  <c r="AF29" i="3"/>
  <c r="AE28" i="3"/>
  <c r="AD28" i="3" s="1"/>
  <c r="T33" i="3"/>
  <c r="Z31" i="3"/>
  <c r="M34" i="3"/>
  <c r="L34" i="3" s="1"/>
  <c r="P34" i="3" s="1"/>
  <c r="Q34" i="3" s="1"/>
  <c r="K36" i="3"/>
  <c r="N35" i="3"/>
  <c r="S32" i="3"/>
  <c r="R32" i="3" s="1"/>
  <c r="V32" i="3" s="1"/>
  <c r="W32" i="3" s="1"/>
  <c r="Y30" i="3"/>
  <c r="X30" i="3" s="1"/>
  <c r="AL27" i="3" l="1"/>
  <c r="AK27" i="3" s="1"/>
  <c r="AN25" i="3"/>
  <c r="AO25" i="3" s="1"/>
  <c r="AQ23" i="3"/>
  <c r="AP23" i="3" s="1"/>
  <c r="AB30" i="3"/>
  <c r="AC30" i="3" s="1"/>
  <c r="AF30" i="3" s="1"/>
  <c r="AE30" i="3" s="1"/>
  <c r="AH28" i="3"/>
  <c r="AI28" i="3" s="1"/>
  <c r="AX21" i="3"/>
  <c r="AR24" i="3"/>
  <c r="AQ24" i="3" s="1"/>
  <c r="AP24" i="3" s="1"/>
  <c r="BC20" i="3"/>
  <c r="BB20" i="3" s="1"/>
  <c r="BF20" i="3" s="1"/>
  <c r="BG20" i="3" s="1"/>
  <c r="AT22" i="3"/>
  <c r="AU22" i="3" s="1"/>
  <c r="AK26" i="3"/>
  <c r="AE29" i="3"/>
  <c r="AD29" i="3" s="1"/>
  <c r="T34" i="3"/>
  <c r="Z32" i="3"/>
  <c r="Y31" i="3"/>
  <c r="X31" i="3" s="1"/>
  <c r="K37" i="3"/>
  <c r="N36" i="3"/>
  <c r="S33" i="3"/>
  <c r="R33" i="3" s="1"/>
  <c r="V33" i="3" s="1"/>
  <c r="W33" i="3" s="1"/>
  <c r="M35" i="3"/>
  <c r="L35" i="3" s="1"/>
  <c r="P35" i="3" s="1"/>
  <c r="Q35" i="3" s="1"/>
  <c r="AJ27" i="3" l="1"/>
  <c r="AX22" i="3"/>
  <c r="AL28" i="3"/>
  <c r="AB31" i="3"/>
  <c r="AC31" i="3" s="1"/>
  <c r="AF31" i="3" s="1"/>
  <c r="AN27" i="3"/>
  <c r="AH29" i="3"/>
  <c r="AI29" i="3" s="1"/>
  <c r="AT24" i="3"/>
  <c r="AT23" i="3"/>
  <c r="AU23" i="3" s="1"/>
  <c r="AJ26" i="3"/>
  <c r="AR25" i="3"/>
  <c r="BJ20" i="3"/>
  <c r="AW21" i="3"/>
  <c r="AV21" i="3" s="1"/>
  <c r="AD30" i="3"/>
  <c r="T35" i="3"/>
  <c r="Z33" i="3"/>
  <c r="Y32" i="3"/>
  <c r="X32" i="3" s="1"/>
  <c r="K38" i="3"/>
  <c r="N37" i="3"/>
  <c r="M36" i="3"/>
  <c r="L36" i="3" s="1"/>
  <c r="P36" i="3" s="1"/>
  <c r="Q36" i="3" s="1"/>
  <c r="S34" i="3"/>
  <c r="R34" i="3" s="1"/>
  <c r="V34" i="3" s="1"/>
  <c r="W34" i="3" s="1"/>
  <c r="AU24" i="3" l="1"/>
  <c r="AX23" i="3"/>
  <c r="AL29" i="3"/>
  <c r="AZ21" i="3"/>
  <c r="BA21" i="3" s="1"/>
  <c r="AQ25" i="3"/>
  <c r="AP25" i="3" s="1"/>
  <c r="AK28" i="3"/>
  <c r="AJ28" i="3" s="1"/>
  <c r="AH30" i="3"/>
  <c r="AI30" i="3" s="1"/>
  <c r="BI20" i="3"/>
  <c r="BH20" i="3" s="1"/>
  <c r="AN26" i="3"/>
  <c r="AO26" i="3" s="1"/>
  <c r="AW22" i="3"/>
  <c r="AV22" i="3" s="1"/>
  <c r="AB32" i="3"/>
  <c r="AC32" i="3" s="1"/>
  <c r="AF32" i="3" s="1"/>
  <c r="AE32" i="3" s="1"/>
  <c r="AE31" i="3"/>
  <c r="T36" i="3"/>
  <c r="Z34" i="3"/>
  <c r="Y33" i="3"/>
  <c r="X33" i="3" s="1"/>
  <c r="K39" i="3"/>
  <c r="N38" i="3"/>
  <c r="M37" i="3"/>
  <c r="L37" i="3" s="1"/>
  <c r="P37" i="3" s="1"/>
  <c r="Q37" i="3" s="1"/>
  <c r="S35" i="3"/>
  <c r="R35" i="3" s="1"/>
  <c r="V35" i="3" s="1"/>
  <c r="W35" i="3" s="1"/>
  <c r="AL30" i="3" l="1"/>
  <c r="AO27" i="3"/>
  <c r="AR26" i="3"/>
  <c r="AQ26" i="3" s="1"/>
  <c r="AT25" i="3"/>
  <c r="AU25" i="3" s="1"/>
  <c r="AK29" i="3"/>
  <c r="AJ29" i="3" s="1"/>
  <c r="AB33" i="3"/>
  <c r="AC33" i="3" s="1"/>
  <c r="AF33" i="3" s="1"/>
  <c r="AZ22" i="3"/>
  <c r="BA22" i="3" s="1"/>
  <c r="AN28" i="3"/>
  <c r="BD21" i="3"/>
  <c r="AW23" i="3"/>
  <c r="AV23" i="3" s="1"/>
  <c r="AX24" i="3"/>
  <c r="AW24" i="3" s="1"/>
  <c r="AD32" i="3"/>
  <c r="AD31" i="3"/>
  <c r="Z35" i="3"/>
  <c r="T37" i="3"/>
  <c r="K40" i="3"/>
  <c r="N39" i="3"/>
  <c r="Y34" i="3"/>
  <c r="X34" i="3" s="1"/>
  <c r="M38" i="3"/>
  <c r="L38" i="3" s="1"/>
  <c r="P38" i="3" s="1"/>
  <c r="Q38" i="3" s="1"/>
  <c r="S36" i="3"/>
  <c r="R36" i="3" s="1"/>
  <c r="V36" i="3" s="1"/>
  <c r="W36" i="3" s="1"/>
  <c r="AP26" i="3" l="1"/>
  <c r="AT26" i="3" s="1"/>
  <c r="AU26" i="3" s="1"/>
  <c r="AV24" i="3"/>
  <c r="AZ24" i="3" s="1"/>
  <c r="BD22" i="3"/>
  <c r="BC22" i="3" s="1"/>
  <c r="AZ23" i="3"/>
  <c r="BA23" i="3" s="1"/>
  <c r="AN29" i="3"/>
  <c r="AB34" i="3"/>
  <c r="AC34" i="3" s="1"/>
  <c r="BC21" i="3"/>
  <c r="BB21" i="3" s="1"/>
  <c r="BF21" i="3" s="1"/>
  <c r="BG21" i="3" s="1"/>
  <c r="AH31" i="3"/>
  <c r="AI31" i="3" s="1"/>
  <c r="AX25" i="3"/>
  <c r="AO28" i="3"/>
  <c r="AR27" i="3"/>
  <c r="AK30" i="3"/>
  <c r="AJ30" i="3" s="1"/>
  <c r="AH32" i="3"/>
  <c r="AE33" i="3"/>
  <c r="AD33" i="3" s="1"/>
  <c r="AF34" i="3"/>
  <c r="AE34" i="3" s="1"/>
  <c r="T38" i="3"/>
  <c r="Z36" i="3"/>
  <c r="S37" i="3"/>
  <c r="R37" i="3" s="1"/>
  <c r="V37" i="3" s="1"/>
  <c r="W37" i="3" s="1"/>
  <c r="Y35" i="3"/>
  <c r="X35" i="3" s="1"/>
  <c r="M39" i="3"/>
  <c r="L39" i="3" s="1"/>
  <c r="P39" i="3" s="1"/>
  <c r="Q39" i="3" s="1"/>
  <c r="K41" i="3"/>
  <c r="N40" i="3"/>
  <c r="AD34" i="3" l="1"/>
  <c r="AH34" i="3" s="1"/>
  <c r="AX26" i="3"/>
  <c r="BA24" i="3"/>
  <c r="BD23" i="3"/>
  <c r="AN30" i="3"/>
  <c r="AB35" i="3"/>
  <c r="AC35" i="3" s="1"/>
  <c r="AF35" i="3" s="1"/>
  <c r="AQ27" i="3"/>
  <c r="AP27" i="3" s="1"/>
  <c r="AI32" i="3"/>
  <c r="AL31" i="3"/>
  <c r="AK31" i="3" s="1"/>
  <c r="AH33" i="3"/>
  <c r="AO29" i="3"/>
  <c r="AR28" i="3"/>
  <c r="BJ21" i="3"/>
  <c r="BB22" i="3"/>
  <c r="BF22" i="3" s="1"/>
  <c r="BG22" i="3" s="1"/>
  <c r="AW25" i="3"/>
  <c r="AV25" i="3" s="1"/>
  <c r="Z37" i="3"/>
  <c r="T39" i="3"/>
  <c r="M40" i="3"/>
  <c r="L40" i="3" s="1"/>
  <c r="P40" i="3" s="1"/>
  <c r="Q40" i="3" s="1"/>
  <c r="K42" i="3"/>
  <c r="N41" i="3"/>
  <c r="Y36" i="3"/>
  <c r="X36" i="3" s="1"/>
  <c r="S38" i="3"/>
  <c r="R38" i="3" s="1"/>
  <c r="V38" i="3" s="1"/>
  <c r="W38" i="3" s="1"/>
  <c r="AZ25" i="3" l="1"/>
  <c r="BA25" i="3" s="1"/>
  <c r="BJ22" i="3"/>
  <c r="AO30" i="3"/>
  <c r="AR29" i="3"/>
  <c r="AI33" i="3"/>
  <c r="AL32" i="3"/>
  <c r="BD24" i="3"/>
  <c r="AB36" i="3"/>
  <c r="AC36" i="3" s="1"/>
  <c r="AF36" i="3" s="1"/>
  <c r="AE36" i="3" s="1"/>
  <c r="BI21" i="3"/>
  <c r="BH21" i="3" s="1"/>
  <c r="AT27" i="3"/>
  <c r="AU27" i="3" s="1"/>
  <c r="AW26" i="3"/>
  <c r="AV26" i="3" s="1"/>
  <c r="AQ28" i="3"/>
  <c r="AP28" i="3" s="1"/>
  <c r="AJ31" i="3"/>
  <c r="BC23" i="3"/>
  <c r="BB23" i="3" s="1"/>
  <c r="BF23" i="3" s="1"/>
  <c r="BG23" i="3" s="1"/>
  <c r="AE35" i="3"/>
  <c r="AD35" i="3" s="1"/>
  <c r="T40" i="3"/>
  <c r="Z38" i="3"/>
  <c r="S39" i="3"/>
  <c r="R39" i="3" s="1"/>
  <c r="V39" i="3" s="1"/>
  <c r="W39" i="3" s="1"/>
  <c r="K43" i="3"/>
  <c r="N42" i="3"/>
  <c r="M41" i="3"/>
  <c r="L41" i="3" s="1"/>
  <c r="P41" i="3" s="1"/>
  <c r="Q41" i="3" s="1"/>
  <c r="Y37" i="3"/>
  <c r="X37" i="3" s="1"/>
  <c r="AT28" i="3" l="1"/>
  <c r="AU28" i="3" s="1"/>
  <c r="BJ23" i="3"/>
  <c r="AK32" i="3"/>
  <c r="AJ32" i="3" s="1"/>
  <c r="BI22" i="3"/>
  <c r="BH22" i="3" s="1"/>
  <c r="AB37" i="3"/>
  <c r="AC37" i="3" s="1"/>
  <c r="AX27" i="3"/>
  <c r="AI34" i="3"/>
  <c r="AL33" i="3"/>
  <c r="AH35" i="3"/>
  <c r="AN31" i="3"/>
  <c r="AO31" i="3" s="1"/>
  <c r="AZ26" i="3"/>
  <c r="BA26" i="3" s="1"/>
  <c r="BC24" i="3"/>
  <c r="BB24" i="3" s="1"/>
  <c r="BF24" i="3" s="1"/>
  <c r="BG24" i="3" s="1"/>
  <c r="AQ29" i="3"/>
  <c r="AP29" i="3" s="1"/>
  <c r="BD25" i="3"/>
  <c r="AR30" i="3"/>
  <c r="AQ30" i="3" s="1"/>
  <c r="AD36" i="3"/>
  <c r="AF37" i="3"/>
  <c r="Z39" i="3"/>
  <c r="T41" i="3"/>
  <c r="K44" i="3"/>
  <c r="N43" i="3"/>
  <c r="Y38" i="3"/>
  <c r="X38" i="3" s="1"/>
  <c r="M42" i="3"/>
  <c r="L42" i="3" s="1"/>
  <c r="P42" i="3" s="1"/>
  <c r="Q42" i="3" s="1"/>
  <c r="S40" i="3"/>
  <c r="R40" i="3" s="1"/>
  <c r="V40" i="3" s="1"/>
  <c r="W40" i="3" s="1"/>
  <c r="AT29" i="3" l="1"/>
  <c r="BJ24" i="3"/>
  <c r="AB38" i="3"/>
  <c r="AC38" i="3" s="1"/>
  <c r="AF38" i="3" s="1"/>
  <c r="BC25" i="3"/>
  <c r="BB25" i="3" s="1"/>
  <c r="BF25" i="3" s="1"/>
  <c r="BG25" i="3" s="1"/>
  <c r="AU29" i="3"/>
  <c r="AX28" i="3"/>
  <c r="AW28" i="3" s="1"/>
  <c r="AH36" i="3"/>
  <c r="BD26" i="3"/>
  <c r="AK33" i="3"/>
  <c r="AJ33" i="3" s="1"/>
  <c r="AN32" i="3"/>
  <c r="AO32" i="3" s="1"/>
  <c r="AI35" i="3"/>
  <c r="AL34" i="3"/>
  <c r="AR31" i="3"/>
  <c r="AP30" i="3"/>
  <c r="AW27" i="3"/>
  <c r="AV27" i="3" s="1"/>
  <c r="BI23" i="3"/>
  <c r="BH23" i="3" s="1"/>
  <c r="AE37" i="3"/>
  <c r="AD37" i="3" s="1"/>
  <c r="T42" i="3"/>
  <c r="Z40" i="3"/>
  <c r="S41" i="3"/>
  <c r="R41" i="3" s="1"/>
  <c r="V41" i="3" s="1"/>
  <c r="W41" i="3" s="1"/>
  <c r="Y39" i="3"/>
  <c r="X39" i="3" s="1"/>
  <c r="M43" i="3"/>
  <c r="L43" i="3" s="1"/>
  <c r="P43" i="3" s="1"/>
  <c r="Q43" i="3" s="1"/>
  <c r="N44" i="3"/>
  <c r="K45" i="3"/>
  <c r="AZ27" i="3" l="1"/>
  <c r="BA27" i="3" s="1"/>
  <c r="AN33" i="3"/>
  <c r="AO33" i="3" s="1"/>
  <c r="BJ25" i="3"/>
  <c r="AQ31" i="3"/>
  <c r="AP31" i="3" s="1"/>
  <c r="AB39" i="3"/>
  <c r="AC39" i="3" s="1"/>
  <c r="AF39" i="3" s="1"/>
  <c r="AH37" i="3"/>
  <c r="AR32" i="3"/>
  <c r="AQ32" i="3" s="1"/>
  <c r="AV28" i="3"/>
  <c r="AK34" i="3"/>
  <c r="AJ34" i="3" s="1"/>
  <c r="BC26" i="3"/>
  <c r="BB26" i="3" s="1"/>
  <c r="BF26" i="3" s="1"/>
  <c r="BG26" i="3" s="1"/>
  <c r="AX29" i="3"/>
  <c r="AT30" i="3"/>
  <c r="AU30" i="3" s="1"/>
  <c r="AI36" i="3"/>
  <c r="AL35" i="3"/>
  <c r="AK35" i="3" s="1"/>
  <c r="BI24" i="3"/>
  <c r="BH24" i="3" s="1"/>
  <c r="AE38" i="3"/>
  <c r="AD38" i="3" s="1"/>
  <c r="Z41" i="3"/>
  <c r="T43" i="3"/>
  <c r="K46" i="3"/>
  <c r="N45" i="3"/>
  <c r="M44" i="3"/>
  <c r="L44" i="3" s="1"/>
  <c r="P44" i="3" s="1"/>
  <c r="Q44" i="3" s="1"/>
  <c r="Y40" i="3"/>
  <c r="X40" i="3" s="1"/>
  <c r="S42" i="3"/>
  <c r="R42" i="3" s="1"/>
  <c r="V42" i="3" s="1"/>
  <c r="W42" i="3" s="1"/>
  <c r="AP32" i="3" l="1"/>
  <c r="AT31" i="3"/>
  <c r="AU31" i="3" s="1"/>
  <c r="BJ26" i="3"/>
  <c r="AN34" i="3"/>
  <c r="AO34" i="3" s="1"/>
  <c r="AX30" i="3"/>
  <c r="AZ28" i="3"/>
  <c r="BA28" i="3" s="1"/>
  <c r="BI25" i="3"/>
  <c r="BH25" i="3" s="1"/>
  <c r="AH38" i="3"/>
  <c r="AT32" i="3"/>
  <c r="AI37" i="3"/>
  <c r="AL36" i="3"/>
  <c r="AK36" i="3" s="1"/>
  <c r="AJ36" i="3" s="1"/>
  <c r="AW29" i="3"/>
  <c r="AV29" i="3" s="1"/>
  <c r="AR33" i="3"/>
  <c r="AQ33" i="3" s="1"/>
  <c r="AP33" i="3" s="1"/>
  <c r="AB40" i="3"/>
  <c r="AC40" i="3" s="1"/>
  <c r="AF40" i="3" s="1"/>
  <c r="AE40" i="3" s="1"/>
  <c r="AJ35" i="3"/>
  <c r="BD27" i="3"/>
  <c r="BC27" i="3" s="1"/>
  <c r="AE39" i="3"/>
  <c r="AD39" i="3" s="1"/>
  <c r="Z42" i="3"/>
  <c r="T44" i="3"/>
  <c r="S43" i="3"/>
  <c r="R43" i="3" s="1"/>
  <c r="V43" i="3" s="1"/>
  <c r="W43" i="3" s="1"/>
  <c r="Y41" i="3"/>
  <c r="X41" i="3" s="1"/>
  <c r="M45" i="3"/>
  <c r="L45" i="3" s="1"/>
  <c r="P45" i="3" s="1"/>
  <c r="Q45" i="3" s="1"/>
  <c r="K47" i="3"/>
  <c r="N46" i="3"/>
  <c r="AZ29" i="3" l="1"/>
  <c r="BA29" i="3" s="1"/>
  <c r="AW30" i="3"/>
  <c r="AV30" i="3" s="1"/>
  <c r="BD28" i="3"/>
  <c r="AT33" i="3"/>
  <c r="AN36" i="3"/>
  <c r="AU32" i="3"/>
  <c r="AX31" i="3"/>
  <c r="AB41" i="3"/>
  <c r="AC41" i="3" s="1"/>
  <c r="AF41" i="3" s="1"/>
  <c r="AH39" i="3"/>
  <c r="AN35" i="3"/>
  <c r="AO35" i="3" s="1"/>
  <c r="AR34" i="3"/>
  <c r="AI38" i="3"/>
  <c r="AL37" i="3"/>
  <c r="BB27" i="3"/>
  <c r="BF27" i="3" s="1"/>
  <c r="BG27" i="3" s="1"/>
  <c r="BI26" i="3"/>
  <c r="BH26" i="3" s="1"/>
  <c r="AD40" i="3"/>
  <c r="Z43" i="3"/>
  <c r="T45" i="3"/>
  <c r="M46" i="3"/>
  <c r="L46" i="3" s="1"/>
  <c r="P46" i="3" s="1"/>
  <c r="Q46" i="3" s="1"/>
  <c r="K48" i="3"/>
  <c r="N47" i="3"/>
  <c r="S44" i="3"/>
  <c r="R44" i="3" s="1"/>
  <c r="V44" i="3" s="1"/>
  <c r="W44" i="3" s="1"/>
  <c r="Y42" i="3"/>
  <c r="X42" i="3" s="1"/>
  <c r="AO36" i="3" l="1"/>
  <c r="AR35" i="3"/>
  <c r="BD29" i="3"/>
  <c r="AB42" i="3"/>
  <c r="AC42" i="3" s="1"/>
  <c r="AF42" i="3" s="1"/>
  <c r="AE42" i="3" s="1"/>
  <c r="AQ34" i="3"/>
  <c r="AP34" i="3" s="1"/>
  <c r="BJ27" i="3"/>
  <c r="AW31" i="3"/>
  <c r="AV31" i="3" s="1"/>
  <c r="AZ30" i="3"/>
  <c r="BA30" i="3" s="1"/>
  <c r="AH40" i="3"/>
  <c r="AK37" i="3"/>
  <c r="AJ37" i="3" s="1"/>
  <c r="AU33" i="3"/>
  <c r="AX32" i="3"/>
  <c r="AW32" i="3" s="1"/>
  <c r="BC28" i="3"/>
  <c r="BB28" i="3" s="1"/>
  <c r="BF28" i="3" s="1"/>
  <c r="BG28" i="3" s="1"/>
  <c r="AI39" i="3"/>
  <c r="AL38" i="3"/>
  <c r="AK38" i="3" s="1"/>
  <c r="AE41" i="3"/>
  <c r="AD41" i="3" s="1"/>
  <c r="T46" i="3"/>
  <c r="Z44" i="3"/>
  <c r="S45" i="3"/>
  <c r="R45" i="3" s="1"/>
  <c r="V45" i="3" s="1"/>
  <c r="W45" i="3" s="1"/>
  <c r="K49" i="3"/>
  <c r="N48" i="3"/>
  <c r="M47" i="3"/>
  <c r="L47" i="3" s="1"/>
  <c r="P47" i="3" s="1"/>
  <c r="Q47" i="3" s="1"/>
  <c r="Y43" i="3"/>
  <c r="X43" i="3" s="1"/>
  <c r="AV32" i="3" l="1"/>
  <c r="AJ38" i="3"/>
  <c r="AN38" i="3" s="1"/>
  <c r="BD30" i="3"/>
  <c r="AN37" i="3"/>
  <c r="AO37" i="3" s="1"/>
  <c r="BJ28" i="3"/>
  <c r="AT34" i="3"/>
  <c r="AU34" i="3" s="1"/>
  <c r="AZ31" i="3"/>
  <c r="BA31" i="3" s="1"/>
  <c r="BC29" i="3"/>
  <c r="BB29" i="3" s="1"/>
  <c r="BF29" i="3" s="1"/>
  <c r="BG29" i="3" s="1"/>
  <c r="AZ32" i="3"/>
  <c r="AI40" i="3"/>
  <c r="AL39" i="3"/>
  <c r="AX33" i="3"/>
  <c r="BI27" i="3"/>
  <c r="BH27" i="3" s="1"/>
  <c r="AQ35" i="3"/>
  <c r="AP35" i="3" s="1"/>
  <c r="AB43" i="3"/>
  <c r="AC43" i="3" s="1"/>
  <c r="AF43" i="3" s="1"/>
  <c r="AH41" i="3"/>
  <c r="AR36" i="3"/>
  <c r="AQ36" i="3" s="1"/>
  <c r="AD42" i="3"/>
  <c r="T47" i="3"/>
  <c r="Z45" i="3"/>
  <c r="M48" i="3"/>
  <c r="L48" i="3" s="1"/>
  <c r="P48" i="3" s="1"/>
  <c r="Q48" i="3" s="1"/>
  <c r="Y44" i="3"/>
  <c r="X44" i="3" s="1"/>
  <c r="K50" i="3"/>
  <c r="N49" i="3"/>
  <c r="S46" i="3"/>
  <c r="R46" i="3" s="1"/>
  <c r="V46" i="3" s="1"/>
  <c r="W46" i="3" s="1"/>
  <c r="AP36" i="3" l="1"/>
  <c r="BJ29" i="3"/>
  <c r="AT35" i="3"/>
  <c r="AU35" i="3" s="1"/>
  <c r="BA32" i="3"/>
  <c r="BD31" i="3"/>
  <c r="BC31" i="3" s="1"/>
  <c r="AB44" i="3"/>
  <c r="AC44" i="3" s="1"/>
  <c r="AF44" i="3" s="1"/>
  <c r="AH42" i="3"/>
  <c r="AX34" i="3"/>
  <c r="BI28" i="3"/>
  <c r="BH28" i="3" s="1"/>
  <c r="AK39" i="3"/>
  <c r="AJ39" i="3" s="1"/>
  <c r="AT36" i="3"/>
  <c r="AI41" i="3"/>
  <c r="AL40" i="3"/>
  <c r="BC30" i="3"/>
  <c r="BB30" i="3" s="1"/>
  <c r="BF30" i="3" s="1"/>
  <c r="BG30" i="3" s="1"/>
  <c r="AO38" i="3"/>
  <c r="AR37" i="3"/>
  <c r="AW33" i="3"/>
  <c r="AV33" i="3" s="1"/>
  <c r="AE43" i="3"/>
  <c r="AD43" i="3" s="1"/>
  <c r="Z46" i="3"/>
  <c r="T48" i="3"/>
  <c r="Y45" i="3"/>
  <c r="X45" i="3" s="1"/>
  <c r="M49" i="3"/>
  <c r="L49" i="3" s="1"/>
  <c r="P49" i="3" s="1"/>
  <c r="Q49" i="3" s="1"/>
  <c r="S47" i="3"/>
  <c r="R47" i="3" s="1"/>
  <c r="V47" i="3" s="1"/>
  <c r="W47" i="3" s="1"/>
  <c r="K51" i="3"/>
  <c r="N50" i="3"/>
  <c r="BB31" i="3" l="1"/>
  <c r="BF31" i="3" s="1"/>
  <c r="BG31" i="3" s="1"/>
  <c r="BJ30" i="3"/>
  <c r="AN39" i="3"/>
  <c r="AO39" i="3" s="1"/>
  <c r="AB45" i="3"/>
  <c r="AC45" i="3" s="1"/>
  <c r="AF45" i="3" s="1"/>
  <c r="AR38" i="3"/>
  <c r="AQ38" i="3" s="1"/>
  <c r="AI42" i="3"/>
  <c r="AL41" i="3"/>
  <c r="AW34" i="3"/>
  <c r="AV34" i="3" s="1"/>
  <c r="AZ33" i="3"/>
  <c r="BA33" i="3" s="1"/>
  <c r="AU36" i="3"/>
  <c r="AX35" i="3"/>
  <c r="BD32" i="3"/>
  <c r="BI29" i="3"/>
  <c r="BH29" i="3" s="1"/>
  <c r="AH43" i="3"/>
  <c r="AQ37" i="3"/>
  <c r="AK40" i="3"/>
  <c r="AJ40" i="3" s="1"/>
  <c r="AE44" i="3"/>
  <c r="AD44" i="3" s="1"/>
  <c r="Z47" i="3"/>
  <c r="T49" i="3"/>
  <c r="K52" i="3"/>
  <c r="N51" i="3"/>
  <c r="S48" i="3"/>
  <c r="R48" i="3" s="1"/>
  <c r="V48" i="3" s="1"/>
  <c r="W48" i="3" s="1"/>
  <c r="Y46" i="3"/>
  <c r="X46" i="3" s="1"/>
  <c r="M50" i="3"/>
  <c r="L50" i="3" s="1"/>
  <c r="P50" i="3" s="1"/>
  <c r="Q50" i="3" s="1"/>
  <c r="AP38" i="3" l="1"/>
  <c r="AP37" i="3"/>
  <c r="AT37" i="3" s="1"/>
  <c r="AU37" i="3" s="1"/>
  <c r="AN40" i="3"/>
  <c r="AO40" i="3" s="1"/>
  <c r="AZ34" i="3"/>
  <c r="BA34" i="3" s="1"/>
  <c r="AT38" i="3"/>
  <c r="BC32" i="3"/>
  <c r="BB32" i="3" s="1"/>
  <c r="BF32" i="3" s="1"/>
  <c r="BG32" i="3" s="1"/>
  <c r="AK41" i="3"/>
  <c r="AJ41" i="3" s="1"/>
  <c r="AB46" i="3"/>
  <c r="AC46" i="3" s="1"/>
  <c r="AF46" i="3" s="1"/>
  <c r="AE46" i="3" s="1"/>
  <c r="BD33" i="3"/>
  <c r="AI43" i="3"/>
  <c r="AL42" i="3"/>
  <c r="AW35" i="3"/>
  <c r="AV35" i="3" s="1"/>
  <c r="BI30" i="3"/>
  <c r="BH30" i="3" s="1"/>
  <c r="AH44" i="3"/>
  <c r="AX36" i="3"/>
  <c r="AW36" i="3" s="1"/>
  <c r="AR39" i="3"/>
  <c r="BJ31" i="3"/>
  <c r="AE45" i="3"/>
  <c r="AD45" i="3" s="1"/>
  <c r="T50" i="3"/>
  <c r="Z48" i="3"/>
  <c r="S49" i="3"/>
  <c r="R49" i="3" s="1"/>
  <c r="V49" i="3" s="1"/>
  <c r="W49" i="3" s="1"/>
  <c r="M51" i="3"/>
  <c r="L51" i="3" s="1"/>
  <c r="P51" i="3" s="1"/>
  <c r="Q51" i="3" s="1"/>
  <c r="Y47" i="3"/>
  <c r="X47" i="3" s="1"/>
  <c r="K53" i="3"/>
  <c r="N52" i="3"/>
  <c r="AV36" i="3" l="1"/>
  <c r="AZ36" i="3" s="1"/>
  <c r="AU38" i="3"/>
  <c r="AX37" i="3"/>
  <c r="AB47" i="3"/>
  <c r="AC47" i="3" s="1"/>
  <c r="AF47" i="3" s="1"/>
  <c r="BJ32" i="3"/>
  <c r="BD34" i="3"/>
  <c r="AH45" i="3"/>
  <c r="AQ39" i="3"/>
  <c r="AP39" i="3" s="1"/>
  <c r="AK42" i="3"/>
  <c r="AR40" i="3"/>
  <c r="AQ40" i="3" s="1"/>
  <c r="AI44" i="3"/>
  <c r="AL43" i="3"/>
  <c r="AK43" i="3" s="1"/>
  <c r="BI31" i="3"/>
  <c r="BH31" i="3" s="1"/>
  <c r="AZ35" i="3"/>
  <c r="BA35" i="3" s="1"/>
  <c r="BC33" i="3"/>
  <c r="BB33" i="3" s="1"/>
  <c r="BF33" i="3" s="1"/>
  <c r="BG33" i="3" s="1"/>
  <c r="AN41" i="3"/>
  <c r="AO41" i="3" s="1"/>
  <c r="AD46" i="3"/>
  <c r="T51" i="3"/>
  <c r="Z49" i="3"/>
  <c r="Y48" i="3"/>
  <c r="X48" i="3" s="1"/>
  <c r="M52" i="3"/>
  <c r="L52" i="3" s="1"/>
  <c r="P52" i="3" s="1"/>
  <c r="Q52" i="3" s="1"/>
  <c r="K54" i="3"/>
  <c r="N53" i="3"/>
  <c r="S50" i="3"/>
  <c r="R50" i="3" s="1"/>
  <c r="V50" i="3" s="1"/>
  <c r="W50" i="3" s="1"/>
  <c r="AP40" i="3" l="1"/>
  <c r="BA36" i="3"/>
  <c r="BD35" i="3"/>
  <c r="BC35" i="3" s="1"/>
  <c r="AT39" i="3"/>
  <c r="AU39" i="3" s="1"/>
  <c r="AR41" i="3"/>
  <c r="BJ33" i="3"/>
  <c r="BI33" i="3" s="1"/>
  <c r="AI45" i="3"/>
  <c r="AL44" i="3"/>
  <c r="AJ43" i="3"/>
  <c r="BC34" i="3"/>
  <c r="AT40" i="3"/>
  <c r="AB48" i="3"/>
  <c r="AC48" i="3" s="1"/>
  <c r="AF48" i="3" s="1"/>
  <c r="AE48" i="3" s="1"/>
  <c r="AH46" i="3"/>
  <c r="BI32" i="3"/>
  <c r="BH32" i="3" s="1"/>
  <c r="AW37" i="3"/>
  <c r="AV37" i="3" s="1"/>
  <c r="AJ42" i="3"/>
  <c r="AX38" i="3"/>
  <c r="AE47" i="3"/>
  <c r="AD47" i="3" s="1"/>
  <c r="Z50" i="3"/>
  <c r="T52" i="3"/>
  <c r="Y49" i="3"/>
  <c r="X49" i="3" s="1"/>
  <c r="M53" i="3"/>
  <c r="L53" i="3" s="1"/>
  <c r="P53" i="3" s="1"/>
  <c r="Q53" i="3" s="1"/>
  <c r="S51" i="3"/>
  <c r="R51" i="3" s="1"/>
  <c r="V51" i="3" s="1"/>
  <c r="W51" i="3" s="1"/>
  <c r="K55" i="3"/>
  <c r="N54" i="3"/>
  <c r="BB35" i="3" l="1"/>
  <c r="BF35" i="3" s="1"/>
  <c r="AZ37" i="3"/>
  <c r="BA37" i="3" s="1"/>
  <c r="AH47" i="3"/>
  <c r="AB49" i="3"/>
  <c r="AC49" i="3" s="1"/>
  <c r="AF49" i="3" s="1"/>
  <c r="AN43" i="3"/>
  <c r="AW38" i="3"/>
  <c r="AV38" i="3" s="1"/>
  <c r="AK44" i="3"/>
  <c r="AJ44" i="3" s="1"/>
  <c r="AQ41" i="3"/>
  <c r="AP41" i="3" s="1"/>
  <c r="AU40" i="3"/>
  <c r="AX39" i="3"/>
  <c r="BB34" i="3"/>
  <c r="BF34" i="3" s="1"/>
  <c r="BG34" i="3" s="1"/>
  <c r="AI46" i="3"/>
  <c r="AL45" i="3"/>
  <c r="AN42" i="3"/>
  <c r="AO42" i="3" s="1"/>
  <c r="BH33" i="3"/>
  <c r="BD36" i="3"/>
  <c r="AD48" i="3"/>
  <c r="Z51" i="3"/>
  <c r="T53" i="3"/>
  <c r="S52" i="3"/>
  <c r="R52" i="3" s="1"/>
  <c r="V52" i="3" s="1"/>
  <c r="W52" i="3" s="1"/>
  <c r="Y50" i="3"/>
  <c r="X50" i="3" s="1"/>
  <c r="M54" i="3"/>
  <c r="L54" i="3" s="1"/>
  <c r="P54" i="3" s="1"/>
  <c r="Q54" i="3" s="1"/>
  <c r="K56" i="3"/>
  <c r="N55" i="3"/>
  <c r="AT41" i="3" l="1"/>
  <c r="AU41" i="3" s="1"/>
  <c r="AN44" i="3"/>
  <c r="AZ38" i="3"/>
  <c r="BA38" i="3" s="1"/>
  <c r="AK45" i="3"/>
  <c r="AJ45" i="3" s="1"/>
  <c r="AX40" i="3"/>
  <c r="AW40" i="3" s="1"/>
  <c r="BC36" i="3"/>
  <c r="BB36" i="3" s="1"/>
  <c r="BF36" i="3" s="1"/>
  <c r="AI47" i="3"/>
  <c r="AL46" i="3"/>
  <c r="BD37" i="3"/>
  <c r="AO43" i="3"/>
  <c r="AR42" i="3"/>
  <c r="AQ42" i="3" s="1"/>
  <c r="BG35" i="3"/>
  <c r="BJ34" i="3"/>
  <c r="AB50" i="3"/>
  <c r="AC50" i="3" s="1"/>
  <c r="AF50" i="3" s="1"/>
  <c r="AE50" i="3" s="1"/>
  <c r="AH48" i="3"/>
  <c r="AW39" i="3"/>
  <c r="AV39" i="3" s="1"/>
  <c r="AE49" i="3"/>
  <c r="AD49" i="3" s="1"/>
  <c r="T54" i="3"/>
  <c r="Z52" i="3"/>
  <c r="M55" i="3"/>
  <c r="L55" i="3" s="1"/>
  <c r="P55" i="3" s="1"/>
  <c r="Q55" i="3" s="1"/>
  <c r="S53" i="3"/>
  <c r="R53" i="3" s="1"/>
  <c r="V53" i="3" s="1"/>
  <c r="W53" i="3" s="1"/>
  <c r="Y51" i="3"/>
  <c r="X51" i="3" s="1"/>
  <c r="K57" i="3"/>
  <c r="N56" i="3"/>
  <c r="AD50" i="3" l="1"/>
  <c r="AH50" i="3" s="1"/>
  <c r="AZ39" i="3"/>
  <c r="BA39" i="3" s="1"/>
  <c r="AB51" i="3"/>
  <c r="AC51" i="3" s="1"/>
  <c r="AF51" i="3" s="1"/>
  <c r="AP42" i="3"/>
  <c r="AO44" i="3"/>
  <c r="AR43" i="3"/>
  <c r="AI48" i="3"/>
  <c r="AL47" i="3"/>
  <c r="AK47" i="3" s="1"/>
  <c r="AX41" i="3"/>
  <c r="AH49" i="3"/>
  <c r="BI34" i="3"/>
  <c r="BH34" i="3" s="1"/>
  <c r="BC37" i="3"/>
  <c r="BB37" i="3" s="1"/>
  <c r="BF37" i="3" s="1"/>
  <c r="AN45" i="3"/>
  <c r="BG36" i="3"/>
  <c r="BJ35" i="3"/>
  <c r="BD38" i="3"/>
  <c r="BC38" i="3" s="1"/>
  <c r="AK46" i="3"/>
  <c r="AV40" i="3"/>
  <c r="T55" i="3"/>
  <c r="Z53" i="3"/>
  <c r="Y52" i="3"/>
  <c r="X52" i="3" s="1"/>
  <c r="K58" i="3"/>
  <c r="N57" i="3"/>
  <c r="M56" i="3"/>
  <c r="L56" i="3" s="1"/>
  <c r="P56" i="3" s="1"/>
  <c r="Q56" i="3" s="1"/>
  <c r="S54" i="3"/>
  <c r="R54" i="3" s="1"/>
  <c r="V54" i="3" s="1"/>
  <c r="W54" i="3" s="1"/>
  <c r="AJ47" i="3" l="1"/>
  <c r="AN47" i="3" s="1"/>
  <c r="BB38" i="3"/>
  <c r="BF38" i="3" s="1"/>
  <c r="AB52" i="3"/>
  <c r="AC52" i="3" s="1"/>
  <c r="AF52" i="3" s="1"/>
  <c r="AE52" i="3" s="1"/>
  <c r="AZ40" i="3"/>
  <c r="BA40" i="3" s="1"/>
  <c r="BD39" i="3"/>
  <c r="AW41" i="3"/>
  <c r="AV41" i="3" s="1"/>
  <c r="AQ43" i="3"/>
  <c r="AP43" i="3" s="1"/>
  <c r="AJ46" i="3"/>
  <c r="BI35" i="3"/>
  <c r="BH35" i="3" s="1"/>
  <c r="AO45" i="3"/>
  <c r="AR44" i="3"/>
  <c r="BG37" i="3"/>
  <c r="BJ36" i="3"/>
  <c r="AT42" i="3"/>
  <c r="AU42" i="3" s="1"/>
  <c r="AI49" i="3"/>
  <c r="AL48" i="3"/>
  <c r="AE51" i="3"/>
  <c r="AD51" i="3" s="1"/>
  <c r="Z54" i="3"/>
  <c r="T56" i="3"/>
  <c r="M57" i="3"/>
  <c r="L57" i="3" s="1"/>
  <c r="P57" i="3" s="1"/>
  <c r="Q57" i="3" s="1"/>
  <c r="Y53" i="3"/>
  <c r="X53" i="3" s="1"/>
  <c r="K59" i="3"/>
  <c r="N58" i="3"/>
  <c r="S55" i="3"/>
  <c r="R55" i="3" s="1"/>
  <c r="V55" i="3" s="1"/>
  <c r="W55" i="3" s="1"/>
  <c r="AZ41" i="3" l="1"/>
  <c r="BA41" i="3" s="1"/>
  <c r="BD40" i="3"/>
  <c r="AB53" i="3"/>
  <c r="AC53" i="3" s="1"/>
  <c r="AF53" i="3" s="1"/>
  <c r="AH51" i="3"/>
  <c r="BG38" i="3"/>
  <c r="BJ37" i="3"/>
  <c r="AX42" i="3"/>
  <c r="AQ44" i="3"/>
  <c r="AP44" i="3" s="1"/>
  <c r="AN46" i="3"/>
  <c r="AO46" i="3" s="1"/>
  <c r="AK48" i="3"/>
  <c r="AJ48" i="3" s="1"/>
  <c r="AR45" i="3"/>
  <c r="AT43" i="3"/>
  <c r="AU43" i="3" s="1"/>
  <c r="BC39" i="3"/>
  <c r="BB39" i="3" s="1"/>
  <c r="BF39" i="3" s="1"/>
  <c r="AI50" i="3"/>
  <c r="AL49" i="3"/>
  <c r="BI36" i="3"/>
  <c r="BH36" i="3" s="1"/>
  <c r="AD52" i="3"/>
  <c r="Z55" i="3"/>
  <c r="T57" i="3"/>
  <c r="S56" i="3"/>
  <c r="R56" i="3" s="1"/>
  <c r="V56" i="3" s="1"/>
  <c r="W56" i="3" s="1"/>
  <c r="M58" i="3"/>
  <c r="L58" i="3" s="1"/>
  <c r="P58" i="3" s="1"/>
  <c r="Q58" i="3" s="1"/>
  <c r="Y54" i="3"/>
  <c r="X54" i="3" s="1"/>
  <c r="K60" i="3"/>
  <c r="N59" i="3"/>
  <c r="AX43" i="3" l="1"/>
  <c r="AH52" i="3"/>
  <c r="AK49" i="3"/>
  <c r="AJ49" i="3" s="1"/>
  <c r="AO47" i="3"/>
  <c r="AR46" i="3"/>
  <c r="AQ46" i="3" s="1"/>
  <c r="BG39" i="3"/>
  <c r="BJ38" i="3"/>
  <c r="BC40" i="3"/>
  <c r="BB40" i="3" s="1"/>
  <c r="BF40" i="3" s="1"/>
  <c r="AI51" i="3"/>
  <c r="AL50" i="3"/>
  <c r="AN48" i="3"/>
  <c r="AW42" i="3"/>
  <c r="AV42" i="3" s="1"/>
  <c r="BD41" i="3"/>
  <c r="AB54" i="3"/>
  <c r="AC54" i="3" s="1"/>
  <c r="AF54" i="3" s="1"/>
  <c r="AQ45" i="3"/>
  <c r="AP46" i="3" s="1"/>
  <c r="AT44" i="3"/>
  <c r="AU44" i="3" s="1"/>
  <c r="BI37" i="3"/>
  <c r="BH37" i="3" s="1"/>
  <c r="AE53" i="3"/>
  <c r="AD53" i="3" s="1"/>
  <c r="T58" i="3"/>
  <c r="Z56" i="3"/>
  <c r="M59" i="3"/>
  <c r="L59" i="3" s="1"/>
  <c r="P59" i="3" s="1"/>
  <c r="Q59" i="3" s="1"/>
  <c r="S57" i="3"/>
  <c r="R57" i="3" s="1"/>
  <c r="V57" i="3" s="1"/>
  <c r="W57" i="3" s="1"/>
  <c r="K61" i="3"/>
  <c r="N60" i="3"/>
  <c r="Y55" i="3"/>
  <c r="X55" i="3" s="1"/>
  <c r="AP45" i="3" l="1"/>
  <c r="AN49" i="3"/>
  <c r="AX44" i="3"/>
  <c r="AW44" i="3" s="1"/>
  <c r="AZ42" i="3"/>
  <c r="BA42" i="3" s="1"/>
  <c r="AH53" i="3"/>
  <c r="AT46" i="3"/>
  <c r="AI52" i="3"/>
  <c r="AL51" i="3"/>
  <c r="AK51" i="3" s="1"/>
  <c r="BG40" i="3"/>
  <c r="BJ39" i="3"/>
  <c r="AO48" i="3"/>
  <c r="AR47" i="3"/>
  <c r="AW43" i="3"/>
  <c r="AV43" i="3" s="1"/>
  <c r="AB55" i="3"/>
  <c r="AC55" i="3" s="1"/>
  <c r="AF55" i="3" s="1"/>
  <c r="AT45" i="3"/>
  <c r="AU45" i="3" s="1"/>
  <c r="BC41" i="3"/>
  <c r="BB41" i="3" s="1"/>
  <c r="BF41" i="3" s="1"/>
  <c r="AK50" i="3"/>
  <c r="BI38" i="3"/>
  <c r="BH38" i="3" s="1"/>
  <c r="AE54" i="3"/>
  <c r="AD54" i="3" s="1"/>
  <c r="Z57" i="3"/>
  <c r="T59" i="3"/>
  <c r="Y56" i="3"/>
  <c r="X56" i="3" s="1"/>
  <c r="M60" i="3"/>
  <c r="L60" i="3" s="1"/>
  <c r="P60" i="3" s="1"/>
  <c r="Q60" i="3" s="1"/>
  <c r="K62" i="3"/>
  <c r="N61" i="3"/>
  <c r="S58" i="3"/>
  <c r="R58" i="3" s="1"/>
  <c r="V58" i="3" s="1"/>
  <c r="W58" i="3" s="1"/>
  <c r="AJ51" i="3" l="1"/>
  <c r="AU46" i="3"/>
  <c r="AX45" i="3"/>
  <c r="AB56" i="3"/>
  <c r="AC56" i="3" s="1"/>
  <c r="AF56" i="3" s="1"/>
  <c r="AE56" i="3" s="1"/>
  <c r="AN51" i="3"/>
  <c r="BI39" i="3"/>
  <c r="BH39" i="3" s="1"/>
  <c r="AZ43" i="3"/>
  <c r="BA43" i="3" s="1"/>
  <c r="BG41" i="3"/>
  <c r="BJ40" i="3"/>
  <c r="BD42" i="3"/>
  <c r="AQ47" i="3"/>
  <c r="AP47" i="3" s="1"/>
  <c r="AV44" i="3"/>
  <c r="AH54" i="3"/>
  <c r="AJ50" i="3"/>
  <c r="AO49" i="3"/>
  <c r="AR48" i="3"/>
  <c r="AQ48" i="3" s="1"/>
  <c r="AI53" i="3"/>
  <c r="AL52" i="3"/>
  <c r="AK52" i="3" s="1"/>
  <c r="AJ52" i="3" s="1"/>
  <c r="AE55" i="3"/>
  <c r="AD55" i="3" s="1"/>
  <c r="Z58" i="3"/>
  <c r="T60" i="3"/>
  <c r="S59" i="3"/>
  <c r="R59" i="3" s="1"/>
  <c r="V59" i="3" s="1"/>
  <c r="W59" i="3" s="1"/>
  <c r="Y57" i="3"/>
  <c r="X57" i="3" s="1"/>
  <c r="M61" i="3"/>
  <c r="L61" i="3" s="1"/>
  <c r="P61" i="3" s="1"/>
  <c r="Q61" i="3" s="1"/>
  <c r="K63" i="3"/>
  <c r="N62" i="3"/>
  <c r="AP48" i="3" l="1"/>
  <c r="AT48" i="3" s="1"/>
  <c r="AI54" i="3"/>
  <c r="AL53" i="3"/>
  <c r="BC42" i="3"/>
  <c r="BB42" i="3" s="1"/>
  <c r="BF42" i="3" s="1"/>
  <c r="BG42" i="3" s="1"/>
  <c r="AB57" i="3"/>
  <c r="AC57" i="3" s="1"/>
  <c r="AH55" i="3"/>
  <c r="AZ44" i="3"/>
  <c r="BA44" i="3" s="1"/>
  <c r="BD43" i="3"/>
  <c r="BC43" i="3" s="1"/>
  <c r="AR49" i="3"/>
  <c r="AQ49" i="3" s="1"/>
  <c r="AP49" i="3" s="1"/>
  <c r="AT47" i="3"/>
  <c r="AU47" i="3" s="1"/>
  <c r="BI40" i="3"/>
  <c r="BH40" i="3" s="1"/>
  <c r="AW45" i="3"/>
  <c r="AV45" i="3" s="1"/>
  <c r="AN52" i="3"/>
  <c r="AN50" i="3"/>
  <c r="AO50" i="3" s="1"/>
  <c r="BJ41" i="3"/>
  <c r="AX46" i="3"/>
  <c r="AF57" i="3"/>
  <c r="AD56" i="3"/>
  <c r="Z59" i="3"/>
  <c r="T61" i="3"/>
  <c r="M62" i="3"/>
  <c r="L62" i="3" s="1"/>
  <c r="P62" i="3" s="1"/>
  <c r="Q62" i="3" s="1"/>
  <c r="K64" i="3"/>
  <c r="N63" i="3"/>
  <c r="S60" i="3"/>
  <c r="R60" i="3" s="1"/>
  <c r="V60" i="3" s="1"/>
  <c r="W60" i="3" s="1"/>
  <c r="Y58" i="3"/>
  <c r="X58" i="3" s="1"/>
  <c r="BJ42" i="3" l="1"/>
  <c r="AO51" i="3"/>
  <c r="AR50" i="3"/>
  <c r="AZ45" i="3"/>
  <c r="BA45" i="3" s="1"/>
  <c r="AT49" i="3"/>
  <c r="AW46" i="3"/>
  <c r="AV46" i="3" s="1"/>
  <c r="BB43" i="3"/>
  <c r="BF43" i="3" s="1"/>
  <c r="BG43" i="3" s="1"/>
  <c r="AU48" i="3"/>
  <c r="AX47" i="3"/>
  <c r="AK53" i="3"/>
  <c r="AJ53" i="3" s="1"/>
  <c r="AB58" i="3"/>
  <c r="AC58" i="3" s="1"/>
  <c r="AF58" i="3" s="1"/>
  <c r="AE58" i="3" s="1"/>
  <c r="AH56" i="3"/>
  <c r="BI41" i="3"/>
  <c r="BH41" i="3" s="1"/>
  <c r="BD44" i="3"/>
  <c r="AI55" i="3"/>
  <c r="AL54" i="3"/>
  <c r="AK54" i="3" s="1"/>
  <c r="AE57" i="3"/>
  <c r="AD57" i="3" s="1"/>
  <c r="T62" i="3"/>
  <c r="Z60" i="3"/>
  <c r="S61" i="3"/>
  <c r="R61" i="3" s="1"/>
  <c r="V61" i="3" s="1"/>
  <c r="W61" i="3" s="1"/>
  <c r="K65" i="3"/>
  <c r="N64" i="3"/>
  <c r="Y59" i="3"/>
  <c r="X59" i="3" s="1"/>
  <c r="M63" i="3"/>
  <c r="L63" i="3" s="1"/>
  <c r="P63" i="3" s="1"/>
  <c r="Q63" i="3" s="1"/>
  <c r="AJ54" i="3" l="1"/>
  <c r="AN54" i="3" s="1"/>
  <c r="BJ43" i="3"/>
  <c r="AZ46" i="3"/>
  <c r="BA46" i="3" s="1"/>
  <c r="AB59" i="3"/>
  <c r="AC59" i="3" s="1"/>
  <c r="AF59" i="3" s="1"/>
  <c r="AI56" i="3"/>
  <c r="AL55" i="3"/>
  <c r="AN53" i="3"/>
  <c r="AQ50" i="3"/>
  <c r="AP50" i="3" s="1"/>
  <c r="AH57" i="3"/>
  <c r="BC44" i="3"/>
  <c r="BB44" i="3" s="1"/>
  <c r="BF44" i="3" s="1"/>
  <c r="BG44" i="3" s="1"/>
  <c r="AO52" i="3"/>
  <c r="AR51" i="3"/>
  <c r="BD45" i="3"/>
  <c r="AW47" i="3"/>
  <c r="AV47" i="3" s="1"/>
  <c r="BI42" i="3"/>
  <c r="BH42" i="3" s="1"/>
  <c r="AU49" i="3"/>
  <c r="AX48" i="3"/>
  <c r="AW48" i="3" s="1"/>
  <c r="AD58" i="3"/>
  <c r="Z61" i="3"/>
  <c r="T63" i="3"/>
  <c r="Y60" i="3"/>
  <c r="X60" i="3" s="1"/>
  <c r="K66" i="3"/>
  <c r="N65" i="3"/>
  <c r="M64" i="3"/>
  <c r="L64" i="3" s="1"/>
  <c r="P64" i="3" s="1"/>
  <c r="Q64" i="3" s="1"/>
  <c r="S62" i="3"/>
  <c r="R62" i="3" s="1"/>
  <c r="V62" i="3" s="1"/>
  <c r="W62" i="3" s="1"/>
  <c r="AV48" i="3" l="1"/>
  <c r="BJ44" i="3"/>
  <c r="AB60" i="3"/>
  <c r="AC60" i="3" s="1"/>
  <c r="AH58" i="3"/>
  <c r="BD46" i="3"/>
  <c r="AK55" i="3"/>
  <c r="AJ55" i="3" s="1"/>
  <c r="AZ48" i="3"/>
  <c r="AZ47" i="3"/>
  <c r="BA47" i="3" s="1"/>
  <c r="AQ51" i="3"/>
  <c r="AP51" i="3" s="1"/>
  <c r="AI57" i="3"/>
  <c r="AL56" i="3"/>
  <c r="AX49" i="3"/>
  <c r="AO53" i="3"/>
  <c r="AR52" i="3"/>
  <c r="AQ52" i="3" s="1"/>
  <c r="AT50" i="3"/>
  <c r="AU50" i="3" s="1"/>
  <c r="BI43" i="3"/>
  <c r="BH43" i="3" s="1"/>
  <c r="BC45" i="3"/>
  <c r="BB45" i="3" s="1"/>
  <c r="BF45" i="3" s="1"/>
  <c r="BG45" i="3" s="1"/>
  <c r="AF60" i="3"/>
  <c r="AE59" i="3"/>
  <c r="AD59" i="3" s="1"/>
  <c r="Z62" i="3"/>
  <c r="T64" i="3"/>
  <c r="S63" i="3"/>
  <c r="R63" i="3" s="1"/>
  <c r="V63" i="3" s="1"/>
  <c r="W63" i="3" s="1"/>
  <c r="K67" i="3"/>
  <c r="N66" i="3"/>
  <c r="Y61" i="3"/>
  <c r="X61" i="3" s="1"/>
  <c r="M65" i="3"/>
  <c r="L65" i="3" s="1"/>
  <c r="P65" i="3" s="1"/>
  <c r="Q65" i="3" s="1"/>
  <c r="AP52" i="3" l="1"/>
  <c r="AX50" i="3"/>
  <c r="BA48" i="3"/>
  <c r="BD47" i="3"/>
  <c r="BC47" i="3" s="1"/>
  <c r="BJ45" i="3"/>
  <c r="AN55" i="3"/>
  <c r="AB61" i="3"/>
  <c r="AC61" i="3" s="1"/>
  <c r="AO54" i="3"/>
  <c r="AR53" i="3"/>
  <c r="AI58" i="3"/>
  <c r="AL57" i="3"/>
  <c r="AW49" i="3"/>
  <c r="AV49" i="3" s="1"/>
  <c r="AT51" i="3"/>
  <c r="AU51" i="3" s="1"/>
  <c r="BC46" i="3"/>
  <c r="AH59" i="3"/>
  <c r="BI44" i="3"/>
  <c r="BH44" i="3" s="1"/>
  <c r="AT52" i="3"/>
  <c r="AK56" i="3"/>
  <c r="AJ56" i="3" s="1"/>
  <c r="AF61" i="3"/>
  <c r="AE60" i="3"/>
  <c r="AD60" i="3" s="1"/>
  <c r="Z63" i="3"/>
  <c r="T65" i="3"/>
  <c r="M66" i="3"/>
  <c r="L66" i="3" s="1"/>
  <c r="P66" i="3" s="1"/>
  <c r="Q66" i="3" s="1"/>
  <c r="K68" i="3"/>
  <c r="N67" i="3"/>
  <c r="S64" i="3"/>
  <c r="R64" i="3" s="1"/>
  <c r="V64" i="3" s="1"/>
  <c r="W64" i="3" s="1"/>
  <c r="Y62" i="3"/>
  <c r="X62" i="3" s="1"/>
  <c r="BB47" i="3" l="1"/>
  <c r="BF47" i="3" s="1"/>
  <c r="AN56" i="3"/>
  <c r="AU52" i="3"/>
  <c r="AX51" i="3"/>
  <c r="AK57" i="3"/>
  <c r="AJ57" i="3" s="1"/>
  <c r="BB46" i="3"/>
  <c r="BF46" i="3" s="1"/>
  <c r="BG46" i="3" s="1"/>
  <c r="AI59" i="3"/>
  <c r="AL58" i="3"/>
  <c r="BD48" i="3"/>
  <c r="AB62" i="3"/>
  <c r="AC62" i="3" s="1"/>
  <c r="AF62" i="3" s="1"/>
  <c r="AE62" i="3" s="1"/>
  <c r="AZ49" i="3"/>
  <c r="BA49" i="3" s="1"/>
  <c r="AQ53" i="3"/>
  <c r="AP53" i="3" s="1"/>
  <c r="BI45" i="3"/>
  <c r="BH45" i="3" s="1"/>
  <c r="AW50" i="3"/>
  <c r="AV50" i="3" s="1"/>
  <c r="AH60" i="3"/>
  <c r="AO55" i="3"/>
  <c r="AR54" i="3"/>
  <c r="AQ54" i="3" s="1"/>
  <c r="AE61" i="3"/>
  <c r="AD61" i="3" s="1"/>
  <c r="Z64" i="3"/>
  <c r="T66" i="3"/>
  <c r="S65" i="3"/>
  <c r="R65" i="3" s="1"/>
  <c r="V65" i="3" s="1"/>
  <c r="W65" i="3" s="1"/>
  <c r="N68" i="3"/>
  <c r="K69" i="3"/>
  <c r="M67" i="3"/>
  <c r="L67" i="3" s="1"/>
  <c r="P67" i="3" s="1"/>
  <c r="Q67" i="3" s="1"/>
  <c r="Y63" i="3"/>
  <c r="X63" i="3" s="1"/>
  <c r="AN57" i="3" l="1"/>
  <c r="AT53" i="3"/>
  <c r="AU53" i="3" s="1"/>
  <c r="BD49" i="3"/>
  <c r="AZ50" i="3"/>
  <c r="BA50" i="3" s="1"/>
  <c r="AB63" i="3"/>
  <c r="AC63" i="3" s="1"/>
  <c r="AF63" i="3" s="1"/>
  <c r="AH61" i="3"/>
  <c r="AK58" i="3"/>
  <c r="AJ58" i="3" s="1"/>
  <c r="AP54" i="3"/>
  <c r="AI60" i="3"/>
  <c r="AL59" i="3"/>
  <c r="AK59" i="3" s="1"/>
  <c r="AW51" i="3"/>
  <c r="AV51" i="3" s="1"/>
  <c r="AO56" i="3"/>
  <c r="AR55" i="3"/>
  <c r="BC48" i="3"/>
  <c r="BB48" i="3" s="1"/>
  <c r="BF48" i="3" s="1"/>
  <c r="BG47" i="3"/>
  <c r="BJ46" i="3"/>
  <c r="AX52" i="3"/>
  <c r="AW52" i="3" s="1"/>
  <c r="AD62" i="3"/>
  <c r="T67" i="3"/>
  <c r="Z65" i="3"/>
  <c r="M68" i="3"/>
  <c r="L68" i="3" s="1"/>
  <c r="P68" i="3" s="1"/>
  <c r="Q68" i="3" s="1"/>
  <c r="S66" i="3"/>
  <c r="R66" i="3" s="1"/>
  <c r="V66" i="3" s="1"/>
  <c r="W66" i="3" s="1"/>
  <c r="Y64" i="3"/>
  <c r="X64" i="3" s="1"/>
  <c r="K70" i="3"/>
  <c r="N69" i="3"/>
  <c r="AV52" i="3" l="1"/>
  <c r="AZ52" i="3" s="1"/>
  <c r="BD50" i="3"/>
  <c r="AN58" i="3"/>
  <c r="AB64" i="3"/>
  <c r="AC64" i="3" s="1"/>
  <c r="AF64" i="3" s="1"/>
  <c r="AE64" i="3" s="1"/>
  <c r="AX53" i="3"/>
  <c r="BI46" i="3"/>
  <c r="BH46" i="3" s="1"/>
  <c r="AQ55" i="3"/>
  <c r="AP55" i="3" s="1"/>
  <c r="AJ59" i="3"/>
  <c r="AH62" i="3"/>
  <c r="BG48" i="3"/>
  <c r="BJ47" i="3"/>
  <c r="AO57" i="3"/>
  <c r="AR56" i="3"/>
  <c r="AQ56" i="3" s="1"/>
  <c r="AI61" i="3"/>
  <c r="AL60" i="3"/>
  <c r="AZ51" i="3"/>
  <c r="BA51" i="3" s="1"/>
  <c r="AT54" i="3"/>
  <c r="AU54" i="3" s="1"/>
  <c r="BC49" i="3"/>
  <c r="BB49" i="3" s="1"/>
  <c r="BF49" i="3" s="1"/>
  <c r="AE63" i="3"/>
  <c r="AD63" i="3" s="1"/>
  <c r="Z66" i="3"/>
  <c r="T68" i="3"/>
  <c r="Y65" i="3"/>
  <c r="X65" i="3" s="1"/>
  <c r="K71" i="3"/>
  <c r="N70" i="3"/>
  <c r="S67" i="3"/>
  <c r="R67" i="3" s="1"/>
  <c r="V67" i="3" s="1"/>
  <c r="W67" i="3" s="1"/>
  <c r="M69" i="3"/>
  <c r="L69" i="3" s="1"/>
  <c r="P69" i="3" s="1"/>
  <c r="Q69" i="3" s="1"/>
  <c r="AP56" i="3" l="1"/>
  <c r="AT56" i="3" s="1"/>
  <c r="BA52" i="3"/>
  <c r="BD51" i="3"/>
  <c r="BC51" i="3" s="1"/>
  <c r="AX54" i="3"/>
  <c r="AB65" i="3"/>
  <c r="AC65" i="3" s="1"/>
  <c r="AF65" i="3" s="1"/>
  <c r="AO58" i="3"/>
  <c r="AR57" i="3"/>
  <c r="AN59" i="3"/>
  <c r="AK60" i="3"/>
  <c r="AJ60" i="3" s="1"/>
  <c r="BI47" i="3"/>
  <c r="BH47" i="3" s="1"/>
  <c r="AT55" i="3"/>
  <c r="AU55" i="3" s="1"/>
  <c r="AW53" i="3"/>
  <c r="AV53" i="3" s="1"/>
  <c r="BC50" i="3"/>
  <c r="AH63" i="3"/>
  <c r="AI62" i="3"/>
  <c r="AL61" i="3"/>
  <c r="BG49" i="3"/>
  <c r="BJ48" i="3"/>
  <c r="AD64" i="3"/>
  <c r="T69" i="3"/>
  <c r="Z67" i="3"/>
  <c r="M70" i="3"/>
  <c r="L70" i="3" s="1"/>
  <c r="P70" i="3" s="1"/>
  <c r="Q70" i="3" s="1"/>
  <c r="K72" i="3"/>
  <c r="N71" i="3"/>
  <c r="Y66" i="3"/>
  <c r="X66" i="3" s="1"/>
  <c r="S68" i="3"/>
  <c r="R68" i="3" s="1"/>
  <c r="V68" i="3" s="1"/>
  <c r="W68" i="3" s="1"/>
  <c r="BB51" i="3" l="1"/>
  <c r="BF51" i="3" s="1"/>
  <c r="BB50" i="3"/>
  <c r="BF50" i="3" s="1"/>
  <c r="BG50" i="3" s="1"/>
  <c r="AU56" i="3"/>
  <c r="AX55" i="3"/>
  <c r="AN60" i="3"/>
  <c r="AI63" i="3"/>
  <c r="AL62" i="3"/>
  <c r="AZ53" i="3"/>
  <c r="BA53" i="3" s="1"/>
  <c r="AW54" i="3"/>
  <c r="AV54" i="3" s="1"/>
  <c r="AB66" i="3"/>
  <c r="AC66" i="3" s="1"/>
  <c r="AF66" i="3" s="1"/>
  <c r="AE66" i="3" s="1"/>
  <c r="BI48" i="3"/>
  <c r="BH48" i="3" s="1"/>
  <c r="AQ57" i="3"/>
  <c r="AP57" i="3" s="1"/>
  <c r="BJ49" i="3"/>
  <c r="BI49" i="3" s="1"/>
  <c r="AO59" i="3"/>
  <c r="AR58" i="3"/>
  <c r="AQ58" i="3" s="1"/>
  <c r="AH64" i="3"/>
  <c r="AK61" i="3"/>
  <c r="AJ61" i="3" s="1"/>
  <c r="BD52" i="3"/>
  <c r="AE65" i="3"/>
  <c r="AD65" i="3" s="1"/>
  <c r="T70" i="3"/>
  <c r="Z68" i="3"/>
  <c r="M71" i="3"/>
  <c r="L71" i="3" s="1"/>
  <c r="P71" i="3" s="1"/>
  <c r="Q71" i="3" s="1"/>
  <c r="Y67" i="3"/>
  <c r="X67" i="3" s="1"/>
  <c r="K73" i="3"/>
  <c r="N72" i="3"/>
  <c r="S69" i="3"/>
  <c r="R69" i="3" s="1"/>
  <c r="V69" i="3" s="1"/>
  <c r="W69" i="3" s="1"/>
  <c r="BH49" i="3" l="1"/>
  <c r="AN61" i="3"/>
  <c r="AZ54" i="3"/>
  <c r="BA54" i="3" s="1"/>
  <c r="AK62" i="3"/>
  <c r="AJ62" i="3" s="1"/>
  <c r="BC52" i="3"/>
  <c r="BB52" i="3" s="1"/>
  <c r="BF52" i="3" s="1"/>
  <c r="BG51" i="3"/>
  <c r="BJ50" i="3"/>
  <c r="AI64" i="3"/>
  <c r="AL63" i="3"/>
  <c r="AK63" i="3" s="1"/>
  <c r="BD53" i="3"/>
  <c r="AT57" i="3"/>
  <c r="AU57" i="3" s="1"/>
  <c r="AW55" i="3"/>
  <c r="AV55" i="3" s="1"/>
  <c r="AB67" i="3"/>
  <c r="AC67" i="3" s="1"/>
  <c r="AF67" i="3" s="1"/>
  <c r="AH65" i="3"/>
  <c r="AO60" i="3"/>
  <c r="AR59" i="3"/>
  <c r="AP58" i="3"/>
  <c r="AX56" i="3"/>
  <c r="AW56" i="3" s="1"/>
  <c r="AD66" i="3"/>
  <c r="Z69" i="3"/>
  <c r="T71" i="3"/>
  <c r="Y68" i="3"/>
  <c r="X68" i="3" s="1"/>
  <c r="M72" i="3"/>
  <c r="L72" i="3" s="1"/>
  <c r="P72" i="3" s="1"/>
  <c r="Q72" i="3" s="1"/>
  <c r="S70" i="3"/>
  <c r="R70" i="3" s="1"/>
  <c r="V70" i="3" s="1"/>
  <c r="W70" i="3" s="1"/>
  <c r="K74" i="3"/>
  <c r="N73" i="3"/>
  <c r="AV56" i="3" l="1"/>
  <c r="AN62" i="3"/>
  <c r="AX57" i="3"/>
  <c r="AZ55" i="3"/>
  <c r="BA55" i="3" s="1"/>
  <c r="BC53" i="3"/>
  <c r="BB53" i="3" s="1"/>
  <c r="BF53" i="3" s="1"/>
  <c r="BI50" i="3"/>
  <c r="BH50" i="3" s="1"/>
  <c r="AT58" i="3"/>
  <c r="AU58" i="3" s="1"/>
  <c r="BD54" i="3"/>
  <c r="BC54" i="3" s="1"/>
  <c r="BG52" i="3"/>
  <c r="BJ51" i="3"/>
  <c r="AJ63" i="3"/>
  <c r="AB68" i="3"/>
  <c r="AC68" i="3" s="1"/>
  <c r="AF68" i="3" s="1"/>
  <c r="AE68" i="3" s="1"/>
  <c r="AH66" i="3"/>
  <c r="AQ59" i="3"/>
  <c r="AP59" i="3" s="1"/>
  <c r="AZ56" i="3"/>
  <c r="AO61" i="3"/>
  <c r="AR60" i="3"/>
  <c r="AI65" i="3"/>
  <c r="AL64" i="3"/>
  <c r="AE67" i="3"/>
  <c r="Z70" i="3"/>
  <c r="T72" i="3"/>
  <c r="S71" i="3"/>
  <c r="R71" i="3" s="1"/>
  <c r="V71" i="3" s="1"/>
  <c r="W71" i="3" s="1"/>
  <c r="K75" i="3"/>
  <c r="N74" i="3"/>
  <c r="Y69" i="3"/>
  <c r="X69" i="3" s="1"/>
  <c r="M73" i="3"/>
  <c r="L73" i="3" s="1"/>
  <c r="P73" i="3" s="1"/>
  <c r="Q73" i="3" s="1"/>
  <c r="BB54" i="3" l="1"/>
  <c r="BF54" i="3" s="1"/>
  <c r="AX58" i="3"/>
  <c r="AO62" i="3"/>
  <c r="AR61" i="3"/>
  <c r="AN63" i="3"/>
  <c r="BA56" i="3"/>
  <c r="BD55" i="3"/>
  <c r="AB69" i="3"/>
  <c r="AC69" i="3" s="1"/>
  <c r="AF69" i="3" s="1"/>
  <c r="AK64" i="3"/>
  <c r="AJ64" i="3" s="1"/>
  <c r="BI51" i="3"/>
  <c r="BH51" i="3" s="1"/>
  <c r="AI66" i="3"/>
  <c r="AL65" i="3"/>
  <c r="BG53" i="3"/>
  <c r="BJ52" i="3"/>
  <c r="AW57" i="3"/>
  <c r="AV57" i="3" s="1"/>
  <c r="AQ60" i="3"/>
  <c r="AP60" i="3" s="1"/>
  <c r="AT59" i="3"/>
  <c r="AU59" i="3" s="1"/>
  <c r="AD68" i="3"/>
  <c r="AD67" i="3"/>
  <c r="T73" i="3"/>
  <c r="Z71" i="3"/>
  <c r="M74" i="3"/>
  <c r="L74" i="3" s="1"/>
  <c r="P74" i="3" s="1"/>
  <c r="Q74" i="3" s="1"/>
  <c r="S72" i="3"/>
  <c r="R72" i="3" s="1"/>
  <c r="V72" i="3" s="1"/>
  <c r="W72" i="3" s="1"/>
  <c r="K76" i="3"/>
  <c r="N75" i="3"/>
  <c r="Y70" i="3"/>
  <c r="X70" i="3" s="1"/>
  <c r="AX59" i="3" l="1"/>
  <c r="AB70" i="3"/>
  <c r="AC70" i="3" s="1"/>
  <c r="AH68" i="3"/>
  <c r="AT60" i="3"/>
  <c r="AU60" i="3" s="1"/>
  <c r="BI52" i="3"/>
  <c r="BH52" i="3" s="1"/>
  <c r="AQ61" i="3"/>
  <c r="AP61" i="3" s="1"/>
  <c r="BG54" i="3"/>
  <c r="BJ53" i="3"/>
  <c r="AO63" i="3"/>
  <c r="AR62" i="3"/>
  <c r="AQ62" i="3" s="1"/>
  <c r="AH67" i="3"/>
  <c r="AI67" i="3" s="1"/>
  <c r="AZ57" i="3"/>
  <c r="BA57" i="3" s="1"/>
  <c r="AK65" i="3"/>
  <c r="AJ65" i="3" s="1"/>
  <c r="AN64" i="3"/>
  <c r="BC55" i="3"/>
  <c r="BB55" i="3" s="1"/>
  <c r="BF55" i="3" s="1"/>
  <c r="AW58" i="3"/>
  <c r="AV58" i="3" s="1"/>
  <c r="AL66" i="3"/>
  <c r="BD56" i="3"/>
  <c r="AF70" i="3"/>
  <c r="AE69" i="3"/>
  <c r="AD69" i="3" s="1"/>
  <c r="Z72" i="3"/>
  <c r="T74" i="3"/>
  <c r="Y71" i="3"/>
  <c r="X71" i="3" s="1"/>
  <c r="M75" i="3"/>
  <c r="L75" i="3" s="1"/>
  <c r="P75" i="3" s="1"/>
  <c r="Q75" i="3" s="1"/>
  <c r="K77" i="3"/>
  <c r="N76" i="3"/>
  <c r="S73" i="3"/>
  <c r="R73" i="3" s="1"/>
  <c r="V73" i="3" s="1"/>
  <c r="W73" i="3" s="1"/>
  <c r="AX60" i="3" l="1"/>
  <c r="AW60" i="3" s="1"/>
  <c r="AT61" i="3"/>
  <c r="AU61" i="3" s="1"/>
  <c r="AN65" i="3"/>
  <c r="BD57" i="3"/>
  <c r="AZ58" i="3"/>
  <c r="BA58" i="3" s="1"/>
  <c r="AH69" i="3"/>
  <c r="AK66" i="3"/>
  <c r="AJ66" i="3" s="1"/>
  <c r="AO64" i="3"/>
  <c r="AR63" i="3"/>
  <c r="AP62" i="3"/>
  <c r="AB71" i="3"/>
  <c r="AC71" i="3" s="1"/>
  <c r="AI68" i="3"/>
  <c r="AL67" i="3"/>
  <c r="AK67" i="3" s="1"/>
  <c r="BI53" i="3"/>
  <c r="BH53" i="3" s="1"/>
  <c r="AW59" i="3"/>
  <c r="AV59" i="3" s="1"/>
  <c r="BC56" i="3"/>
  <c r="BB56" i="3" s="1"/>
  <c r="BF56" i="3" s="1"/>
  <c r="BG55" i="3"/>
  <c r="BJ54" i="3"/>
  <c r="AF71" i="3"/>
  <c r="AE70" i="3"/>
  <c r="AD70" i="3" s="1"/>
  <c r="Z73" i="3"/>
  <c r="T75" i="3"/>
  <c r="S74" i="3"/>
  <c r="R74" i="3" s="1"/>
  <c r="V74" i="3" s="1"/>
  <c r="W74" i="3" s="1"/>
  <c r="Y72" i="3"/>
  <c r="X72" i="3" s="1"/>
  <c r="M76" i="3"/>
  <c r="L76" i="3" s="1"/>
  <c r="P76" i="3" s="1"/>
  <c r="Q76" i="3" s="1"/>
  <c r="K78" i="3"/>
  <c r="N77" i="3"/>
  <c r="AZ59" i="3" l="1"/>
  <c r="AN66" i="3"/>
  <c r="AX61" i="3"/>
  <c r="BI54" i="3"/>
  <c r="BH54" i="3" s="1"/>
  <c r="AT62" i="3"/>
  <c r="AU62" i="3" s="1"/>
  <c r="AJ67" i="3"/>
  <c r="BC57" i="3"/>
  <c r="BB57" i="3" s="1"/>
  <c r="BF57" i="3" s="1"/>
  <c r="BG56" i="3"/>
  <c r="BJ55" i="3"/>
  <c r="AI69" i="3"/>
  <c r="AL68" i="3"/>
  <c r="AK68" i="3" s="1"/>
  <c r="AJ68" i="3" s="1"/>
  <c r="AQ63" i="3"/>
  <c r="AP63" i="3" s="1"/>
  <c r="BA59" i="3"/>
  <c r="BD58" i="3"/>
  <c r="AV60" i="3"/>
  <c r="AB72" i="3"/>
  <c r="AC72" i="3" s="1"/>
  <c r="AF72" i="3" s="1"/>
  <c r="AE72" i="3" s="1"/>
  <c r="AH70" i="3"/>
  <c r="AO65" i="3"/>
  <c r="AR64" i="3"/>
  <c r="AQ64" i="3" s="1"/>
  <c r="AE71" i="3"/>
  <c r="AD71" i="3" s="1"/>
  <c r="Z74" i="3"/>
  <c r="T76" i="3"/>
  <c r="S75" i="3"/>
  <c r="R75" i="3" s="1"/>
  <c r="V75" i="3" s="1"/>
  <c r="W75" i="3" s="1"/>
  <c r="K79" i="3"/>
  <c r="N78" i="3"/>
  <c r="Y73" i="3"/>
  <c r="X73" i="3" s="1"/>
  <c r="M77" i="3"/>
  <c r="L77" i="3" s="1"/>
  <c r="P77" i="3" s="1"/>
  <c r="Q77" i="3" s="1"/>
  <c r="AP64" i="3" l="1"/>
  <c r="AT64" i="3" s="1"/>
  <c r="AX62" i="3"/>
  <c r="AH71" i="3"/>
  <c r="BC58" i="3"/>
  <c r="AN68" i="3"/>
  <c r="AW61" i="3"/>
  <c r="AV61" i="3" s="1"/>
  <c r="BD59" i="3"/>
  <c r="BC59" i="3" s="1"/>
  <c r="AI70" i="3"/>
  <c r="AL69" i="3"/>
  <c r="AT63" i="3"/>
  <c r="AU63" i="3" s="1"/>
  <c r="BI55" i="3"/>
  <c r="BH55" i="3" s="1"/>
  <c r="AN67" i="3"/>
  <c r="AB73" i="3"/>
  <c r="AC73" i="3" s="1"/>
  <c r="AF73" i="3" s="1"/>
  <c r="AO66" i="3"/>
  <c r="AR65" i="3"/>
  <c r="AQ65" i="3" s="1"/>
  <c r="AP65" i="3" s="1"/>
  <c r="AZ60" i="3"/>
  <c r="BA60" i="3" s="1"/>
  <c r="BG57" i="3"/>
  <c r="BJ56" i="3"/>
  <c r="AD72" i="3"/>
  <c r="T77" i="3"/>
  <c r="Z75" i="3"/>
  <c r="S76" i="3"/>
  <c r="R76" i="3" s="1"/>
  <c r="V76" i="3" s="1"/>
  <c r="W76" i="3" s="1"/>
  <c r="K80" i="3"/>
  <c r="N79" i="3"/>
  <c r="Y74" i="3"/>
  <c r="X74" i="3" s="1"/>
  <c r="M78" i="3"/>
  <c r="L78" i="3" s="1"/>
  <c r="P78" i="3" s="1"/>
  <c r="Q78" i="3" s="1"/>
  <c r="BD60" i="3" l="1"/>
  <c r="AU64" i="3"/>
  <c r="AX63" i="3"/>
  <c r="AZ61" i="3"/>
  <c r="BA61" i="3" s="1"/>
  <c r="BB59" i="3"/>
  <c r="BF59" i="3" s="1"/>
  <c r="BI56" i="3"/>
  <c r="BH56" i="3" s="1"/>
  <c r="AT65" i="3"/>
  <c r="AK69" i="3"/>
  <c r="AJ69" i="3" s="1"/>
  <c r="BJ57" i="3"/>
  <c r="AO67" i="3"/>
  <c r="AR66" i="3"/>
  <c r="AI71" i="3"/>
  <c r="AL70" i="3"/>
  <c r="AK70" i="3" s="1"/>
  <c r="AW62" i="3"/>
  <c r="AV62" i="3" s="1"/>
  <c r="AB74" i="3"/>
  <c r="AC74" i="3" s="1"/>
  <c r="AF74" i="3" s="1"/>
  <c r="AE74" i="3" s="1"/>
  <c r="AH72" i="3"/>
  <c r="BB58" i="3"/>
  <c r="BF58" i="3" s="1"/>
  <c r="BG58" i="3" s="1"/>
  <c r="AE73" i="3"/>
  <c r="AD73" i="3" s="1"/>
  <c r="T78" i="3"/>
  <c r="Z76" i="3"/>
  <c r="M79" i="3"/>
  <c r="L79" i="3" s="1"/>
  <c r="P79" i="3" s="1"/>
  <c r="Q79" i="3" s="1"/>
  <c r="Y75" i="3"/>
  <c r="X75" i="3" s="1"/>
  <c r="K81" i="3"/>
  <c r="N80" i="3"/>
  <c r="S77" i="3"/>
  <c r="R77" i="3" s="1"/>
  <c r="V77" i="3" s="1"/>
  <c r="W77" i="3" s="1"/>
  <c r="AD74" i="3" l="1"/>
  <c r="AJ70" i="3"/>
  <c r="BD61" i="3"/>
  <c r="AZ62" i="3"/>
  <c r="BA62" i="3" s="1"/>
  <c r="BG59" i="3"/>
  <c r="BJ58" i="3"/>
  <c r="AB75" i="3"/>
  <c r="AC75" i="3" s="1"/>
  <c r="AF75" i="3" s="1"/>
  <c r="AH73" i="3"/>
  <c r="AH74" i="3"/>
  <c r="AN70" i="3"/>
  <c r="BI57" i="3"/>
  <c r="BH57" i="3" s="1"/>
  <c r="AW63" i="3"/>
  <c r="AV63" i="3" s="1"/>
  <c r="AI72" i="3"/>
  <c r="AL71" i="3"/>
  <c r="AU65" i="3"/>
  <c r="AX64" i="3"/>
  <c r="AW64" i="3" s="1"/>
  <c r="AV64" i="3" s="1"/>
  <c r="AQ66" i="3"/>
  <c r="AP66" i="3" s="1"/>
  <c r="AN69" i="3"/>
  <c r="BC60" i="3"/>
  <c r="BB60" i="3" s="1"/>
  <c r="BF60" i="3" s="1"/>
  <c r="AO68" i="3"/>
  <c r="AR67" i="3"/>
  <c r="Z77" i="3"/>
  <c r="T79" i="3"/>
  <c r="Y76" i="3"/>
  <c r="X76" i="3" s="1"/>
  <c r="S78" i="3"/>
  <c r="R78" i="3" s="1"/>
  <c r="V78" i="3" s="1"/>
  <c r="W78" i="3" s="1"/>
  <c r="M80" i="3"/>
  <c r="L80" i="3" s="1"/>
  <c r="P80" i="3" s="1"/>
  <c r="Q80" i="3" s="1"/>
  <c r="K82" i="3"/>
  <c r="N81" i="3"/>
  <c r="AZ63" i="3" l="1"/>
  <c r="BA63" i="3" s="1"/>
  <c r="BD62" i="3"/>
  <c r="AB76" i="3"/>
  <c r="AC76" i="3" s="1"/>
  <c r="AF76" i="3" s="1"/>
  <c r="AQ67" i="3"/>
  <c r="AP67" i="3" s="1"/>
  <c r="AX65" i="3"/>
  <c r="AO69" i="3"/>
  <c r="AR68" i="3"/>
  <c r="AQ68" i="3" s="1"/>
  <c r="AT66" i="3"/>
  <c r="AU66" i="3" s="1"/>
  <c r="AK71" i="3"/>
  <c r="AJ71" i="3" s="1"/>
  <c r="BI58" i="3"/>
  <c r="BH58" i="3" s="1"/>
  <c r="BC61" i="3"/>
  <c r="BB61" i="3" s="1"/>
  <c r="BF61" i="3" s="1"/>
  <c r="AI73" i="3"/>
  <c r="AL72" i="3"/>
  <c r="BG60" i="3"/>
  <c r="BJ59" i="3"/>
  <c r="AZ64" i="3"/>
  <c r="AE75" i="3"/>
  <c r="AD75" i="3" s="1"/>
  <c r="Z78" i="3"/>
  <c r="T80" i="3"/>
  <c r="M81" i="3"/>
  <c r="L81" i="3" s="1"/>
  <c r="P81" i="3" s="1"/>
  <c r="Q81" i="3" s="1"/>
  <c r="S79" i="3"/>
  <c r="R79" i="3" s="1"/>
  <c r="V79" i="3" s="1"/>
  <c r="W79" i="3" s="1"/>
  <c r="K83" i="3"/>
  <c r="N82" i="3"/>
  <c r="Y77" i="3"/>
  <c r="X77" i="3" s="1"/>
  <c r="AP68" i="3" l="1"/>
  <c r="AX66" i="3"/>
  <c r="AT67" i="3"/>
  <c r="AU67" i="3" s="1"/>
  <c r="AN71" i="3"/>
  <c r="BA64" i="3"/>
  <c r="BD63" i="3"/>
  <c r="BC63" i="3" s="1"/>
  <c r="BG61" i="3"/>
  <c r="BJ60" i="3"/>
  <c r="AT68" i="3"/>
  <c r="BC62" i="3"/>
  <c r="BB63" i="3" s="1"/>
  <c r="BF63" i="3" s="1"/>
  <c r="AK72" i="3"/>
  <c r="AJ72" i="3" s="1"/>
  <c r="AO70" i="3"/>
  <c r="AR69" i="3"/>
  <c r="AB77" i="3"/>
  <c r="AC77" i="3" s="1"/>
  <c r="AF77" i="3" s="1"/>
  <c r="AI74" i="3"/>
  <c r="AL73" i="3"/>
  <c r="AW65" i="3"/>
  <c r="AV65" i="3" s="1"/>
  <c r="AH75" i="3"/>
  <c r="BI59" i="3"/>
  <c r="BH59" i="3" s="1"/>
  <c r="AE76" i="3"/>
  <c r="AD76" i="3" s="1"/>
  <c r="Z79" i="3"/>
  <c r="T81" i="3"/>
  <c r="S80" i="3"/>
  <c r="R80" i="3" s="1"/>
  <c r="V80" i="3" s="1"/>
  <c r="W80" i="3" s="1"/>
  <c r="Y78" i="3"/>
  <c r="X78" i="3" s="1"/>
  <c r="M82" i="3"/>
  <c r="L82" i="3" s="1"/>
  <c r="P82" i="3" s="1"/>
  <c r="Q82" i="3" s="1"/>
  <c r="K84" i="3"/>
  <c r="N83" i="3"/>
  <c r="AZ65" i="3" l="1"/>
  <c r="BA65" i="3" s="1"/>
  <c r="AN72" i="3"/>
  <c r="AU68" i="3"/>
  <c r="AX67" i="3"/>
  <c r="AB78" i="3"/>
  <c r="AC78" i="3" s="1"/>
  <c r="AF78" i="3" s="1"/>
  <c r="AE78" i="3" s="1"/>
  <c r="BJ61" i="3"/>
  <c r="AK73" i="3"/>
  <c r="AJ73" i="3" s="1"/>
  <c r="AQ69" i="3"/>
  <c r="AP69" i="3" s="1"/>
  <c r="BB62" i="3"/>
  <c r="BF62" i="3" s="1"/>
  <c r="BG62" i="3" s="1"/>
  <c r="BD64" i="3"/>
  <c r="AW66" i="3"/>
  <c r="AV66" i="3" s="1"/>
  <c r="AH76" i="3"/>
  <c r="AI75" i="3"/>
  <c r="AL74" i="3"/>
  <c r="AO71" i="3"/>
  <c r="AR70" i="3"/>
  <c r="AQ70" i="3" s="1"/>
  <c r="BI60" i="3"/>
  <c r="BH60" i="3" s="1"/>
  <c r="AE77" i="3"/>
  <c r="AD77" i="3" s="1"/>
  <c r="Z80" i="3"/>
  <c r="S81" i="3"/>
  <c r="R81" i="3" s="1"/>
  <c r="V81" i="3" s="1"/>
  <c r="W81" i="3" s="1"/>
  <c r="M83" i="3"/>
  <c r="L83" i="3" s="1"/>
  <c r="P83" i="3" s="1"/>
  <c r="Q83" i="3" s="1"/>
  <c r="T82" i="3"/>
  <c r="K85" i="3"/>
  <c r="N84" i="3"/>
  <c r="Y79" i="3"/>
  <c r="X79" i="3" s="1"/>
  <c r="AD78" i="3" l="1"/>
  <c r="AH78" i="3" s="1"/>
  <c r="AN73" i="3"/>
  <c r="BG63" i="3"/>
  <c r="BJ62" i="3"/>
  <c r="AZ66" i="3"/>
  <c r="BA66" i="3" s="1"/>
  <c r="AK74" i="3"/>
  <c r="AJ74" i="3" s="1"/>
  <c r="AT69" i="3"/>
  <c r="AU69" i="3" s="1"/>
  <c r="BI61" i="3"/>
  <c r="BH61" i="3" s="1"/>
  <c r="AW67" i="3"/>
  <c r="AV67" i="3" s="1"/>
  <c r="AB79" i="3"/>
  <c r="AC79" i="3" s="1"/>
  <c r="AF79" i="3" s="1"/>
  <c r="AI76" i="3"/>
  <c r="AL75" i="3"/>
  <c r="AK75" i="3" s="1"/>
  <c r="BC64" i="3"/>
  <c r="BB64" i="3" s="1"/>
  <c r="BF64" i="3" s="1"/>
  <c r="AP70" i="3"/>
  <c r="AX68" i="3"/>
  <c r="AW68" i="3" s="1"/>
  <c r="AH77" i="3"/>
  <c r="BD65" i="3"/>
  <c r="AO72" i="3"/>
  <c r="AR71" i="3"/>
  <c r="T83" i="3"/>
  <c r="Z81" i="3"/>
  <c r="Y80" i="3"/>
  <c r="X80" i="3" s="1"/>
  <c r="S82" i="3"/>
  <c r="R82" i="3" s="1"/>
  <c r="V82" i="3" s="1"/>
  <c r="W82" i="3" s="1"/>
  <c r="M84" i="3"/>
  <c r="L84" i="3" s="1"/>
  <c r="P84" i="3" s="1"/>
  <c r="Q84" i="3" s="1"/>
  <c r="K86" i="3"/>
  <c r="N85" i="3"/>
  <c r="AV68" i="3" l="1"/>
  <c r="AZ68" i="3" s="1"/>
  <c r="AB80" i="3"/>
  <c r="AC80" i="3" s="1"/>
  <c r="AQ71" i="3"/>
  <c r="AP71" i="3" s="1"/>
  <c r="BC65" i="3"/>
  <c r="BB65" i="3" s="1"/>
  <c r="BF65" i="3" s="1"/>
  <c r="AX69" i="3"/>
  <c r="AO73" i="3"/>
  <c r="AR72" i="3"/>
  <c r="AQ72" i="3" s="1"/>
  <c r="BD66" i="3"/>
  <c r="AZ67" i="3"/>
  <c r="BA67" i="3" s="1"/>
  <c r="AN74" i="3"/>
  <c r="BI62" i="3"/>
  <c r="BH62" i="3" s="1"/>
  <c r="AT70" i="3"/>
  <c r="AU70" i="3" s="1"/>
  <c r="AI77" i="3"/>
  <c r="AL76" i="3"/>
  <c r="AJ75" i="3"/>
  <c r="BG64" i="3"/>
  <c r="BJ63" i="3"/>
  <c r="AF80" i="3"/>
  <c r="AE80" i="3" s="1"/>
  <c r="AE79" i="3"/>
  <c r="AD79" i="3" s="1"/>
  <c r="Z82" i="3"/>
  <c r="T84" i="3"/>
  <c r="M85" i="3"/>
  <c r="L85" i="3" s="1"/>
  <c r="P85" i="3" s="1"/>
  <c r="Q85" i="3" s="1"/>
  <c r="Y81" i="3"/>
  <c r="X81" i="3" s="1"/>
  <c r="K87" i="3"/>
  <c r="N86" i="3"/>
  <c r="S83" i="3"/>
  <c r="R83" i="3" s="1"/>
  <c r="V83" i="3" s="1"/>
  <c r="W83" i="3" s="1"/>
  <c r="AP72" i="3" l="1"/>
  <c r="AT72" i="3" s="1"/>
  <c r="AX70" i="3"/>
  <c r="BA68" i="3"/>
  <c r="BD67" i="3"/>
  <c r="BC67" i="3" s="1"/>
  <c r="AH79" i="3"/>
  <c r="AN75" i="3"/>
  <c r="AK76" i="3"/>
  <c r="AJ76" i="3" s="1"/>
  <c r="AO74" i="3"/>
  <c r="AR73" i="3"/>
  <c r="BI63" i="3"/>
  <c r="BH63" i="3" s="1"/>
  <c r="AI78" i="3"/>
  <c r="AL77" i="3"/>
  <c r="BC66" i="3"/>
  <c r="AW69" i="3"/>
  <c r="AV69" i="3" s="1"/>
  <c r="AT71" i="3"/>
  <c r="AU71" i="3" s="1"/>
  <c r="AB81" i="3"/>
  <c r="AC81" i="3" s="1"/>
  <c r="AF81" i="3" s="1"/>
  <c r="BG65" i="3"/>
  <c r="BJ64" i="3"/>
  <c r="AD80" i="3"/>
  <c r="Z83" i="3"/>
  <c r="T85" i="3"/>
  <c r="S84" i="3"/>
  <c r="R84" i="3" s="1"/>
  <c r="V84" i="3" s="1"/>
  <c r="W84" i="3" s="1"/>
  <c r="M86" i="3"/>
  <c r="L86" i="3" s="1"/>
  <c r="P86" i="3" s="1"/>
  <c r="Q86" i="3" s="1"/>
  <c r="Y82" i="3"/>
  <c r="X82" i="3" s="1"/>
  <c r="K88" i="3"/>
  <c r="N87" i="3"/>
  <c r="BB67" i="3" l="1"/>
  <c r="BF67" i="3" s="1"/>
  <c r="BB66" i="3"/>
  <c r="BF66" i="3" s="1"/>
  <c r="BG66" i="3" s="1"/>
  <c r="AU72" i="3"/>
  <c r="AX71" i="3"/>
  <c r="AZ69" i="3"/>
  <c r="AK77" i="3"/>
  <c r="AJ77" i="3" s="1"/>
  <c r="AQ73" i="3"/>
  <c r="AP73" i="3" s="1"/>
  <c r="BI64" i="3"/>
  <c r="BH64" i="3" s="1"/>
  <c r="AI79" i="3"/>
  <c r="AL78" i="3"/>
  <c r="AO75" i="3"/>
  <c r="AR74" i="3"/>
  <c r="AQ74" i="3" s="1"/>
  <c r="BA69" i="3"/>
  <c r="BD68" i="3"/>
  <c r="AB82" i="3"/>
  <c r="AC82" i="3" s="1"/>
  <c r="AF82" i="3" s="1"/>
  <c r="AE82" i="3" s="1"/>
  <c r="BJ65" i="3"/>
  <c r="BI65" i="3" s="1"/>
  <c r="AN76" i="3"/>
  <c r="AW70" i="3"/>
  <c r="AV70" i="3" s="1"/>
  <c r="AH80" i="3"/>
  <c r="AE81" i="3"/>
  <c r="AD81" i="3" s="1"/>
  <c r="Z84" i="3"/>
  <c r="T86" i="3"/>
  <c r="S85" i="3"/>
  <c r="R85" i="3" s="1"/>
  <c r="V85" i="3" s="1"/>
  <c r="W85" i="3" s="1"/>
  <c r="Y83" i="3"/>
  <c r="X83" i="3" s="1"/>
  <c r="M87" i="3"/>
  <c r="L87" i="3" s="1"/>
  <c r="P87" i="3" s="1"/>
  <c r="Q87" i="3" s="1"/>
  <c r="K89" i="3"/>
  <c r="N88" i="3"/>
  <c r="BH65" i="3" l="1"/>
  <c r="AZ70" i="3"/>
  <c r="AT73" i="3"/>
  <c r="BC68" i="3"/>
  <c r="BB68" i="3" s="1"/>
  <c r="BF68" i="3" s="1"/>
  <c r="AK78" i="3"/>
  <c r="BG67" i="3"/>
  <c r="BJ66" i="3"/>
  <c r="BA70" i="3"/>
  <c r="BD69" i="3"/>
  <c r="AI80" i="3"/>
  <c r="AL79" i="3"/>
  <c r="AK79" i="3" s="1"/>
  <c r="AP74" i="3"/>
  <c r="AN77" i="3"/>
  <c r="AW71" i="3"/>
  <c r="AV71" i="3" s="1"/>
  <c r="AB83" i="3"/>
  <c r="AC83" i="3" s="1"/>
  <c r="AF83" i="3" s="1"/>
  <c r="AH81" i="3"/>
  <c r="AO76" i="3"/>
  <c r="AR75" i="3"/>
  <c r="AU73" i="3"/>
  <c r="AX72" i="3"/>
  <c r="AW72" i="3" s="1"/>
  <c r="AD82" i="3"/>
  <c r="Z85" i="3"/>
  <c r="T87" i="3"/>
  <c r="S86" i="3"/>
  <c r="R86" i="3" s="1"/>
  <c r="V86" i="3" s="1"/>
  <c r="W86" i="3" s="1"/>
  <c r="K90" i="3"/>
  <c r="N89" i="3"/>
  <c r="M88" i="3"/>
  <c r="L88" i="3" s="1"/>
  <c r="P88" i="3" s="1"/>
  <c r="Q88" i="3" s="1"/>
  <c r="Y84" i="3"/>
  <c r="X84" i="3" s="1"/>
  <c r="AV72" i="3" l="1"/>
  <c r="AZ71" i="3"/>
  <c r="BA71" i="3" s="1"/>
  <c r="AX73" i="3"/>
  <c r="AT74" i="3"/>
  <c r="AU74" i="3" s="1"/>
  <c r="BD70" i="3"/>
  <c r="BC70" i="3" s="1"/>
  <c r="AJ79" i="3"/>
  <c r="AQ75" i="3"/>
  <c r="AP75" i="3" s="1"/>
  <c r="BI66" i="3"/>
  <c r="BH66" i="3" s="1"/>
  <c r="AH82" i="3"/>
  <c r="AO77" i="3"/>
  <c r="AR76" i="3"/>
  <c r="AI81" i="3"/>
  <c r="AL80" i="3"/>
  <c r="BG68" i="3"/>
  <c r="BJ67" i="3"/>
  <c r="AB84" i="3"/>
  <c r="AC84" i="3" s="1"/>
  <c r="AF84" i="3" s="1"/>
  <c r="AE84" i="3" s="1"/>
  <c r="AZ72" i="3"/>
  <c r="BC69" i="3"/>
  <c r="BB69" i="3" s="1"/>
  <c r="BF69" i="3" s="1"/>
  <c r="AJ78" i="3"/>
  <c r="AE83" i="3"/>
  <c r="AD83" i="3" s="1"/>
  <c r="T88" i="3"/>
  <c r="Z86" i="3"/>
  <c r="M89" i="3"/>
  <c r="L89" i="3" s="1"/>
  <c r="P89" i="3" s="1"/>
  <c r="Q89" i="3" s="1"/>
  <c r="K91" i="3"/>
  <c r="N90" i="3"/>
  <c r="S87" i="3"/>
  <c r="R87" i="3" s="1"/>
  <c r="V87" i="3" s="1"/>
  <c r="W87" i="3" s="1"/>
  <c r="Y85" i="3"/>
  <c r="X85" i="3" s="1"/>
  <c r="AT75" i="3" l="1"/>
  <c r="AU75" i="3" s="1"/>
  <c r="AX74" i="3"/>
  <c r="AN78" i="3"/>
  <c r="AO78" i="3" s="1"/>
  <c r="BG69" i="3"/>
  <c r="BJ68" i="3"/>
  <c r="AR77" i="3"/>
  <c r="BA72" i="3"/>
  <c r="BD71" i="3"/>
  <c r="AW73" i="3"/>
  <c r="AV73" i="3" s="1"/>
  <c r="AK80" i="3"/>
  <c r="AJ80" i="3" s="1"/>
  <c r="AH83" i="3"/>
  <c r="AI82" i="3"/>
  <c r="AL81" i="3"/>
  <c r="AN79" i="3"/>
  <c r="AB85" i="3"/>
  <c r="AC85" i="3" s="1"/>
  <c r="AF85" i="3" s="1"/>
  <c r="BI67" i="3"/>
  <c r="BH67" i="3" s="1"/>
  <c r="AQ76" i="3"/>
  <c r="AP76" i="3" s="1"/>
  <c r="BB70" i="3"/>
  <c r="BF70" i="3" s="1"/>
  <c r="AD84" i="3"/>
  <c r="T89" i="3"/>
  <c r="Z87" i="3"/>
  <c r="Y86" i="3"/>
  <c r="X86" i="3" s="1"/>
  <c r="K92" i="3"/>
  <c r="N91" i="3"/>
  <c r="S88" i="3"/>
  <c r="R88" i="3" s="1"/>
  <c r="V88" i="3" s="1"/>
  <c r="W88" i="3" s="1"/>
  <c r="M90" i="3"/>
  <c r="L90" i="3" s="1"/>
  <c r="P90" i="3" s="1"/>
  <c r="Q90" i="3" s="1"/>
  <c r="AT76" i="3" l="1"/>
  <c r="AU76" i="3" s="1"/>
  <c r="AX75" i="3"/>
  <c r="AO79" i="3"/>
  <c r="AR78" i="3"/>
  <c r="AQ78" i="3" s="1"/>
  <c r="AH84" i="3"/>
  <c r="AN80" i="3"/>
  <c r="BC71" i="3"/>
  <c r="BB71" i="3" s="1"/>
  <c r="BF71" i="3" s="1"/>
  <c r="BI68" i="3"/>
  <c r="BH68" i="3" s="1"/>
  <c r="AB86" i="3"/>
  <c r="AC86" i="3" s="1"/>
  <c r="AF86" i="3" s="1"/>
  <c r="AK81" i="3"/>
  <c r="AJ81" i="3" s="1"/>
  <c r="BD72" i="3"/>
  <c r="BG70" i="3"/>
  <c r="BJ69" i="3"/>
  <c r="AI83" i="3"/>
  <c r="AL82" i="3"/>
  <c r="AZ73" i="3"/>
  <c r="BA73" i="3" s="1"/>
  <c r="AQ77" i="3"/>
  <c r="AW74" i="3"/>
  <c r="AV74" i="3" s="1"/>
  <c r="AE85" i="3"/>
  <c r="AD85" i="3" s="1"/>
  <c r="T90" i="3"/>
  <c r="Z88" i="3"/>
  <c r="K93" i="3"/>
  <c r="N92" i="3"/>
  <c r="M91" i="3"/>
  <c r="L91" i="3" s="1"/>
  <c r="P91" i="3" s="1"/>
  <c r="Q91" i="3" s="1"/>
  <c r="Y87" i="3"/>
  <c r="X87" i="3" s="1"/>
  <c r="S89" i="3"/>
  <c r="R89" i="3" s="1"/>
  <c r="V89" i="3" s="1"/>
  <c r="W89" i="3" s="1"/>
  <c r="AP78" i="3" l="1"/>
  <c r="AT78" i="3" s="1"/>
  <c r="BD73" i="3"/>
  <c r="AN81" i="3"/>
  <c r="AX76" i="3"/>
  <c r="AW76" i="3" s="1"/>
  <c r="AB87" i="3"/>
  <c r="AC87" i="3" s="1"/>
  <c r="AF87" i="3" s="1"/>
  <c r="BI69" i="3"/>
  <c r="BH69" i="3" s="1"/>
  <c r="AZ74" i="3"/>
  <c r="BA74" i="3" s="1"/>
  <c r="BG71" i="3"/>
  <c r="BJ70" i="3"/>
  <c r="AH85" i="3"/>
  <c r="AP77" i="3"/>
  <c r="AK82" i="3"/>
  <c r="AJ82" i="3" s="1"/>
  <c r="BC72" i="3"/>
  <c r="BB72" i="3" s="1"/>
  <c r="BF72" i="3" s="1"/>
  <c r="AO80" i="3"/>
  <c r="AR79" i="3"/>
  <c r="AI84" i="3"/>
  <c r="AL83" i="3"/>
  <c r="AK83" i="3" s="1"/>
  <c r="AW75" i="3"/>
  <c r="AV75" i="3" s="1"/>
  <c r="AE86" i="3"/>
  <c r="AD86" i="3" s="1"/>
  <c r="Z89" i="3"/>
  <c r="T91" i="3"/>
  <c r="Y88" i="3"/>
  <c r="X88" i="3" s="1"/>
  <c r="M92" i="3"/>
  <c r="L92" i="3" s="1"/>
  <c r="P92" i="3" s="1"/>
  <c r="Q92" i="3" s="1"/>
  <c r="S90" i="3"/>
  <c r="R90" i="3" s="1"/>
  <c r="V90" i="3" s="1"/>
  <c r="W90" i="3" s="1"/>
  <c r="K94" i="3"/>
  <c r="N93" i="3"/>
  <c r="BD74" i="3" l="1"/>
  <c r="AB88" i="3"/>
  <c r="AC88" i="3" s="1"/>
  <c r="AI85" i="3"/>
  <c r="AL84" i="3"/>
  <c r="AK84" i="3" s="1"/>
  <c r="AJ84" i="3" s="1"/>
  <c r="AQ79" i="3"/>
  <c r="AP79" i="3" s="1"/>
  <c r="AN82" i="3"/>
  <c r="BI70" i="3"/>
  <c r="BH70" i="3" s="1"/>
  <c r="AV76" i="3"/>
  <c r="AO81" i="3"/>
  <c r="AR80" i="3"/>
  <c r="AQ80" i="3" s="1"/>
  <c r="AJ83" i="3"/>
  <c r="BG72" i="3"/>
  <c r="BJ71" i="3"/>
  <c r="AZ75" i="3"/>
  <c r="BA75" i="3" s="1"/>
  <c r="AT77" i="3"/>
  <c r="AU77" i="3" s="1"/>
  <c r="BC73" i="3"/>
  <c r="BB73" i="3" s="1"/>
  <c r="BF73" i="3" s="1"/>
  <c r="AH86" i="3"/>
  <c r="AF88" i="3"/>
  <c r="AE88" i="3" s="1"/>
  <c r="AE87" i="3"/>
  <c r="AD87" i="3" s="1"/>
  <c r="T92" i="3"/>
  <c r="Z90" i="3"/>
  <c r="M93" i="3"/>
  <c r="L93" i="3" s="1"/>
  <c r="P93" i="3" s="1"/>
  <c r="Q93" i="3" s="1"/>
  <c r="K95" i="3"/>
  <c r="N94" i="3"/>
  <c r="S91" i="3"/>
  <c r="R91" i="3" s="1"/>
  <c r="V91" i="3" s="1"/>
  <c r="W91" i="3" s="1"/>
  <c r="Y89" i="3"/>
  <c r="X89" i="3" s="1"/>
  <c r="AP80" i="3" l="1"/>
  <c r="BD75" i="3"/>
  <c r="BC75" i="3" s="1"/>
  <c r="AT79" i="3"/>
  <c r="AU78" i="3"/>
  <c r="AX77" i="3"/>
  <c r="BI71" i="3"/>
  <c r="BH71" i="3" s="1"/>
  <c r="AO82" i="3"/>
  <c r="AR81" i="3"/>
  <c r="AQ81" i="3" s="1"/>
  <c r="AP81" i="3" s="1"/>
  <c r="AB89" i="3"/>
  <c r="AC89" i="3" s="1"/>
  <c r="AF89" i="3" s="1"/>
  <c r="BG73" i="3"/>
  <c r="BJ72" i="3"/>
  <c r="AZ76" i="3"/>
  <c r="BA76" i="3" s="1"/>
  <c r="AH87" i="3"/>
  <c r="AN83" i="3"/>
  <c r="AN84" i="3"/>
  <c r="BC74" i="3"/>
  <c r="BB75" i="3" s="1"/>
  <c r="BF75" i="3" s="1"/>
  <c r="AT80" i="3"/>
  <c r="AI86" i="3"/>
  <c r="AL85" i="3"/>
  <c r="AD88" i="3"/>
  <c r="T93" i="3"/>
  <c r="Z91" i="3"/>
  <c r="M94" i="3"/>
  <c r="L94" i="3" s="1"/>
  <c r="P94" i="3" s="1"/>
  <c r="Q94" i="3" s="1"/>
  <c r="Y90" i="3"/>
  <c r="X90" i="3" s="1"/>
  <c r="K96" i="3"/>
  <c r="N95" i="3"/>
  <c r="S92" i="3"/>
  <c r="R92" i="3" s="1"/>
  <c r="V92" i="3" s="1"/>
  <c r="W92" i="3" s="1"/>
  <c r="BD76" i="3" l="1"/>
  <c r="AB90" i="3"/>
  <c r="AC90" i="3" s="1"/>
  <c r="AI87" i="3"/>
  <c r="AL86" i="3"/>
  <c r="AK86" i="3" s="1"/>
  <c r="BB74" i="3"/>
  <c r="BF74" i="3" s="1"/>
  <c r="BG74" i="3" s="1"/>
  <c r="AH88" i="3"/>
  <c r="BI72" i="3"/>
  <c r="BH72" i="3" s="1"/>
  <c r="AT81" i="3"/>
  <c r="AW77" i="3"/>
  <c r="AV77" i="3" s="1"/>
  <c r="BJ73" i="3"/>
  <c r="AO83" i="3"/>
  <c r="AR82" i="3"/>
  <c r="AU79" i="3"/>
  <c r="AX78" i="3"/>
  <c r="AK85" i="3"/>
  <c r="AJ85" i="3" s="1"/>
  <c r="AF90" i="3"/>
  <c r="AE90" i="3" s="1"/>
  <c r="AE89" i="3"/>
  <c r="AD89" i="3" s="1"/>
  <c r="Z92" i="3"/>
  <c r="T94" i="3"/>
  <c r="Y91" i="3"/>
  <c r="X91" i="3" s="1"/>
  <c r="S93" i="3"/>
  <c r="R93" i="3" s="1"/>
  <c r="V93" i="3" s="1"/>
  <c r="W93" i="3" s="1"/>
  <c r="M95" i="3"/>
  <c r="L95" i="3" s="1"/>
  <c r="P95" i="3" s="1"/>
  <c r="Q95" i="3" s="1"/>
  <c r="K97" i="3"/>
  <c r="N96" i="3"/>
  <c r="AN85" i="3" l="1"/>
  <c r="AZ77" i="3"/>
  <c r="BA77" i="3" s="1"/>
  <c r="BG75" i="3"/>
  <c r="BJ74" i="3"/>
  <c r="AB91" i="3"/>
  <c r="AC91" i="3" s="1"/>
  <c r="AF91" i="3" s="1"/>
  <c r="AU80" i="3"/>
  <c r="AX79" i="3"/>
  <c r="AQ82" i="3"/>
  <c r="AP82" i="3" s="1"/>
  <c r="AO84" i="3"/>
  <c r="AR83" i="3"/>
  <c r="AJ86" i="3"/>
  <c r="BC76" i="3"/>
  <c r="BB76" i="3" s="1"/>
  <c r="BF76" i="3" s="1"/>
  <c r="AH89" i="3"/>
  <c r="AW78" i="3"/>
  <c r="AV78" i="3" s="1"/>
  <c r="BI73" i="3"/>
  <c r="BH73" i="3" s="1"/>
  <c r="AI88" i="3"/>
  <c r="AL87" i="3"/>
  <c r="AD90" i="3"/>
  <c r="Z93" i="3"/>
  <c r="T95" i="3"/>
  <c r="K98" i="3"/>
  <c r="N97" i="3"/>
  <c r="S94" i="3"/>
  <c r="R94" i="3" s="1"/>
  <c r="V94" i="3" s="1"/>
  <c r="W94" i="3" s="1"/>
  <c r="M96" i="3"/>
  <c r="L96" i="3" s="1"/>
  <c r="P96" i="3" s="1"/>
  <c r="Q96" i="3" s="1"/>
  <c r="Y92" i="3"/>
  <c r="X92" i="3" s="1"/>
  <c r="AT82" i="3" l="1"/>
  <c r="AQ83" i="3"/>
  <c r="AP83" i="3" s="1"/>
  <c r="AW79" i="3"/>
  <c r="AV79" i="3" s="1"/>
  <c r="BI74" i="3"/>
  <c r="BH74" i="3" s="1"/>
  <c r="AB92" i="3"/>
  <c r="AC92" i="3" s="1"/>
  <c r="AH90" i="3"/>
  <c r="AO85" i="3"/>
  <c r="AR84" i="3"/>
  <c r="AQ84" i="3" s="1"/>
  <c r="AP84" i="3" s="1"/>
  <c r="AU81" i="3"/>
  <c r="AX80" i="3"/>
  <c r="AW80" i="3" s="1"/>
  <c r="BG76" i="3"/>
  <c r="BJ75" i="3"/>
  <c r="AK87" i="3"/>
  <c r="AJ87" i="3" s="1"/>
  <c r="AI89" i="3"/>
  <c r="AL88" i="3"/>
  <c r="AZ78" i="3"/>
  <c r="BA78" i="3" s="1"/>
  <c r="AN86" i="3"/>
  <c r="BD77" i="3"/>
  <c r="AF92" i="3"/>
  <c r="AE91" i="3"/>
  <c r="AD91" i="3" s="1"/>
  <c r="T96" i="3"/>
  <c r="Z94" i="3"/>
  <c r="S95" i="3"/>
  <c r="R95" i="3" s="1"/>
  <c r="V95" i="3" s="1"/>
  <c r="W95" i="3" s="1"/>
  <c r="Y93" i="3"/>
  <c r="X93" i="3" s="1"/>
  <c r="M97" i="3"/>
  <c r="L97" i="3" s="1"/>
  <c r="P97" i="3" s="1"/>
  <c r="Q97" i="3" s="1"/>
  <c r="K99" i="3"/>
  <c r="N98" i="3"/>
  <c r="AV80" i="3" l="1"/>
  <c r="AZ80" i="3" s="1"/>
  <c r="BD78" i="3"/>
  <c r="AB93" i="3"/>
  <c r="AC93" i="3" s="1"/>
  <c r="AF93" i="3" s="1"/>
  <c r="AH91" i="3"/>
  <c r="AN87" i="3"/>
  <c r="AU82" i="3"/>
  <c r="AX81" i="3"/>
  <c r="AZ79" i="3"/>
  <c r="BA79" i="3" s="1"/>
  <c r="BC77" i="3"/>
  <c r="BB77" i="3" s="1"/>
  <c r="BF77" i="3" s="1"/>
  <c r="BG77" i="3" s="1"/>
  <c r="AK88" i="3"/>
  <c r="AJ88" i="3" s="1"/>
  <c r="BI75" i="3"/>
  <c r="BH75" i="3" s="1"/>
  <c r="AT84" i="3"/>
  <c r="AI90" i="3"/>
  <c r="AL89" i="3"/>
  <c r="BJ76" i="3"/>
  <c r="AO86" i="3"/>
  <c r="AR85" i="3"/>
  <c r="AT83" i="3"/>
  <c r="AE92" i="3"/>
  <c r="AD92" i="3" s="1"/>
  <c r="Z95" i="3"/>
  <c r="T97" i="3"/>
  <c r="Y94" i="3"/>
  <c r="X94" i="3" s="1"/>
  <c r="K100" i="3"/>
  <c r="N99" i="3"/>
  <c r="M98" i="3"/>
  <c r="L98" i="3" s="1"/>
  <c r="P98" i="3" s="1"/>
  <c r="Q98" i="3" s="1"/>
  <c r="S96" i="3"/>
  <c r="R96" i="3" s="1"/>
  <c r="V96" i="3" s="1"/>
  <c r="W96" i="3" s="1"/>
  <c r="BA80" i="3" l="1"/>
  <c r="BD79" i="3"/>
  <c r="BC79" i="3" s="1"/>
  <c r="BJ77" i="3"/>
  <c r="BI76" i="3"/>
  <c r="BH76" i="3" s="1"/>
  <c r="AU83" i="3"/>
  <c r="AX82" i="3"/>
  <c r="AH92" i="3"/>
  <c r="AN88" i="3"/>
  <c r="AB94" i="3"/>
  <c r="AC94" i="3" s="1"/>
  <c r="AF94" i="3" s="1"/>
  <c r="AE94" i="3" s="1"/>
  <c r="AQ85" i="3"/>
  <c r="AK89" i="3"/>
  <c r="AJ89" i="3" s="1"/>
  <c r="BC78" i="3"/>
  <c r="BB79" i="3" s="1"/>
  <c r="BF79" i="3" s="1"/>
  <c r="AO87" i="3"/>
  <c r="AR86" i="3"/>
  <c r="AQ86" i="3" s="1"/>
  <c r="AI91" i="3"/>
  <c r="AL90" i="3"/>
  <c r="AW81" i="3"/>
  <c r="AV81" i="3" s="1"/>
  <c r="AE93" i="3"/>
  <c r="AD93" i="3" s="1"/>
  <c r="Z96" i="3"/>
  <c r="T98" i="3"/>
  <c r="M99" i="3"/>
  <c r="L99" i="3" s="1"/>
  <c r="P99" i="3" s="1"/>
  <c r="Q99" i="3" s="1"/>
  <c r="S97" i="3"/>
  <c r="R97" i="3" s="1"/>
  <c r="V97" i="3" s="1"/>
  <c r="W97" i="3" s="1"/>
  <c r="K101" i="3"/>
  <c r="N100" i="3"/>
  <c r="Y95" i="3"/>
  <c r="X95" i="3" s="1"/>
  <c r="AN89" i="3" l="1"/>
  <c r="AZ81" i="3"/>
  <c r="BA81" i="3" s="1"/>
  <c r="AI92" i="3"/>
  <c r="AL91" i="3"/>
  <c r="AK91" i="3" s="1"/>
  <c r="AP86" i="3"/>
  <c r="AW82" i="3"/>
  <c r="AV82" i="3" s="1"/>
  <c r="BI77" i="3"/>
  <c r="BH77" i="3" s="1"/>
  <c r="AB95" i="3"/>
  <c r="AC95" i="3" s="1"/>
  <c r="AF95" i="3" s="1"/>
  <c r="AU84" i="3"/>
  <c r="AX83" i="3"/>
  <c r="AO88" i="3"/>
  <c r="AR87" i="3"/>
  <c r="AH93" i="3"/>
  <c r="AK90" i="3"/>
  <c r="BB78" i="3"/>
  <c r="BF78" i="3" s="1"/>
  <c r="BG78" i="3" s="1"/>
  <c r="AP85" i="3"/>
  <c r="BD80" i="3"/>
  <c r="AD94" i="3"/>
  <c r="T99" i="3"/>
  <c r="Z97" i="3"/>
  <c r="M100" i="3"/>
  <c r="L100" i="3" s="1"/>
  <c r="P100" i="3" s="1"/>
  <c r="Q100" i="3" s="1"/>
  <c r="Y96" i="3"/>
  <c r="X96" i="3" s="1"/>
  <c r="S98" i="3"/>
  <c r="R98" i="3" s="1"/>
  <c r="V98" i="3" s="1"/>
  <c r="W98" i="3" s="1"/>
  <c r="K102" i="3"/>
  <c r="N101" i="3"/>
  <c r="AJ91" i="3" l="1"/>
  <c r="AZ82" i="3"/>
  <c r="BA82" i="3" s="1"/>
  <c r="AB96" i="3"/>
  <c r="AC96" i="3" s="1"/>
  <c r="AF96" i="3" s="1"/>
  <c r="AE96" i="3" s="1"/>
  <c r="AT85" i="3"/>
  <c r="AU85" i="3" s="1"/>
  <c r="AX84" i="3"/>
  <c r="AW84" i="3" s="1"/>
  <c r="AH94" i="3"/>
  <c r="BG79" i="3"/>
  <c r="BJ78" i="3"/>
  <c r="AQ87" i="3"/>
  <c r="AP87" i="3" s="1"/>
  <c r="AI93" i="3"/>
  <c r="AL92" i="3"/>
  <c r="BC80" i="3"/>
  <c r="BB80" i="3" s="1"/>
  <c r="BF80" i="3" s="1"/>
  <c r="AJ90" i="3"/>
  <c r="AO89" i="3"/>
  <c r="AR88" i="3"/>
  <c r="AQ88" i="3" s="1"/>
  <c r="BD81" i="3"/>
  <c r="AN91" i="3"/>
  <c r="AW83" i="3"/>
  <c r="AV83" i="3" s="1"/>
  <c r="AT86" i="3"/>
  <c r="AE95" i="3"/>
  <c r="AD95" i="3" s="1"/>
  <c r="T100" i="3"/>
  <c r="Z98" i="3"/>
  <c r="Y97" i="3"/>
  <c r="X97" i="3" s="1"/>
  <c r="K103" i="3"/>
  <c r="N102" i="3"/>
  <c r="M101" i="3"/>
  <c r="L101" i="3" s="1"/>
  <c r="P101" i="3" s="1"/>
  <c r="Q101" i="3" s="1"/>
  <c r="S99" i="3"/>
  <c r="R99" i="3" s="1"/>
  <c r="V99" i="3" s="1"/>
  <c r="W99" i="3" s="1"/>
  <c r="AP88" i="3" l="1"/>
  <c r="AT87" i="3"/>
  <c r="AU86" i="3"/>
  <c r="AX85" i="3"/>
  <c r="AR89" i="3"/>
  <c r="AK92" i="3"/>
  <c r="AJ92" i="3" s="1"/>
  <c r="BI78" i="3"/>
  <c r="BH78" i="3" s="1"/>
  <c r="AB97" i="3"/>
  <c r="AC97" i="3" s="1"/>
  <c r="AF97" i="3" s="1"/>
  <c r="AZ83" i="3"/>
  <c r="BC81" i="3"/>
  <c r="BB81" i="3" s="1"/>
  <c r="BF81" i="3" s="1"/>
  <c r="AN90" i="3"/>
  <c r="AO90" i="3" s="1"/>
  <c r="AI94" i="3"/>
  <c r="AL93" i="3"/>
  <c r="BG80" i="3"/>
  <c r="BJ79" i="3"/>
  <c r="AH95" i="3"/>
  <c r="BA83" i="3"/>
  <c r="BD82" i="3"/>
  <c r="AT88" i="3"/>
  <c r="AV84" i="3"/>
  <c r="AD96" i="3"/>
  <c r="Z99" i="3"/>
  <c r="T101" i="3"/>
  <c r="M102" i="3"/>
  <c r="L102" i="3" s="1"/>
  <c r="P102" i="3" s="1"/>
  <c r="Q102" i="3" s="1"/>
  <c r="K104" i="3"/>
  <c r="N103" i="3"/>
  <c r="Y98" i="3"/>
  <c r="X98" i="3" s="1"/>
  <c r="S100" i="3"/>
  <c r="R100" i="3" s="1"/>
  <c r="V100" i="3" s="1"/>
  <c r="W100" i="3" s="1"/>
  <c r="AO91" i="3" l="1"/>
  <c r="AR90" i="3"/>
  <c r="AQ90" i="3" s="1"/>
  <c r="AZ84" i="3"/>
  <c r="BA84" i="3" s="1"/>
  <c r="BC82" i="3"/>
  <c r="BB82" i="3" s="1"/>
  <c r="BF82" i="3" s="1"/>
  <c r="BG81" i="3"/>
  <c r="BJ80" i="3"/>
  <c r="AU87" i="3"/>
  <c r="AX86" i="3"/>
  <c r="BD83" i="3"/>
  <c r="BC83" i="3" s="1"/>
  <c r="AK93" i="3"/>
  <c r="AJ93" i="3" s="1"/>
  <c r="AQ89" i="3"/>
  <c r="AB98" i="3"/>
  <c r="AC98" i="3" s="1"/>
  <c r="AF98" i="3" s="1"/>
  <c r="AE98" i="3" s="1"/>
  <c r="AH96" i="3"/>
  <c r="AI95" i="3"/>
  <c r="AL94" i="3"/>
  <c r="BI79" i="3"/>
  <c r="BH79" i="3" s="1"/>
  <c r="AN92" i="3"/>
  <c r="AW85" i="3"/>
  <c r="AV85" i="3" s="1"/>
  <c r="AE97" i="3"/>
  <c r="AD97" i="3" s="1"/>
  <c r="Z100" i="3"/>
  <c r="T102" i="3"/>
  <c r="S101" i="3"/>
  <c r="R101" i="3" s="1"/>
  <c r="V101" i="3" s="1"/>
  <c r="W101" i="3" s="1"/>
  <c r="K105" i="3"/>
  <c r="N104" i="3"/>
  <c r="M103" i="3"/>
  <c r="L103" i="3" s="1"/>
  <c r="P103" i="3" s="1"/>
  <c r="Q103" i="3" s="1"/>
  <c r="Y99" i="3"/>
  <c r="X99" i="3" s="1"/>
  <c r="AP90" i="3" l="1"/>
  <c r="AT90" i="3" s="1"/>
  <c r="AD98" i="3"/>
  <c r="AP89" i="3"/>
  <c r="AT89" i="3" s="1"/>
  <c r="AZ85" i="3"/>
  <c r="BA85" i="3" s="1"/>
  <c r="AB99" i="3"/>
  <c r="AC99" i="3" s="1"/>
  <c r="AF99" i="3" s="1"/>
  <c r="AI96" i="3"/>
  <c r="AL95" i="3"/>
  <c r="AK95" i="3" s="1"/>
  <c r="BI80" i="3"/>
  <c r="BH80" i="3" s="1"/>
  <c r="AH97" i="3"/>
  <c r="BD84" i="3"/>
  <c r="BG82" i="3"/>
  <c r="BJ81" i="3"/>
  <c r="BI81" i="3" s="1"/>
  <c r="AH98" i="3"/>
  <c r="AN93" i="3"/>
  <c r="AW86" i="3"/>
  <c r="AV86" i="3" s="1"/>
  <c r="AK94" i="3"/>
  <c r="AU88" i="3"/>
  <c r="AX87" i="3"/>
  <c r="BB83" i="3"/>
  <c r="BF83" i="3" s="1"/>
  <c r="AO92" i="3"/>
  <c r="AR91" i="3"/>
  <c r="Z101" i="3"/>
  <c r="K106" i="3"/>
  <c r="N105" i="3"/>
  <c r="S102" i="3"/>
  <c r="R102" i="3" s="1"/>
  <c r="V102" i="3" s="1"/>
  <c r="W102" i="3" s="1"/>
  <c r="Y100" i="3"/>
  <c r="X100" i="3" s="1"/>
  <c r="M104" i="3"/>
  <c r="L104" i="3" s="1"/>
  <c r="P104" i="3" s="1"/>
  <c r="Q104" i="3" s="1"/>
  <c r="T103" i="3"/>
  <c r="AJ95" i="3" l="1"/>
  <c r="BH81" i="3"/>
  <c r="AZ86" i="3"/>
  <c r="BA86" i="3" s="1"/>
  <c r="AO93" i="3"/>
  <c r="AR92" i="3"/>
  <c r="AJ94" i="3"/>
  <c r="BC84" i="3"/>
  <c r="BB84" i="3" s="1"/>
  <c r="BF84" i="3" s="1"/>
  <c r="AB100" i="3"/>
  <c r="AC100" i="3" s="1"/>
  <c r="AF100" i="3" s="1"/>
  <c r="AE100" i="3" s="1"/>
  <c r="AN95" i="3"/>
  <c r="BD85" i="3"/>
  <c r="AW87" i="3"/>
  <c r="AV87" i="3" s="1"/>
  <c r="AI97" i="3"/>
  <c r="AL96" i="3"/>
  <c r="AQ91" i="3"/>
  <c r="AP91" i="3" s="1"/>
  <c r="AU89" i="3"/>
  <c r="AX88" i="3"/>
  <c r="AW88" i="3" s="1"/>
  <c r="BG83" i="3"/>
  <c r="BJ82" i="3"/>
  <c r="AE99" i="3"/>
  <c r="AD99" i="3" s="1"/>
  <c r="Z102" i="3"/>
  <c r="T104" i="3"/>
  <c r="M105" i="3"/>
  <c r="L105" i="3" s="1"/>
  <c r="P105" i="3" s="1"/>
  <c r="Q105" i="3" s="1"/>
  <c r="K107" i="3"/>
  <c r="N106" i="3"/>
  <c r="S103" i="3"/>
  <c r="R103" i="3" s="1"/>
  <c r="V103" i="3" s="1"/>
  <c r="W103" i="3" s="1"/>
  <c r="Y101" i="3"/>
  <c r="X101" i="3" s="1"/>
  <c r="AV88" i="3" l="1"/>
  <c r="AT91" i="3"/>
  <c r="AB101" i="3"/>
  <c r="AC101" i="3" s="1"/>
  <c r="AF101" i="3" s="1"/>
  <c r="BG84" i="3"/>
  <c r="BJ83" i="3"/>
  <c r="AZ87" i="3"/>
  <c r="AQ92" i="3"/>
  <c r="AP92" i="3" s="1"/>
  <c r="AH99" i="3"/>
  <c r="AZ88" i="3"/>
  <c r="AK96" i="3"/>
  <c r="AJ96" i="3" s="1"/>
  <c r="BC85" i="3"/>
  <c r="BB85" i="3" s="1"/>
  <c r="BF85" i="3" s="1"/>
  <c r="AR93" i="3"/>
  <c r="AU90" i="3"/>
  <c r="AX89" i="3"/>
  <c r="AI98" i="3"/>
  <c r="AL97" i="3"/>
  <c r="BA87" i="3"/>
  <c r="BD86" i="3"/>
  <c r="BC86" i="3" s="1"/>
  <c r="BI82" i="3"/>
  <c r="BH82" i="3" s="1"/>
  <c r="AN94" i="3"/>
  <c r="AO94" i="3" s="1"/>
  <c r="AD100" i="3"/>
  <c r="T105" i="3"/>
  <c r="Z103" i="3"/>
  <c r="M106" i="3"/>
  <c r="L106" i="3" s="1"/>
  <c r="P106" i="3" s="1"/>
  <c r="Q106" i="3" s="1"/>
  <c r="K108" i="3"/>
  <c r="N107" i="3"/>
  <c r="S104" i="3"/>
  <c r="R104" i="3" s="1"/>
  <c r="V104" i="3" s="1"/>
  <c r="W104" i="3" s="1"/>
  <c r="Y102" i="3"/>
  <c r="X102" i="3" s="1"/>
  <c r="BB86" i="3" l="1"/>
  <c r="BF86" i="3" s="1"/>
  <c r="AN96" i="3"/>
  <c r="AO95" i="3"/>
  <c r="AR94" i="3"/>
  <c r="AQ94" i="3" s="1"/>
  <c r="AK97" i="3"/>
  <c r="AJ97" i="3" s="1"/>
  <c r="AQ93" i="3"/>
  <c r="AP93" i="3" s="1"/>
  <c r="AB102" i="3"/>
  <c r="AC102" i="3" s="1"/>
  <c r="AF102" i="3" s="1"/>
  <c r="AI99" i="3"/>
  <c r="AL98" i="3"/>
  <c r="AT92" i="3"/>
  <c r="BI83" i="3"/>
  <c r="BH83" i="3" s="1"/>
  <c r="AH100" i="3"/>
  <c r="AW89" i="3"/>
  <c r="AV89" i="3" s="1"/>
  <c r="BG85" i="3"/>
  <c r="BJ84" i="3"/>
  <c r="BA88" i="3"/>
  <c r="BD87" i="3"/>
  <c r="AU91" i="3"/>
  <c r="AX90" i="3"/>
  <c r="AE101" i="3"/>
  <c r="AD101" i="3" s="1"/>
  <c r="T106" i="3"/>
  <c r="Z104" i="3"/>
  <c r="Y103" i="3"/>
  <c r="X103" i="3" s="1"/>
  <c r="K109" i="3"/>
  <c r="N108" i="3"/>
  <c r="S105" i="3"/>
  <c r="R105" i="3" s="1"/>
  <c r="V105" i="3" s="1"/>
  <c r="W105" i="3" s="1"/>
  <c r="M107" i="3"/>
  <c r="L107" i="3" s="1"/>
  <c r="P107" i="3" s="1"/>
  <c r="Q107" i="3" s="1"/>
  <c r="AN97" i="3" l="1"/>
  <c r="AW90" i="3"/>
  <c r="AV90" i="3" s="1"/>
  <c r="BI84" i="3"/>
  <c r="BH84" i="3" s="1"/>
  <c r="AU92" i="3"/>
  <c r="AX91" i="3"/>
  <c r="BG86" i="3"/>
  <c r="BJ85" i="3"/>
  <c r="AH101" i="3"/>
  <c r="BC87" i="3"/>
  <c r="BB87" i="3" s="1"/>
  <c r="BF87" i="3" s="1"/>
  <c r="AZ89" i="3"/>
  <c r="BA89" i="3" s="1"/>
  <c r="AK98" i="3"/>
  <c r="AJ98" i="3" s="1"/>
  <c r="AT93" i="3"/>
  <c r="AB103" i="3"/>
  <c r="AC103" i="3" s="1"/>
  <c r="AF103" i="3" s="1"/>
  <c r="BD88" i="3"/>
  <c r="AI100" i="3"/>
  <c r="AL99" i="3"/>
  <c r="AK99" i="3" s="1"/>
  <c r="AP94" i="3"/>
  <c r="AO96" i="3"/>
  <c r="AR95" i="3"/>
  <c r="AE102" i="3"/>
  <c r="AD102" i="3" s="1"/>
  <c r="T107" i="3"/>
  <c r="Z105" i="3"/>
  <c r="Y104" i="3"/>
  <c r="X104" i="3" s="1"/>
  <c r="K110" i="3"/>
  <c r="N109" i="3"/>
  <c r="M108" i="3"/>
  <c r="L108" i="3" s="1"/>
  <c r="P108" i="3" s="1"/>
  <c r="Q108" i="3" s="1"/>
  <c r="S106" i="3"/>
  <c r="R106" i="3" s="1"/>
  <c r="V106" i="3" s="1"/>
  <c r="W106" i="3" s="1"/>
  <c r="AN98" i="3" l="1"/>
  <c r="AZ90" i="3"/>
  <c r="BA90" i="3" s="1"/>
  <c r="AB104" i="3"/>
  <c r="AC104" i="3" s="1"/>
  <c r="AF104" i="3" s="1"/>
  <c r="AE104" i="3" s="1"/>
  <c r="BI85" i="3"/>
  <c r="BH85" i="3" s="1"/>
  <c r="AQ95" i="3"/>
  <c r="AP95" i="3" s="1"/>
  <c r="AI101" i="3"/>
  <c r="AL100" i="3"/>
  <c r="AK100" i="3" s="1"/>
  <c r="AJ100" i="3" s="1"/>
  <c r="BG87" i="3"/>
  <c r="BJ86" i="3"/>
  <c r="AO97" i="3"/>
  <c r="AR96" i="3"/>
  <c r="AQ96" i="3" s="1"/>
  <c r="BC88" i="3"/>
  <c r="BB88" i="3" s="1"/>
  <c r="BF88" i="3" s="1"/>
  <c r="AJ99" i="3"/>
  <c r="AW91" i="3"/>
  <c r="AV91" i="3" s="1"/>
  <c r="AH102" i="3"/>
  <c r="AT94" i="3"/>
  <c r="BD89" i="3"/>
  <c r="AU93" i="3"/>
  <c r="AX92" i="3"/>
  <c r="AW92" i="3" s="1"/>
  <c r="AE103" i="3"/>
  <c r="AD103" i="3" s="1"/>
  <c r="T108" i="3"/>
  <c r="Z106" i="3"/>
  <c r="Y105" i="3"/>
  <c r="X105" i="3" s="1"/>
  <c r="K111" i="3"/>
  <c r="N110" i="3"/>
  <c r="S107" i="3"/>
  <c r="R107" i="3" s="1"/>
  <c r="V107" i="3" s="1"/>
  <c r="W107" i="3" s="1"/>
  <c r="M109" i="3"/>
  <c r="L109" i="3" s="1"/>
  <c r="P109" i="3" s="1"/>
  <c r="Q109" i="3" s="1"/>
  <c r="AP96" i="3" l="1"/>
  <c r="AV92" i="3"/>
  <c r="AZ92" i="3" s="1"/>
  <c r="AT95" i="3"/>
  <c r="AB105" i="3"/>
  <c r="AC105" i="3" s="1"/>
  <c r="AF105" i="3" s="1"/>
  <c r="BD90" i="3"/>
  <c r="BI86" i="3"/>
  <c r="BH86" i="3" s="1"/>
  <c r="BG88" i="3"/>
  <c r="BJ87" i="3"/>
  <c r="AZ91" i="3"/>
  <c r="BA91" i="3" s="1"/>
  <c r="AT96" i="3"/>
  <c r="AN100" i="3"/>
  <c r="AU94" i="3"/>
  <c r="AX93" i="3"/>
  <c r="AH103" i="3"/>
  <c r="BC89" i="3"/>
  <c r="BB89" i="3" s="1"/>
  <c r="BF89" i="3" s="1"/>
  <c r="AN99" i="3"/>
  <c r="AO98" i="3"/>
  <c r="AR97" i="3"/>
  <c r="AQ97" i="3" s="1"/>
  <c r="AP97" i="3" s="1"/>
  <c r="AI102" i="3"/>
  <c r="AL101" i="3"/>
  <c r="AD104" i="3"/>
  <c r="Z107" i="3"/>
  <c r="T109" i="3"/>
  <c r="Y106" i="3"/>
  <c r="X106" i="3" s="1"/>
  <c r="K112" i="3"/>
  <c r="N111" i="3"/>
  <c r="M110" i="3"/>
  <c r="L110" i="3" s="1"/>
  <c r="P110" i="3" s="1"/>
  <c r="Q110" i="3" s="1"/>
  <c r="S108" i="3"/>
  <c r="R108" i="3" s="1"/>
  <c r="V108" i="3" s="1"/>
  <c r="W108" i="3" s="1"/>
  <c r="BA92" i="3" l="1"/>
  <c r="BD91" i="3"/>
  <c r="BC91" i="3" s="1"/>
  <c r="AB106" i="3"/>
  <c r="AC106" i="3" s="1"/>
  <c r="AF106" i="3" s="1"/>
  <c r="AE106" i="3" s="1"/>
  <c r="AO99" i="3"/>
  <c r="AR98" i="3"/>
  <c r="AW93" i="3"/>
  <c r="AV93" i="3" s="1"/>
  <c r="BG89" i="3"/>
  <c r="BJ88" i="3"/>
  <c r="AK101" i="3"/>
  <c r="AJ101" i="3" s="1"/>
  <c r="AU95" i="3"/>
  <c r="AX94" i="3"/>
  <c r="BC90" i="3"/>
  <c r="AI103" i="3"/>
  <c r="AL102" i="3"/>
  <c r="AK102" i="3" s="1"/>
  <c r="AH104" i="3"/>
  <c r="AT97" i="3"/>
  <c r="BI87" i="3"/>
  <c r="BH87" i="3" s="1"/>
  <c r="AE105" i="3"/>
  <c r="AD105" i="3" s="1"/>
  <c r="Z108" i="3"/>
  <c r="T110" i="3"/>
  <c r="M111" i="3"/>
  <c r="L111" i="3" s="1"/>
  <c r="P111" i="3" s="1"/>
  <c r="Q111" i="3" s="1"/>
  <c r="S109" i="3"/>
  <c r="R109" i="3" s="1"/>
  <c r="V109" i="3" s="1"/>
  <c r="W109" i="3" s="1"/>
  <c r="K113" i="3"/>
  <c r="N112" i="3"/>
  <c r="Y107" i="3"/>
  <c r="X107" i="3" s="1"/>
  <c r="BB91" i="3" l="1"/>
  <c r="BF91" i="3" s="1"/>
  <c r="AJ102" i="3"/>
  <c r="AN102" i="3" s="1"/>
  <c r="AZ93" i="3"/>
  <c r="AN101" i="3"/>
  <c r="BB90" i="3"/>
  <c r="BF90" i="3" s="1"/>
  <c r="BG90" i="3" s="1"/>
  <c r="AH105" i="3"/>
  <c r="AW94" i="3"/>
  <c r="AV94" i="3" s="1"/>
  <c r="BI88" i="3"/>
  <c r="BH88" i="3" s="1"/>
  <c r="AQ98" i="3"/>
  <c r="AP98" i="3" s="1"/>
  <c r="AB107" i="3"/>
  <c r="AC107" i="3" s="1"/>
  <c r="AF107" i="3" s="1"/>
  <c r="AD106" i="3"/>
  <c r="AI104" i="3"/>
  <c r="AL103" i="3"/>
  <c r="AU96" i="3"/>
  <c r="AX95" i="3"/>
  <c r="BJ89" i="3"/>
  <c r="AO100" i="3"/>
  <c r="AR99" i="3"/>
  <c r="BA93" i="3"/>
  <c r="BD92" i="3"/>
  <c r="Z109" i="3"/>
  <c r="T111" i="3"/>
  <c r="S110" i="3"/>
  <c r="R110" i="3" s="1"/>
  <c r="V110" i="3" s="1"/>
  <c r="W110" i="3" s="1"/>
  <c r="K114" i="3"/>
  <c r="N113" i="3"/>
  <c r="M112" i="3"/>
  <c r="L112" i="3" s="1"/>
  <c r="P112" i="3" s="1"/>
  <c r="Q112" i="3" s="1"/>
  <c r="Y108" i="3"/>
  <c r="X108" i="3" s="1"/>
  <c r="AZ94" i="3" l="1"/>
  <c r="BC92" i="3"/>
  <c r="BB92" i="3" s="1"/>
  <c r="BF92" i="3" s="1"/>
  <c r="AO101" i="3"/>
  <c r="AR100" i="3"/>
  <c r="AQ100" i="3" s="1"/>
  <c r="AU97" i="3"/>
  <c r="AX96" i="3"/>
  <c r="AW96" i="3" s="1"/>
  <c r="BI89" i="3"/>
  <c r="BH89" i="3" s="1"/>
  <c r="AK103" i="3"/>
  <c r="AJ103" i="3" s="1"/>
  <c r="BA94" i="3"/>
  <c r="BD93" i="3"/>
  <c r="BG91" i="3"/>
  <c r="BJ90" i="3"/>
  <c r="AI105" i="3"/>
  <c r="AL104" i="3"/>
  <c r="AT98" i="3"/>
  <c r="AB108" i="3"/>
  <c r="AC108" i="3" s="1"/>
  <c r="AF108" i="3" s="1"/>
  <c r="AQ99" i="3"/>
  <c r="AP99" i="3" s="1"/>
  <c r="AW95" i="3"/>
  <c r="AV95" i="3" s="1"/>
  <c r="AH106" i="3"/>
  <c r="AE107" i="3"/>
  <c r="AD107" i="3" s="1"/>
  <c r="Z110" i="3"/>
  <c r="T112" i="3"/>
  <c r="S111" i="3"/>
  <c r="R111" i="3" s="1"/>
  <c r="V111" i="3" s="1"/>
  <c r="W111" i="3" s="1"/>
  <c r="K115" i="3"/>
  <c r="N114" i="3"/>
  <c r="M113" i="3"/>
  <c r="L113" i="3" s="1"/>
  <c r="P113" i="3" s="1"/>
  <c r="Q113" i="3" s="1"/>
  <c r="Y109" i="3"/>
  <c r="X109" i="3" s="1"/>
  <c r="AZ95" i="3" l="1"/>
  <c r="AT99" i="3"/>
  <c r="BI90" i="3"/>
  <c r="BH90" i="3" s="1"/>
  <c r="AN103" i="3"/>
  <c r="AV96" i="3"/>
  <c r="BG92" i="3"/>
  <c r="BJ91" i="3"/>
  <c r="AU98" i="3"/>
  <c r="AX97" i="3"/>
  <c r="AH107" i="3"/>
  <c r="AK104" i="3"/>
  <c r="AJ104" i="3" s="1"/>
  <c r="BC93" i="3"/>
  <c r="BB93" i="3" s="1"/>
  <c r="BF93" i="3" s="1"/>
  <c r="AP100" i="3"/>
  <c r="AB109" i="3"/>
  <c r="AC109" i="3" s="1"/>
  <c r="AF109" i="3" s="1"/>
  <c r="AI106" i="3"/>
  <c r="AL105" i="3"/>
  <c r="BA95" i="3"/>
  <c r="BD94" i="3"/>
  <c r="AO102" i="3"/>
  <c r="AR101" i="3"/>
  <c r="AE108" i="3"/>
  <c r="AD108" i="3" s="1"/>
  <c r="T113" i="3"/>
  <c r="Z111" i="3"/>
  <c r="M114" i="3"/>
  <c r="L114" i="3" s="1"/>
  <c r="P114" i="3" s="1"/>
  <c r="Q114" i="3" s="1"/>
  <c r="K116" i="3"/>
  <c r="N115" i="3"/>
  <c r="S112" i="3"/>
  <c r="R112" i="3" s="1"/>
  <c r="V112" i="3" s="1"/>
  <c r="W112" i="3" s="1"/>
  <c r="Y110" i="3"/>
  <c r="X110" i="3" s="1"/>
  <c r="AN104" i="3" l="1"/>
  <c r="AH108" i="3"/>
  <c r="BC94" i="3"/>
  <c r="BB94" i="3" s="1"/>
  <c r="BF94" i="3" s="1"/>
  <c r="AW97" i="3"/>
  <c r="AV97" i="3" s="1"/>
  <c r="AZ96" i="3"/>
  <c r="BA96" i="3" s="1"/>
  <c r="BD95" i="3"/>
  <c r="BC95" i="3" s="1"/>
  <c r="AU99" i="3"/>
  <c r="AX98" i="3"/>
  <c r="AB110" i="3"/>
  <c r="AC110" i="3" s="1"/>
  <c r="AF110" i="3" s="1"/>
  <c r="AE110" i="3" s="1"/>
  <c r="AQ101" i="3"/>
  <c r="AP101" i="3" s="1"/>
  <c r="AK105" i="3"/>
  <c r="AJ105" i="3" s="1"/>
  <c r="AT100" i="3"/>
  <c r="BI91" i="3"/>
  <c r="BH91" i="3" s="1"/>
  <c r="AO103" i="3"/>
  <c r="AR102" i="3"/>
  <c r="AQ102" i="3" s="1"/>
  <c r="AI107" i="3"/>
  <c r="AL106" i="3"/>
  <c r="BG93" i="3"/>
  <c r="BJ92" i="3"/>
  <c r="AE109" i="3"/>
  <c r="AD109" i="3" s="1"/>
  <c r="T114" i="3"/>
  <c r="Z112" i="3"/>
  <c r="Y111" i="3"/>
  <c r="X111" i="3" s="1"/>
  <c r="K117" i="3"/>
  <c r="N116" i="3"/>
  <c r="S113" i="3"/>
  <c r="R113" i="3" s="1"/>
  <c r="V113" i="3" s="1"/>
  <c r="W113" i="3" s="1"/>
  <c r="M115" i="3"/>
  <c r="L115" i="3" s="1"/>
  <c r="P115" i="3" s="1"/>
  <c r="Q115" i="3" s="1"/>
  <c r="AD110" i="3" l="1"/>
  <c r="BD96" i="3"/>
  <c r="AZ97" i="3"/>
  <c r="BA97" i="3" s="1"/>
  <c r="BI92" i="3"/>
  <c r="BH92" i="3" s="1"/>
  <c r="BG94" i="3"/>
  <c r="BJ93" i="3"/>
  <c r="AO104" i="3"/>
  <c r="AR103" i="3"/>
  <c r="AT101" i="3"/>
  <c r="AW98" i="3"/>
  <c r="AV98" i="3" s="1"/>
  <c r="AB111" i="3"/>
  <c r="AC111" i="3" s="1"/>
  <c r="AF111" i="3" s="1"/>
  <c r="AH109" i="3"/>
  <c r="AK106" i="3"/>
  <c r="AJ106" i="3" s="1"/>
  <c r="AP102" i="3"/>
  <c r="AU100" i="3"/>
  <c r="AX99" i="3"/>
  <c r="BB95" i="3"/>
  <c r="BF95" i="3" s="1"/>
  <c r="AI108" i="3"/>
  <c r="AL107" i="3"/>
  <c r="AK107" i="3" s="1"/>
  <c r="AN105" i="3"/>
  <c r="AH110" i="3"/>
  <c r="T115" i="3"/>
  <c r="Z113" i="3"/>
  <c r="M116" i="3"/>
  <c r="L116" i="3" s="1"/>
  <c r="P116" i="3" s="1"/>
  <c r="Q116" i="3" s="1"/>
  <c r="Y112" i="3"/>
  <c r="X112" i="3" s="1"/>
  <c r="K118" i="3"/>
  <c r="N117" i="3"/>
  <c r="S114" i="3"/>
  <c r="R114" i="3" s="1"/>
  <c r="V114" i="3" s="1"/>
  <c r="W114" i="3" s="1"/>
  <c r="AZ98" i="3" l="1"/>
  <c r="BA98" i="3" s="1"/>
  <c r="BD97" i="3"/>
  <c r="AI109" i="3"/>
  <c r="AL108" i="3"/>
  <c r="AB112" i="3"/>
  <c r="AC112" i="3" s="1"/>
  <c r="AF112" i="3" s="1"/>
  <c r="AE112" i="3" s="1"/>
  <c r="AT102" i="3"/>
  <c r="AQ103" i="3"/>
  <c r="AP103" i="3" s="1"/>
  <c r="AW99" i="3"/>
  <c r="AV99" i="3" s="1"/>
  <c r="AN106" i="3"/>
  <c r="AO105" i="3"/>
  <c r="AR104" i="3"/>
  <c r="AQ104" i="3" s="1"/>
  <c r="BC96" i="3"/>
  <c r="BB96" i="3" s="1"/>
  <c r="BF96" i="3" s="1"/>
  <c r="AU101" i="3"/>
  <c r="AX100" i="3"/>
  <c r="AW100" i="3" s="1"/>
  <c r="AJ107" i="3"/>
  <c r="BI93" i="3"/>
  <c r="BH93" i="3" s="1"/>
  <c r="BG95" i="3"/>
  <c r="BJ94" i="3"/>
  <c r="AE111" i="3"/>
  <c r="AD111" i="3" s="1"/>
  <c r="T116" i="3"/>
  <c r="Z114" i="3"/>
  <c r="Y113" i="3"/>
  <c r="X113" i="3" s="1"/>
  <c r="M117" i="3"/>
  <c r="L117" i="3" s="1"/>
  <c r="P117" i="3" s="1"/>
  <c r="Q117" i="3" s="1"/>
  <c r="S115" i="3"/>
  <c r="R115" i="3" s="1"/>
  <c r="V115" i="3" s="1"/>
  <c r="W115" i="3" s="1"/>
  <c r="K119" i="3"/>
  <c r="N118" i="3"/>
  <c r="AV100" i="3" l="1"/>
  <c r="AT103" i="3"/>
  <c r="AZ99" i="3"/>
  <c r="BA99" i="3" s="1"/>
  <c r="BD98" i="3"/>
  <c r="AO106" i="3"/>
  <c r="AR105" i="3"/>
  <c r="BC97" i="3"/>
  <c r="BB97" i="3" s="1"/>
  <c r="BF97" i="3" s="1"/>
  <c r="AB113" i="3"/>
  <c r="AC113" i="3" s="1"/>
  <c r="AF113" i="3" s="1"/>
  <c r="AH111" i="3"/>
  <c r="AU102" i="3"/>
  <c r="AX101" i="3"/>
  <c r="BI94" i="3"/>
  <c r="BH94" i="3" s="1"/>
  <c r="AN107" i="3"/>
  <c r="AK108" i="3"/>
  <c r="AJ108" i="3" s="1"/>
  <c r="BG96" i="3"/>
  <c r="BJ95" i="3"/>
  <c r="AZ100" i="3"/>
  <c r="AP104" i="3"/>
  <c r="AI110" i="3"/>
  <c r="AL109" i="3"/>
  <c r="AD112" i="3"/>
  <c r="Z115" i="3"/>
  <c r="T117" i="3"/>
  <c r="M118" i="3"/>
  <c r="L118" i="3" s="1"/>
  <c r="P118" i="3" s="1"/>
  <c r="Q118" i="3" s="1"/>
  <c r="Y114" i="3"/>
  <c r="X114" i="3" s="1"/>
  <c r="K120" i="3"/>
  <c r="N119" i="3"/>
  <c r="S116" i="3"/>
  <c r="R116" i="3" s="1"/>
  <c r="V116" i="3" s="1"/>
  <c r="W116" i="3" s="1"/>
  <c r="AN108" i="3" l="1"/>
  <c r="AK109" i="3"/>
  <c r="AJ109" i="3" s="1"/>
  <c r="AU103" i="3"/>
  <c r="AX102" i="3"/>
  <c r="BC98" i="3"/>
  <c r="BB98" i="3" s="1"/>
  <c r="BF98" i="3" s="1"/>
  <c r="AO107" i="3"/>
  <c r="AR106" i="3"/>
  <c r="AQ106" i="3" s="1"/>
  <c r="AI111" i="3"/>
  <c r="AL110" i="3"/>
  <c r="BI95" i="3"/>
  <c r="BH95" i="3" s="1"/>
  <c r="BA100" i="3"/>
  <c r="BD99" i="3"/>
  <c r="BC99" i="3" s="1"/>
  <c r="AW101" i="3"/>
  <c r="AV101" i="3" s="1"/>
  <c r="AB114" i="3"/>
  <c r="AC114" i="3" s="1"/>
  <c r="AF114" i="3" s="1"/>
  <c r="AE114" i="3" s="1"/>
  <c r="AH112" i="3"/>
  <c r="AT104" i="3"/>
  <c r="BG97" i="3"/>
  <c r="BJ96" i="3"/>
  <c r="AQ105" i="3"/>
  <c r="AP105" i="3" s="1"/>
  <c r="AE113" i="3"/>
  <c r="AD113" i="3" s="1"/>
  <c r="Z116" i="3"/>
  <c r="T118" i="3"/>
  <c r="S117" i="3"/>
  <c r="R117" i="3" s="1"/>
  <c r="V117" i="3" s="1"/>
  <c r="W117" i="3" s="1"/>
  <c r="Y115" i="3"/>
  <c r="X115" i="3" s="1"/>
  <c r="M119" i="3"/>
  <c r="L119" i="3" s="1"/>
  <c r="P119" i="3" s="1"/>
  <c r="Q119" i="3" s="1"/>
  <c r="K121" i="3"/>
  <c r="N120" i="3"/>
  <c r="BI96" i="3" l="1"/>
  <c r="BH96" i="3" s="1"/>
  <c r="AW102" i="3"/>
  <c r="AV102" i="3" s="1"/>
  <c r="BG98" i="3"/>
  <c r="BJ97" i="3"/>
  <c r="BI97" i="3" s="1"/>
  <c r="AO108" i="3"/>
  <c r="AR107" i="3"/>
  <c r="AU104" i="3"/>
  <c r="AX103" i="3"/>
  <c r="AB115" i="3"/>
  <c r="AC115" i="3" s="1"/>
  <c r="AT105" i="3"/>
  <c r="AK110" i="3"/>
  <c r="AN109" i="3"/>
  <c r="AH113" i="3"/>
  <c r="AZ101" i="3"/>
  <c r="BA101" i="3" s="1"/>
  <c r="AP106" i="3"/>
  <c r="BD100" i="3"/>
  <c r="AI112" i="3"/>
  <c r="AL111" i="3"/>
  <c r="AK111" i="3" s="1"/>
  <c r="BB99" i="3"/>
  <c r="BF99" i="3" s="1"/>
  <c r="AD114" i="3"/>
  <c r="AF115" i="3"/>
  <c r="Z117" i="3"/>
  <c r="T119" i="3"/>
  <c r="K122" i="3"/>
  <c r="N121" i="3"/>
  <c r="S118" i="3"/>
  <c r="R118" i="3" s="1"/>
  <c r="V118" i="3" s="1"/>
  <c r="W118" i="3" s="1"/>
  <c r="M120" i="3"/>
  <c r="L120" i="3" s="1"/>
  <c r="P120" i="3" s="1"/>
  <c r="Q120" i="3" s="1"/>
  <c r="Y116" i="3"/>
  <c r="X116" i="3" s="1"/>
  <c r="BH97" i="3" l="1"/>
  <c r="AJ111" i="3"/>
  <c r="AZ102" i="3"/>
  <c r="BA102" i="3" s="1"/>
  <c r="AI113" i="3"/>
  <c r="AL112" i="3"/>
  <c r="AQ107" i="3"/>
  <c r="AP107" i="3" s="1"/>
  <c r="AB116" i="3"/>
  <c r="AC116" i="3" s="1"/>
  <c r="AF116" i="3" s="1"/>
  <c r="AE116" i="3" s="1"/>
  <c r="AH114" i="3"/>
  <c r="BC100" i="3"/>
  <c r="BB100" i="3" s="1"/>
  <c r="BF100" i="3" s="1"/>
  <c r="AO109" i="3"/>
  <c r="AR108" i="3"/>
  <c r="BD101" i="3"/>
  <c r="AW103" i="3"/>
  <c r="AV103" i="3" s="1"/>
  <c r="AN111" i="3"/>
  <c r="AT106" i="3"/>
  <c r="AJ110" i="3"/>
  <c r="AU105" i="3"/>
  <c r="AX104" i="3"/>
  <c r="AW104" i="3" s="1"/>
  <c r="BG99" i="3"/>
  <c r="BJ98" i="3"/>
  <c r="AE115" i="3"/>
  <c r="AD115" i="3" s="1"/>
  <c r="T120" i="3"/>
  <c r="Z118" i="3"/>
  <c r="S119" i="3"/>
  <c r="R119" i="3" s="1"/>
  <c r="V119" i="3" s="1"/>
  <c r="W119" i="3" s="1"/>
  <c r="M121" i="3"/>
  <c r="L121" i="3" s="1"/>
  <c r="P121" i="3" s="1"/>
  <c r="Q121" i="3" s="1"/>
  <c r="Y117" i="3"/>
  <c r="X117" i="3" s="1"/>
  <c r="K123" i="3"/>
  <c r="N122" i="3"/>
  <c r="AV104" i="3" l="1"/>
  <c r="AB117" i="3"/>
  <c r="AC117" i="3" s="1"/>
  <c r="AR109" i="3"/>
  <c r="AH115" i="3"/>
  <c r="AZ104" i="3"/>
  <c r="BC101" i="3"/>
  <c r="BB101" i="3" s="1"/>
  <c r="BF101" i="3" s="1"/>
  <c r="AI114" i="3"/>
  <c r="AL113" i="3"/>
  <c r="BG100" i="3"/>
  <c r="BJ99" i="3"/>
  <c r="AK112" i="3"/>
  <c r="AJ112" i="3" s="1"/>
  <c r="AU106" i="3"/>
  <c r="AX105" i="3"/>
  <c r="BD102" i="3"/>
  <c r="BC102" i="3" s="1"/>
  <c r="AT107" i="3"/>
  <c r="AZ103" i="3"/>
  <c r="BA103" i="3" s="1"/>
  <c r="BI98" i="3"/>
  <c r="BH98" i="3" s="1"/>
  <c r="AN110" i="3"/>
  <c r="AO110" i="3" s="1"/>
  <c r="AQ108" i="3"/>
  <c r="AP108" i="3" s="1"/>
  <c r="AF117" i="3"/>
  <c r="AD116" i="3"/>
  <c r="Z119" i="3"/>
  <c r="T121" i="3"/>
  <c r="M122" i="3"/>
  <c r="L122" i="3" s="1"/>
  <c r="P122" i="3" s="1"/>
  <c r="Q122" i="3" s="1"/>
  <c r="Y118" i="3"/>
  <c r="X118" i="3" s="1"/>
  <c r="K124" i="3"/>
  <c r="N123" i="3"/>
  <c r="S120" i="3"/>
  <c r="R120" i="3" s="1"/>
  <c r="V120" i="3" s="1"/>
  <c r="W120" i="3" s="1"/>
  <c r="BA104" i="3" l="1"/>
  <c r="BD103" i="3"/>
  <c r="AN112" i="3"/>
  <c r="AO111" i="3"/>
  <c r="AR110" i="3"/>
  <c r="AQ110" i="3" s="1"/>
  <c r="AT108" i="3"/>
  <c r="AU107" i="3"/>
  <c r="AX106" i="3"/>
  <c r="BB102" i="3"/>
  <c r="BF102" i="3" s="1"/>
  <c r="AK113" i="3"/>
  <c r="AJ113" i="3" s="1"/>
  <c r="BG101" i="3"/>
  <c r="BJ100" i="3"/>
  <c r="AQ109" i="3"/>
  <c r="AP109" i="3" s="1"/>
  <c r="AB118" i="3"/>
  <c r="AC118" i="3" s="1"/>
  <c r="AF118" i="3" s="1"/>
  <c r="AH116" i="3"/>
  <c r="AI115" i="3"/>
  <c r="AL114" i="3"/>
  <c r="AW105" i="3"/>
  <c r="AV105" i="3" s="1"/>
  <c r="BI99" i="3"/>
  <c r="BH99" i="3" s="1"/>
  <c r="AE117" i="3"/>
  <c r="AD117" i="3" s="1"/>
  <c r="T122" i="3"/>
  <c r="Z120" i="3"/>
  <c r="S121" i="3"/>
  <c r="R121" i="3" s="1"/>
  <c r="V121" i="3" s="1"/>
  <c r="W121" i="3" s="1"/>
  <c r="Y119" i="3"/>
  <c r="X119" i="3" s="1"/>
  <c r="M123" i="3"/>
  <c r="L123" i="3" s="1"/>
  <c r="P123" i="3" s="1"/>
  <c r="Q123" i="3" s="1"/>
  <c r="K125" i="3"/>
  <c r="N124" i="3"/>
  <c r="AZ105" i="3" l="1"/>
  <c r="BA105" i="3" s="1"/>
  <c r="AI116" i="3"/>
  <c r="AL115" i="3"/>
  <c r="AK115" i="3" s="1"/>
  <c r="AT109" i="3"/>
  <c r="AN113" i="3"/>
  <c r="AU108" i="3"/>
  <c r="AX107" i="3"/>
  <c r="AB119" i="3"/>
  <c r="AC119" i="3" s="1"/>
  <c r="AF119" i="3" s="1"/>
  <c r="AH117" i="3"/>
  <c r="AP110" i="3"/>
  <c r="AO112" i="3"/>
  <c r="AR111" i="3"/>
  <c r="BI100" i="3"/>
  <c r="BH100" i="3" s="1"/>
  <c r="BC103" i="3"/>
  <c r="BB103" i="3" s="1"/>
  <c r="BF103" i="3" s="1"/>
  <c r="AK114" i="3"/>
  <c r="AJ115" i="3" s="1"/>
  <c r="BG102" i="3"/>
  <c r="BJ101" i="3"/>
  <c r="AW106" i="3"/>
  <c r="AV106" i="3" s="1"/>
  <c r="BD104" i="3"/>
  <c r="AE118" i="3"/>
  <c r="AD118" i="3" s="1"/>
  <c r="Z121" i="3"/>
  <c r="T123" i="3"/>
  <c r="Y120" i="3"/>
  <c r="X120" i="3" s="1"/>
  <c r="K126" i="3"/>
  <c r="N125" i="3"/>
  <c r="M124" i="3"/>
  <c r="L124" i="3" s="1"/>
  <c r="P124" i="3" s="1"/>
  <c r="Q124" i="3" s="1"/>
  <c r="S122" i="3"/>
  <c r="R122" i="3" s="1"/>
  <c r="V122" i="3" s="1"/>
  <c r="W122" i="3" s="1"/>
  <c r="BC104" i="3" l="1"/>
  <c r="BB104" i="3" s="1"/>
  <c r="BF104" i="3" s="1"/>
  <c r="BI101" i="3"/>
  <c r="BH101" i="3" s="1"/>
  <c r="AQ111" i="3"/>
  <c r="AP111" i="3" s="1"/>
  <c r="AI117" i="3"/>
  <c r="AL116" i="3"/>
  <c r="AK116" i="3" s="1"/>
  <c r="AJ116" i="3" s="1"/>
  <c r="AB120" i="3"/>
  <c r="AC120" i="3" s="1"/>
  <c r="AF120" i="3" s="1"/>
  <c r="AE120" i="3" s="1"/>
  <c r="AZ106" i="3"/>
  <c r="BA106" i="3" s="1"/>
  <c r="AU109" i="3"/>
  <c r="AX108" i="3"/>
  <c r="AW108" i="3" s="1"/>
  <c r="BD105" i="3"/>
  <c r="BG103" i="3"/>
  <c r="BJ102" i="3"/>
  <c r="AO113" i="3"/>
  <c r="AR112" i="3"/>
  <c r="AQ112" i="3" s="1"/>
  <c r="AN115" i="3"/>
  <c r="AH118" i="3"/>
  <c r="AJ114" i="3"/>
  <c r="AT110" i="3"/>
  <c r="AW107" i="3"/>
  <c r="AV107" i="3" s="1"/>
  <c r="AE119" i="3"/>
  <c r="AD119" i="3" s="1"/>
  <c r="Z122" i="3"/>
  <c r="T124" i="3"/>
  <c r="K127" i="3"/>
  <c r="N126" i="3"/>
  <c r="S123" i="3"/>
  <c r="R123" i="3" s="1"/>
  <c r="V123" i="3" s="1"/>
  <c r="W123" i="3" s="1"/>
  <c r="Y121" i="3"/>
  <c r="X121" i="3" s="1"/>
  <c r="M125" i="3"/>
  <c r="L125" i="3" s="1"/>
  <c r="P125" i="3" s="1"/>
  <c r="Q125" i="3" s="1"/>
  <c r="AP112" i="3" l="1"/>
  <c r="AT112" i="3" s="1"/>
  <c r="BD106" i="3"/>
  <c r="AB121" i="3"/>
  <c r="AC121" i="3" s="1"/>
  <c r="AR113" i="3"/>
  <c r="AQ113" i="3" s="1"/>
  <c r="AP113" i="3" s="1"/>
  <c r="AI118" i="3"/>
  <c r="AL117" i="3"/>
  <c r="AN116" i="3"/>
  <c r="AZ107" i="3"/>
  <c r="BA107" i="3" s="1"/>
  <c r="AN114" i="3"/>
  <c r="AO114" i="3" s="1"/>
  <c r="BI102" i="3"/>
  <c r="BH102" i="3" s="1"/>
  <c r="AV108" i="3"/>
  <c r="AT111" i="3"/>
  <c r="BC105" i="3"/>
  <c r="BB105" i="3" s="1"/>
  <c r="BF105" i="3" s="1"/>
  <c r="AH119" i="3"/>
  <c r="BG104" i="3"/>
  <c r="BJ103" i="3"/>
  <c r="AU110" i="3"/>
  <c r="AX109" i="3"/>
  <c r="AF121" i="3"/>
  <c r="AD120" i="3"/>
  <c r="T125" i="3"/>
  <c r="Z123" i="3"/>
  <c r="S124" i="3"/>
  <c r="R124" i="3" s="1"/>
  <c r="V124" i="3" s="1"/>
  <c r="W124" i="3" s="1"/>
  <c r="K128" i="3"/>
  <c r="N127" i="3"/>
  <c r="M126" i="3"/>
  <c r="L126" i="3" s="1"/>
  <c r="P126" i="3" s="1"/>
  <c r="Q126" i="3" s="1"/>
  <c r="Y122" i="3"/>
  <c r="X122" i="3" s="1"/>
  <c r="BD107" i="3" l="1"/>
  <c r="BC107" i="3" s="1"/>
  <c r="AB122" i="3"/>
  <c r="AC122" i="3" s="1"/>
  <c r="BG105" i="3"/>
  <c r="BJ104" i="3"/>
  <c r="AK117" i="3"/>
  <c r="AJ117" i="3" s="1"/>
  <c r="AH120" i="3"/>
  <c r="AZ108" i="3"/>
  <c r="BA108" i="3" s="1"/>
  <c r="AO115" i="3"/>
  <c r="AR114" i="3"/>
  <c r="AW109" i="3"/>
  <c r="AV109" i="3" s="1"/>
  <c r="AI119" i="3"/>
  <c r="AL118" i="3"/>
  <c r="AK118" i="3" s="1"/>
  <c r="BC106" i="3"/>
  <c r="BB107" i="3" s="1"/>
  <c r="BF107" i="3" s="1"/>
  <c r="BI103" i="3"/>
  <c r="BH103" i="3" s="1"/>
  <c r="AU111" i="3"/>
  <c r="AX110" i="3"/>
  <c r="AT113" i="3"/>
  <c r="AF122" i="3"/>
  <c r="AE122" i="3" s="1"/>
  <c r="AE121" i="3"/>
  <c r="AD121" i="3" s="1"/>
  <c r="Z124" i="3"/>
  <c r="T126" i="3"/>
  <c r="Y123" i="3"/>
  <c r="X123" i="3" s="1"/>
  <c r="K129" i="3"/>
  <c r="N128" i="3"/>
  <c r="S125" i="3"/>
  <c r="R125" i="3" s="1"/>
  <c r="V125" i="3" s="1"/>
  <c r="W125" i="3" s="1"/>
  <c r="M127" i="3"/>
  <c r="L127" i="3" s="1"/>
  <c r="P127" i="3" s="1"/>
  <c r="Q127" i="3" s="1"/>
  <c r="AJ118" i="3" l="1"/>
  <c r="AN118" i="3" s="1"/>
  <c r="BD108" i="3"/>
  <c r="AZ109" i="3"/>
  <c r="BA109" i="3" s="1"/>
  <c r="AH121" i="3"/>
  <c r="AI120" i="3"/>
  <c r="AL119" i="3"/>
  <c r="AB123" i="3"/>
  <c r="AC123" i="3" s="1"/>
  <c r="AF123" i="3" s="1"/>
  <c r="AW110" i="3"/>
  <c r="AV110" i="3" s="1"/>
  <c r="BB106" i="3"/>
  <c r="BF106" i="3" s="1"/>
  <c r="BG106" i="3" s="1"/>
  <c r="AU112" i="3"/>
  <c r="AX111" i="3"/>
  <c r="BI104" i="3"/>
  <c r="BH104" i="3" s="1"/>
  <c r="AO116" i="3"/>
  <c r="AR115" i="3"/>
  <c r="AN117" i="3"/>
  <c r="AQ114" i="3"/>
  <c r="AP114" i="3" s="1"/>
  <c r="BJ105" i="3"/>
  <c r="AD122" i="3"/>
  <c r="T127" i="3"/>
  <c r="Z125" i="3"/>
  <c r="K130" i="3"/>
  <c r="N129" i="3"/>
  <c r="S126" i="3"/>
  <c r="R126" i="3" s="1"/>
  <c r="V126" i="3" s="1"/>
  <c r="W126" i="3" s="1"/>
  <c r="Y124" i="3"/>
  <c r="X124" i="3" s="1"/>
  <c r="M128" i="3"/>
  <c r="L128" i="3" s="1"/>
  <c r="P128" i="3" s="1"/>
  <c r="Q128" i="3" s="1"/>
  <c r="AZ110" i="3" l="1"/>
  <c r="BA110" i="3" s="1"/>
  <c r="BD109" i="3"/>
  <c r="BG107" i="3"/>
  <c r="BJ106" i="3"/>
  <c r="AT114" i="3"/>
  <c r="AB124" i="3"/>
  <c r="AC124" i="3" s="1"/>
  <c r="AF124" i="3" s="1"/>
  <c r="BI105" i="3"/>
  <c r="BH105" i="3" s="1"/>
  <c r="AQ115" i="3"/>
  <c r="AP115" i="3" s="1"/>
  <c r="AW111" i="3"/>
  <c r="AV111" i="3" s="1"/>
  <c r="AI121" i="3"/>
  <c r="AL120" i="3"/>
  <c r="BC108" i="3"/>
  <c r="BB108" i="3" s="1"/>
  <c r="BF108" i="3" s="1"/>
  <c r="AH122" i="3"/>
  <c r="AK119" i="3"/>
  <c r="AJ119" i="3" s="1"/>
  <c r="AO117" i="3"/>
  <c r="AR116" i="3"/>
  <c r="AQ116" i="3" s="1"/>
  <c r="AP116" i="3" s="1"/>
  <c r="AU113" i="3"/>
  <c r="AX112" i="3"/>
  <c r="AW112" i="3" s="1"/>
  <c r="AE123" i="3"/>
  <c r="AD123" i="3" s="1"/>
  <c r="T128" i="3"/>
  <c r="Z126" i="3"/>
  <c r="Y125" i="3"/>
  <c r="X125" i="3" s="1"/>
  <c r="S127" i="3"/>
  <c r="R127" i="3" s="1"/>
  <c r="V127" i="3" s="1"/>
  <c r="W127" i="3" s="1"/>
  <c r="M129" i="3"/>
  <c r="L129" i="3" s="1"/>
  <c r="P129" i="3" s="1"/>
  <c r="Q129" i="3" s="1"/>
  <c r="K131" i="3"/>
  <c r="N131" i="3" s="1"/>
  <c r="N130" i="3"/>
  <c r="AV112" i="3" l="1"/>
  <c r="AZ112" i="3" s="1"/>
  <c r="AZ111" i="3"/>
  <c r="BA111" i="3" s="1"/>
  <c r="BD110" i="3"/>
  <c r="AN119" i="3"/>
  <c r="AU114" i="3"/>
  <c r="AX113" i="3"/>
  <c r="BC109" i="3"/>
  <c r="BB109" i="3" s="1"/>
  <c r="BF109" i="3" s="1"/>
  <c r="AK120" i="3"/>
  <c r="AJ120" i="3" s="1"/>
  <c r="AT116" i="3"/>
  <c r="AI122" i="3"/>
  <c r="AL121" i="3"/>
  <c r="BI106" i="3"/>
  <c r="BH106" i="3" s="1"/>
  <c r="AT115" i="3"/>
  <c r="AH123" i="3"/>
  <c r="AB125" i="3"/>
  <c r="AC125" i="3" s="1"/>
  <c r="AF125" i="3" s="1"/>
  <c r="AO118" i="3"/>
  <c r="AR117" i="3"/>
  <c r="BG108" i="3"/>
  <c r="BJ107" i="3"/>
  <c r="AE124" i="3"/>
  <c r="AD124" i="3" s="1"/>
  <c r="T129" i="3"/>
  <c r="Z127" i="3"/>
  <c r="M131" i="3"/>
  <c r="M130" i="3"/>
  <c r="Y126" i="3"/>
  <c r="X126" i="3" s="1"/>
  <c r="S128" i="3"/>
  <c r="R128" i="3" s="1"/>
  <c r="V128" i="3" s="1"/>
  <c r="W128" i="3" s="1"/>
  <c r="BA112" i="3" l="1"/>
  <c r="BD111" i="3"/>
  <c r="BC111" i="3" s="1"/>
  <c r="BC110" i="3"/>
  <c r="BB110" i="3" s="1"/>
  <c r="BF110" i="3" s="1"/>
  <c r="AH124" i="3"/>
  <c r="AQ117" i="3"/>
  <c r="AB126" i="3"/>
  <c r="AC126" i="3" s="1"/>
  <c r="AF126" i="3" s="1"/>
  <c r="AE126" i="3" s="1"/>
  <c r="BG109" i="3"/>
  <c r="BJ108" i="3"/>
  <c r="AI123" i="3"/>
  <c r="AL122" i="3"/>
  <c r="AO119" i="3"/>
  <c r="AR118" i="3"/>
  <c r="AQ118" i="3" s="1"/>
  <c r="AW113" i="3"/>
  <c r="AV113" i="3" s="1"/>
  <c r="AN120" i="3"/>
  <c r="BI107" i="3"/>
  <c r="BH107" i="3" s="1"/>
  <c r="AK121" i="3"/>
  <c r="AJ121" i="3" s="1"/>
  <c r="AU115" i="3"/>
  <c r="AX114" i="3"/>
  <c r="AE125" i="3"/>
  <c r="AD125" i="3" s="1"/>
  <c r="L131" i="3"/>
  <c r="P131" i="3" s="1"/>
  <c r="Z128" i="3"/>
  <c r="Y127" i="3"/>
  <c r="X127" i="3" s="1"/>
  <c r="L130" i="3"/>
  <c r="P130" i="3" s="1"/>
  <c r="Q130" i="3" s="1"/>
  <c r="S129" i="3"/>
  <c r="R129" i="3" s="1"/>
  <c r="V129" i="3" s="1"/>
  <c r="W129" i="3" s="1"/>
  <c r="AP118" i="3" l="1"/>
  <c r="AZ113" i="3"/>
  <c r="AN121" i="3"/>
  <c r="AB127" i="3"/>
  <c r="AC127" i="3" s="1"/>
  <c r="AF127" i="3" s="1"/>
  <c r="AI124" i="3"/>
  <c r="AL123" i="3"/>
  <c r="AK123" i="3" s="1"/>
  <c r="AW114" i="3"/>
  <c r="AV114" i="3" s="1"/>
  <c r="BI108" i="3"/>
  <c r="BH108" i="3" s="1"/>
  <c r="AP117" i="3"/>
  <c r="BB111" i="3"/>
  <c r="BF111" i="3" s="1"/>
  <c r="AT118" i="3"/>
  <c r="AU116" i="3"/>
  <c r="AX115" i="3"/>
  <c r="AO120" i="3"/>
  <c r="AR119" i="3"/>
  <c r="BG110" i="3"/>
  <c r="BJ109" i="3"/>
  <c r="AH125" i="3"/>
  <c r="AK122" i="3"/>
  <c r="BA113" i="3"/>
  <c r="BD112" i="3"/>
  <c r="AD126" i="3"/>
  <c r="Z129" i="3"/>
  <c r="Y128" i="3"/>
  <c r="X128" i="3" s="1"/>
  <c r="T130" i="3"/>
  <c r="Q131" i="3"/>
  <c r="T131" i="3" s="1"/>
  <c r="AJ123" i="3" l="1"/>
  <c r="AN123" i="3" s="1"/>
  <c r="AJ122" i="3"/>
  <c r="AN122" i="3" s="1"/>
  <c r="AZ114" i="3"/>
  <c r="BA114" i="3" s="1"/>
  <c r="BG111" i="3"/>
  <c r="BJ110" i="3"/>
  <c r="AX116" i="3"/>
  <c r="AW116" i="3" s="1"/>
  <c r="AB128" i="3"/>
  <c r="AC128" i="3" s="1"/>
  <c r="AF128" i="3" s="1"/>
  <c r="AE128" i="3" s="1"/>
  <c r="BC112" i="3"/>
  <c r="BB112" i="3" s="1"/>
  <c r="BF112" i="3" s="1"/>
  <c r="AO121" i="3"/>
  <c r="AR120" i="3"/>
  <c r="AQ120" i="3" s="1"/>
  <c r="AH126" i="3"/>
  <c r="AQ119" i="3"/>
  <c r="AP119" i="3" s="1"/>
  <c r="AT117" i="3"/>
  <c r="AU117" i="3" s="1"/>
  <c r="BD113" i="3"/>
  <c r="BI109" i="3"/>
  <c r="BH109" i="3" s="1"/>
  <c r="AW115" i="3"/>
  <c r="AV115" i="3" s="1"/>
  <c r="AI125" i="3"/>
  <c r="AL124" i="3"/>
  <c r="AE127" i="3"/>
  <c r="AD127" i="3" s="1"/>
  <c r="S131" i="3"/>
  <c r="Y129" i="3"/>
  <c r="X129" i="3" s="1"/>
  <c r="S130" i="3"/>
  <c r="R130" i="3" s="1"/>
  <c r="V130" i="3" s="1"/>
  <c r="W130" i="3" s="1"/>
  <c r="AP120" i="3" l="1"/>
  <c r="AT120" i="3" s="1"/>
  <c r="AV116" i="3"/>
  <c r="AU118" i="3"/>
  <c r="AX117" i="3"/>
  <c r="AT119" i="3"/>
  <c r="AH127" i="3"/>
  <c r="BC113" i="3"/>
  <c r="BB113" i="3" s="1"/>
  <c r="BF113" i="3" s="1"/>
  <c r="BD114" i="3"/>
  <c r="AO122" i="3"/>
  <c r="AR121" i="3"/>
  <c r="BG112" i="3"/>
  <c r="BJ111" i="3"/>
  <c r="AZ115" i="3"/>
  <c r="BA115" i="3" s="1"/>
  <c r="BI110" i="3"/>
  <c r="BH110" i="3" s="1"/>
  <c r="AK124" i="3"/>
  <c r="AJ124" i="3" s="1"/>
  <c r="AZ116" i="3"/>
  <c r="AB129" i="3"/>
  <c r="AC129" i="3" s="1"/>
  <c r="AF129" i="3" s="1"/>
  <c r="AI126" i="3"/>
  <c r="AL125" i="3"/>
  <c r="AD128" i="3"/>
  <c r="R131" i="3"/>
  <c r="V131" i="3" s="1"/>
  <c r="W131" i="3" s="1"/>
  <c r="Z131" i="3" s="1"/>
  <c r="Z130" i="3"/>
  <c r="BA116" i="3" l="1"/>
  <c r="BD115" i="3"/>
  <c r="BC115" i="3" s="1"/>
  <c r="AN124" i="3"/>
  <c r="AH128" i="3"/>
  <c r="AO123" i="3"/>
  <c r="AR122" i="3"/>
  <c r="AQ122" i="3" s="1"/>
  <c r="BI111" i="3"/>
  <c r="BH111" i="3" s="1"/>
  <c r="BC114" i="3"/>
  <c r="AW117" i="3"/>
  <c r="AV117" i="3" s="1"/>
  <c r="AI127" i="3"/>
  <c r="AL126" i="3"/>
  <c r="AQ121" i="3"/>
  <c r="AK125" i="3"/>
  <c r="AJ125" i="3" s="1"/>
  <c r="BG113" i="3"/>
  <c r="BJ112" i="3"/>
  <c r="AU119" i="3"/>
  <c r="AX118" i="3"/>
  <c r="AE129" i="3"/>
  <c r="AD129" i="3" s="1"/>
  <c r="Y130" i="3"/>
  <c r="X130" i="3" s="1"/>
  <c r="Y131" i="3"/>
  <c r="AP122" i="3" l="1"/>
  <c r="AT122" i="3" s="1"/>
  <c r="BB115" i="3"/>
  <c r="BF115" i="3" s="1"/>
  <c r="AN125" i="3"/>
  <c r="AZ117" i="3"/>
  <c r="BA117" i="3" s="1"/>
  <c r="AO124" i="3"/>
  <c r="AR123" i="3"/>
  <c r="AB130" i="3"/>
  <c r="AC130" i="3" s="1"/>
  <c r="AF130" i="3" s="1"/>
  <c r="AE130" i="3" s="1"/>
  <c r="AD130" i="3" s="1"/>
  <c r="BI112" i="3"/>
  <c r="BH112" i="3" s="1"/>
  <c r="AP121" i="3"/>
  <c r="AU120" i="3"/>
  <c r="AX119" i="3"/>
  <c r="AI128" i="3"/>
  <c r="AL127" i="3"/>
  <c r="AK127" i="3" s="1"/>
  <c r="AH129" i="3"/>
  <c r="BJ113" i="3"/>
  <c r="BI113" i="3" s="1"/>
  <c r="AW118" i="3"/>
  <c r="AV118" i="3" s="1"/>
  <c r="AK126" i="3"/>
  <c r="BB114" i="3"/>
  <c r="BF114" i="3" s="1"/>
  <c r="BG114" i="3" s="1"/>
  <c r="BD116" i="3"/>
  <c r="X131" i="3"/>
  <c r="BH113" i="3" l="1"/>
  <c r="AJ127" i="3"/>
  <c r="BG115" i="3"/>
  <c r="BJ114" i="3"/>
  <c r="AI129" i="3"/>
  <c r="AL128" i="3"/>
  <c r="AQ123" i="3"/>
  <c r="AP123" i="3" s="1"/>
  <c r="AB131" i="3"/>
  <c r="AC131" i="3" s="1"/>
  <c r="AF131" i="3" s="1"/>
  <c r="AE131" i="3" s="1"/>
  <c r="AD131" i="3" s="1"/>
  <c r="AJ126" i="3"/>
  <c r="AW119" i="3"/>
  <c r="AV119" i="3" s="1"/>
  <c r="AO125" i="3"/>
  <c r="AR124" i="3"/>
  <c r="AZ118" i="3"/>
  <c r="BA118" i="3" s="1"/>
  <c r="AN127" i="3"/>
  <c r="AX120" i="3"/>
  <c r="AW120" i="3" s="1"/>
  <c r="AH130" i="3"/>
  <c r="BC116" i="3"/>
  <c r="BB116" i="3" s="1"/>
  <c r="BF116" i="3" s="1"/>
  <c r="BD117" i="3"/>
  <c r="AT121" i="3"/>
  <c r="AU121" i="3" s="1"/>
  <c r="AV120" i="3" l="1"/>
  <c r="AZ120" i="3" s="1"/>
  <c r="AZ119" i="3"/>
  <c r="BA119" i="3" s="1"/>
  <c r="AU122" i="3"/>
  <c r="AX121" i="3"/>
  <c r="AH131" i="3"/>
  <c r="AT123" i="3"/>
  <c r="AI130" i="3"/>
  <c r="AL129" i="3"/>
  <c r="AQ124" i="3"/>
  <c r="AP124" i="3" s="1"/>
  <c r="BC117" i="3"/>
  <c r="BB117" i="3" s="1"/>
  <c r="BF117" i="3" s="1"/>
  <c r="AR125" i="3"/>
  <c r="AN126" i="3"/>
  <c r="AO126" i="3" s="1"/>
  <c r="BI114" i="3"/>
  <c r="BH114" i="3" s="1"/>
  <c r="BD118" i="3"/>
  <c r="BC118" i="3" s="1"/>
  <c r="AK128" i="3"/>
  <c r="AJ128" i="3" s="1"/>
  <c r="BG116" i="3"/>
  <c r="BJ115" i="3"/>
  <c r="AO127" i="3" l="1"/>
  <c r="AR126" i="3"/>
  <c r="AQ126" i="3" s="1"/>
  <c r="AT124" i="3"/>
  <c r="AN128" i="3"/>
  <c r="BB118" i="3"/>
  <c r="BF118" i="3" s="1"/>
  <c r="AQ125" i="3"/>
  <c r="AP126" i="3" s="1"/>
  <c r="AK129" i="3"/>
  <c r="AJ129" i="3" s="1"/>
  <c r="AW121" i="3"/>
  <c r="AV121" i="3" s="1"/>
  <c r="AI131" i="3"/>
  <c r="AL131" i="3" s="1"/>
  <c r="AK131" i="3" s="1"/>
  <c r="AL130" i="3"/>
  <c r="AU123" i="3"/>
  <c r="AX122" i="3"/>
  <c r="BI115" i="3"/>
  <c r="BH115" i="3" s="1"/>
  <c r="BG117" i="3"/>
  <c r="BJ116" i="3"/>
  <c r="BA120" i="3"/>
  <c r="BD119" i="3"/>
  <c r="AP125" i="3" l="1"/>
  <c r="AT125" i="3" s="1"/>
  <c r="AZ121" i="3"/>
  <c r="BA121" i="3" s="1"/>
  <c r="BG118" i="3"/>
  <c r="BJ117" i="3"/>
  <c r="AU124" i="3"/>
  <c r="AX123" i="3"/>
  <c r="AT126" i="3"/>
  <c r="AW122" i="3"/>
  <c r="AV122" i="3" s="1"/>
  <c r="AK130" i="3"/>
  <c r="AJ131" i="3" s="1"/>
  <c r="AN129" i="3"/>
  <c r="BI116" i="3"/>
  <c r="BH116" i="3" s="1"/>
  <c r="BC119" i="3"/>
  <c r="BB119" i="3" s="1"/>
  <c r="BF119" i="3" s="1"/>
  <c r="BD120" i="3"/>
  <c r="AO128" i="3"/>
  <c r="AR127" i="3"/>
  <c r="AJ130" i="3" l="1"/>
  <c r="AN130" i="3" s="1"/>
  <c r="AZ122" i="3"/>
  <c r="BA122" i="3" s="1"/>
  <c r="AQ127" i="3"/>
  <c r="AP127" i="3" s="1"/>
  <c r="AU125" i="3"/>
  <c r="AX124" i="3"/>
  <c r="AW124" i="3" s="1"/>
  <c r="AO129" i="3"/>
  <c r="AR128" i="3"/>
  <c r="AQ128" i="3" s="1"/>
  <c r="AP128" i="3" s="1"/>
  <c r="AN131" i="3"/>
  <c r="BI117" i="3"/>
  <c r="BH117" i="3" s="1"/>
  <c r="BC120" i="3"/>
  <c r="BB120" i="3" s="1"/>
  <c r="BF120" i="3" s="1"/>
  <c r="BG119" i="3"/>
  <c r="BJ118" i="3"/>
  <c r="BD121" i="3"/>
  <c r="AW123" i="3"/>
  <c r="AV123" i="3" s="1"/>
  <c r="AT127" i="3" l="1"/>
  <c r="AZ123" i="3"/>
  <c r="BA123" i="3" s="1"/>
  <c r="AT128" i="3"/>
  <c r="BD122" i="3"/>
  <c r="AO130" i="3"/>
  <c r="AR129" i="3"/>
  <c r="AQ129" i="3" s="1"/>
  <c r="AP129" i="3" s="1"/>
  <c r="BC121" i="3"/>
  <c r="BB121" i="3" s="1"/>
  <c r="BF121" i="3" s="1"/>
  <c r="AV124" i="3"/>
  <c r="BI118" i="3"/>
  <c r="BH118" i="3" s="1"/>
  <c r="BG120" i="3"/>
  <c r="BJ119" i="3"/>
  <c r="AU126" i="3"/>
  <c r="AX125" i="3"/>
  <c r="AU127" i="3" l="1"/>
  <c r="AX126" i="3"/>
  <c r="BI119" i="3"/>
  <c r="BH119" i="3" s="1"/>
  <c r="AZ124" i="3"/>
  <c r="BA124" i="3" s="1"/>
  <c r="AO131" i="3"/>
  <c r="AR131" i="3" s="1"/>
  <c r="AR130" i="3"/>
  <c r="AT129" i="3"/>
  <c r="BC122" i="3"/>
  <c r="BG121" i="3"/>
  <c r="BJ120" i="3"/>
  <c r="AW125" i="3"/>
  <c r="AV125" i="3" s="1"/>
  <c r="BD123" i="3"/>
  <c r="BC123" i="3" s="1"/>
  <c r="BB123" i="3" l="1"/>
  <c r="BF123" i="3" s="1"/>
  <c r="AZ125" i="3"/>
  <c r="BI120" i="3"/>
  <c r="BH120" i="3" s="1"/>
  <c r="AQ131" i="3"/>
  <c r="AQ130" i="3"/>
  <c r="AP130" i="3" s="1"/>
  <c r="BA125" i="3"/>
  <c r="BD124" i="3"/>
  <c r="AW126" i="3"/>
  <c r="AV126" i="3" s="1"/>
  <c r="BJ121" i="3"/>
  <c r="BB122" i="3"/>
  <c r="BF122" i="3" s="1"/>
  <c r="BG122" i="3" s="1"/>
  <c r="AU128" i="3"/>
  <c r="AX127" i="3"/>
  <c r="AP131" i="3" l="1"/>
  <c r="AT131" i="3" s="1"/>
  <c r="BG123" i="3"/>
  <c r="BJ122" i="3"/>
  <c r="AZ126" i="3"/>
  <c r="BA126" i="3" s="1"/>
  <c r="AU129" i="3"/>
  <c r="AX128" i="3"/>
  <c r="AW128" i="3" s="1"/>
  <c r="AT130" i="3"/>
  <c r="BI121" i="3"/>
  <c r="BH121" i="3" s="1"/>
  <c r="BC124" i="3"/>
  <c r="BB124" i="3" s="1"/>
  <c r="BF124" i="3" s="1"/>
  <c r="AW127" i="3"/>
  <c r="AV127" i="3" s="1"/>
  <c r="BD125" i="3"/>
  <c r="AZ127" i="3" l="1"/>
  <c r="BA127" i="3" s="1"/>
  <c r="AU130" i="3"/>
  <c r="AX129" i="3"/>
  <c r="BC125" i="3"/>
  <c r="BB125" i="3" s="1"/>
  <c r="BF125" i="3" s="1"/>
  <c r="BG124" i="3"/>
  <c r="BJ123" i="3"/>
  <c r="BD126" i="3"/>
  <c r="AV128" i="3"/>
  <c r="BI122" i="3"/>
  <c r="BH122" i="3" s="1"/>
  <c r="BD127" i="3" l="1"/>
  <c r="BC127" i="3" s="1"/>
  <c r="AW129" i="3"/>
  <c r="AV129" i="3" s="1"/>
  <c r="AZ128" i="3"/>
  <c r="BA128" i="3" s="1"/>
  <c r="BG125" i="3"/>
  <c r="BJ124" i="3"/>
  <c r="AU131" i="3"/>
  <c r="AX131" i="3" s="1"/>
  <c r="AX130" i="3"/>
  <c r="BC126" i="3"/>
  <c r="BI123" i="3"/>
  <c r="BH123" i="3" s="1"/>
  <c r="BB127" i="3" l="1"/>
  <c r="BF127" i="3" s="1"/>
  <c r="BB126" i="3"/>
  <c r="BF126" i="3" s="1"/>
  <c r="BG126" i="3" s="1"/>
  <c r="BD128" i="3"/>
  <c r="BI124" i="3"/>
  <c r="BH124" i="3" s="1"/>
  <c r="AZ129" i="3"/>
  <c r="BA129" i="3" s="1"/>
  <c r="BJ125" i="3"/>
  <c r="AW130" i="3"/>
  <c r="AV130" i="3" s="1"/>
  <c r="AW131" i="3"/>
  <c r="AV131" i="3" l="1"/>
  <c r="AZ131" i="3" s="1"/>
  <c r="BD129" i="3"/>
  <c r="AZ130" i="3"/>
  <c r="BA130" i="3" s="1"/>
  <c r="BG127" i="3"/>
  <c r="BJ126" i="3"/>
  <c r="BC128" i="3"/>
  <c r="BB128" i="3" s="1"/>
  <c r="BF128" i="3" s="1"/>
  <c r="BI125" i="3"/>
  <c r="BH125" i="3" s="1"/>
  <c r="BA131" i="3" l="1"/>
  <c r="BD131" i="3" s="1"/>
  <c r="BC131" i="3" s="1"/>
  <c r="BD130" i="3"/>
  <c r="BI126" i="3"/>
  <c r="BH126" i="3" s="1"/>
  <c r="BG128" i="3"/>
  <c r="BJ127" i="3"/>
  <c r="BC129" i="3"/>
  <c r="BB129" i="3" s="1"/>
  <c r="BF129" i="3" s="1"/>
  <c r="BI127" i="3" l="1"/>
  <c r="BH127" i="3" s="1"/>
  <c r="BC130" i="3"/>
  <c r="BB131" i="3" s="1"/>
  <c r="BF131" i="3" s="1"/>
  <c r="BG129" i="3"/>
  <c r="BJ128" i="3"/>
  <c r="BB130" i="3" l="1"/>
  <c r="BF130" i="3" s="1"/>
  <c r="BG130" i="3" s="1"/>
  <c r="BI128" i="3"/>
  <c r="BH128" i="3" s="1"/>
  <c r="BJ129" i="3"/>
  <c r="BI129" i="3" s="1"/>
  <c r="BH129" i="3" l="1"/>
  <c r="BG131" i="3"/>
  <c r="BJ131" i="3" s="1"/>
  <c r="BJ130" i="3"/>
  <c r="BI130" i="3" l="1"/>
  <c r="BH130" i="3" s="1"/>
  <c r="BI131" i="3"/>
  <c r="BH131" i="3" l="1"/>
</calcChain>
</file>

<file path=xl/comments1.xml><?xml version="1.0" encoding="utf-8"?>
<comments xmlns="http://schemas.openxmlformats.org/spreadsheetml/2006/main">
  <authors>
    <author>Diogo Wolf</author>
  </authors>
  <commentList>
    <comment ref="E25" authorId="0" shapeId="0">
      <text>
        <r>
          <rPr>
            <b/>
            <sz val="9"/>
            <color indexed="81"/>
            <rFont val="Segoe UI"/>
            <family val="2"/>
          </rPr>
          <t xml:space="preserve">Esse valor deve ser igual ou superior ao total de pagamentos mínimos
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<sst xmlns="http://schemas.openxmlformats.org/spreadsheetml/2006/main" count="84" uniqueCount="37">
  <si>
    <t>descrição</t>
  </si>
  <si>
    <t>Dívidas</t>
  </si>
  <si>
    <t>total da dívida</t>
  </si>
  <si>
    <t>taxa de juros mensal</t>
  </si>
  <si>
    <t>cheque especial</t>
  </si>
  <si>
    <t>cartão de crédito</t>
  </si>
  <si>
    <t>juros mensais médios</t>
  </si>
  <si>
    <t>total de dívidas</t>
  </si>
  <si>
    <t>taxa de juros média</t>
  </si>
  <si>
    <t>pagamento mínimo</t>
  </si>
  <si>
    <t>total de pagamentos mínimos</t>
  </si>
  <si>
    <t>nº</t>
  </si>
  <si>
    <t>total para quitar as dívidas</t>
  </si>
  <si>
    <t>Pagamento Mensal</t>
  </si>
  <si>
    <t>Dívida Restante</t>
  </si>
  <si>
    <t>total para primeira dívida</t>
  </si>
  <si>
    <t>PAGO</t>
  </si>
  <si>
    <t>digite o mês e ano atuais</t>
  </si>
  <si>
    <t>total para segunda dívida</t>
  </si>
  <si>
    <t>total para terceira dívida</t>
  </si>
  <si>
    <t>total para quarta dívida</t>
  </si>
  <si>
    <t>total para quinta dívida</t>
  </si>
  <si>
    <t>npago</t>
  </si>
  <si>
    <t>Pago ou Não</t>
  </si>
  <si>
    <t>total para sexta dívida</t>
  </si>
  <si>
    <t>total para sétima dívida</t>
  </si>
  <si>
    <t>total para oitava dívida</t>
  </si>
  <si>
    <t>total para nona dívida</t>
  </si>
  <si>
    <t>total para décima dívida</t>
  </si>
  <si>
    <t>digite o mês e ano atual:</t>
  </si>
  <si>
    <t>financiamento automóvel</t>
  </si>
  <si>
    <t>empréstimo pessoal 1</t>
  </si>
  <si>
    <t>empréstimo pessoal 2</t>
  </si>
  <si>
    <t>financiamento casa</t>
  </si>
  <si>
    <t>Esta planilha financeira é um oferecimento de:</t>
  </si>
  <si>
    <t>http://viverdeinvestimento.com/planilhas/planilha-financeira-dividas/ ‎</t>
  </si>
  <si>
    <t>Para instruções de como utilizar a planilha acesse: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</si>
</sst>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$&quot;\ #,##0.00"/>
    <numFmt numFmtId="165" formatCode="[$-416]mmmm\-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2"/>
      <color theme="0"/>
      <name val="Century Gothic"/>
      <family val="2"/>
    </font>
    <font>
      <b/>
      <sz val="12"/>
      <color theme="0"/>
      <name val="Century Gothic"/>
      <family val="2"/>
    </font>
    <font>
      <sz val="12"/>
      <name val="Century Gothic"/>
      <family val="2"/>
    </font>
    <font>
      <sz val="11"/>
      <name val="Century Gothic"/>
      <family val="2"/>
    </font>
    <font>
      <b/>
      <sz val="11"/>
      <color theme="0"/>
      <name val="Century Gothic"/>
      <family val="2"/>
    </font>
    <font>
      <b/>
      <sz val="11"/>
      <color theme="1"/>
      <name val="Century Gothic"/>
      <family val="2"/>
    </font>
    <font>
      <b/>
      <sz val="12"/>
      <name val="Century Gothic"/>
      <family val="2"/>
    </font>
    <font>
      <b/>
      <sz val="12"/>
      <color theme="1"/>
      <name val="Century Gothic"/>
      <family val="2"/>
    </font>
    <font>
      <b/>
      <sz val="11"/>
      <name val="Calibri"/>
      <family val="2"/>
      <scheme val="minor"/>
    </font>
    <font>
      <b/>
      <sz val="11"/>
      <name val="Century Gothic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u/>
      <sz val="11"/>
      <color theme="10"/>
      <name val="Calibri"/>
      <family val="2"/>
      <scheme val="minor"/>
    </font>
    <font>
      <sz val="16"/>
      <color theme="1" tint="0.34998626667073579"/>
      <name val="Helvetica"/>
    </font>
    <font>
      <sz val="11"/>
      <color theme="1"/>
      <name val="Helvetica"/>
    </font>
  </fonts>
  <fills count="9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54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center" vertical="center"/>
    </xf>
    <xf numFmtId="164" fontId="4" fillId="3" borderId="0" xfId="0" applyNumberFormat="1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/>
    </xf>
    <xf numFmtId="0" fontId="5" fillId="0" borderId="0" xfId="0" applyFont="1"/>
    <xf numFmtId="10" fontId="4" fillId="3" borderId="0" xfId="0" applyNumberFormat="1" applyFont="1" applyFill="1" applyAlignment="1">
      <alignment horizontal="center" vertical="center"/>
    </xf>
    <xf numFmtId="10" fontId="4" fillId="0" borderId="0" xfId="0" applyNumberFormat="1" applyFont="1" applyAlignment="1">
      <alignment horizontal="center" vertical="center"/>
    </xf>
    <xf numFmtId="164" fontId="5" fillId="4" borderId="0" xfId="0" applyNumberFormat="1" applyFont="1" applyFill="1"/>
    <xf numFmtId="0" fontId="0" fillId="4" borderId="0" xfId="0" applyFill="1"/>
    <xf numFmtId="164" fontId="7" fillId="5" borderId="0" xfId="0" applyNumberFormat="1" applyFont="1" applyFill="1" applyAlignment="1">
      <alignment horizontal="right"/>
    </xf>
    <xf numFmtId="10" fontId="4" fillId="0" borderId="0" xfId="0" applyNumberFormat="1" applyFont="1" applyAlignment="1">
      <alignment horizontal="center"/>
    </xf>
    <xf numFmtId="10" fontId="7" fillId="5" borderId="0" xfId="0" applyNumberFormat="1" applyFont="1" applyFill="1" applyAlignment="1">
      <alignment horizontal="right"/>
    </xf>
    <xf numFmtId="0" fontId="0" fillId="2" borderId="0" xfId="0" applyFill="1" applyAlignment="1">
      <alignment horizontal="right" indent="8"/>
    </xf>
    <xf numFmtId="0" fontId="3" fillId="4" borderId="0" xfId="0" applyFont="1" applyFill="1" applyAlignment="1">
      <alignment horizontal="center" vertical="center"/>
    </xf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9" fillId="6" borderId="0" xfId="0" applyFont="1" applyFill="1" applyAlignment="1">
      <alignment horizontal="center" vertical="center"/>
    </xf>
    <xf numFmtId="164" fontId="4" fillId="4" borderId="0" xfId="0" applyNumberFormat="1" applyFont="1" applyFill="1" applyAlignment="1">
      <alignment horizontal="center" vertical="center"/>
    </xf>
    <xf numFmtId="10" fontId="4" fillId="4" borderId="0" xfId="0" applyNumberFormat="1" applyFont="1" applyFill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164" fontId="4" fillId="6" borderId="0" xfId="0" applyNumberFormat="1" applyFont="1" applyFill="1" applyAlignment="1">
      <alignment horizontal="center" vertical="center"/>
    </xf>
    <xf numFmtId="10" fontId="4" fillId="6" borderId="0" xfId="0" applyNumberFormat="1" applyFont="1" applyFill="1" applyAlignment="1">
      <alignment horizontal="center" vertical="center"/>
    </xf>
    <xf numFmtId="164" fontId="7" fillId="4" borderId="0" xfId="0" applyNumberFormat="1" applyFont="1" applyFill="1"/>
    <xf numFmtId="0" fontId="11" fillId="7" borderId="0" xfId="0" applyFont="1" applyFill="1" applyAlignment="1">
      <alignment horizontal="center"/>
    </xf>
    <xf numFmtId="165" fontId="0" fillId="7" borderId="0" xfId="0" applyNumberFormat="1" applyFill="1"/>
    <xf numFmtId="165" fontId="10" fillId="7" borderId="0" xfId="0" applyNumberFormat="1" applyFont="1" applyFill="1"/>
    <xf numFmtId="0" fontId="0" fillId="7" borderId="0" xfId="0" applyFill="1"/>
    <xf numFmtId="0" fontId="8" fillId="6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/>
    </xf>
    <xf numFmtId="165" fontId="11" fillId="4" borderId="0" xfId="0" applyNumberFormat="1" applyFont="1" applyFill="1"/>
    <xf numFmtId="164" fontId="0" fillId="0" borderId="0" xfId="0" applyNumberFormat="1" applyAlignment="1">
      <alignment horizontal="right"/>
    </xf>
    <xf numFmtId="164" fontId="12" fillId="0" borderId="0" xfId="0" applyNumberFormat="1" applyFont="1"/>
    <xf numFmtId="0" fontId="13" fillId="2" borderId="0" xfId="0" applyFont="1" applyFill="1" applyAlignment="1">
      <alignment horizontal="center"/>
    </xf>
    <xf numFmtId="0" fontId="13" fillId="8" borderId="0" xfId="0" applyFont="1" applyFill="1" applyAlignment="1">
      <alignment horizontal="center"/>
    </xf>
    <xf numFmtId="0" fontId="10" fillId="8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0" fillId="2" borderId="0" xfId="0" applyFill="1" applyAlignment="1">
      <alignment horizontal="right"/>
    </xf>
    <xf numFmtId="0" fontId="0" fillId="2" borderId="0" xfId="0" applyFill="1" applyAlignment="1">
      <alignment horizontal="center"/>
    </xf>
    <xf numFmtId="0" fontId="13" fillId="2" borderId="0" xfId="0" applyFont="1" applyFill="1"/>
    <xf numFmtId="164" fontId="12" fillId="0" borderId="0" xfId="0" applyNumberFormat="1" applyFont="1" applyAlignment="1">
      <alignment horizontal="center"/>
    </xf>
    <xf numFmtId="164" fontId="0" fillId="0" borderId="0" xfId="0" quotePrefix="1" applyNumberFormat="1" applyAlignment="1">
      <alignment horizontal="center" vertical="center"/>
    </xf>
    <xf numFmtId="0" fontId="6" fillId="2" borderId="0" xfId="0" applyFont="1" applyFill="1" applyAlignment="1"/>
    <xf numFmtId="0" fontId="6" fillId="2" borderId="0" xfId="0" applyFont="1" applyFill="1" applyAlignment="1">
      <alignment horizontal="right" indent="2"/>
    </xf>
    <xf numFmtId="165" fontId="0" fillId="4" borderId="0" xfId="0" applyNumberFormat="1" applyFill="1"/>
    <xf numFmtId="0" fontId="0" fillId="0" borderId="0" xfId="0" applyAlignment="1">
      <alignment horizontal="center"/>
    </xf>
    <xf numFmtId="0" fontId="6" fillId="2" borderId="0" xfId="0" applyFont="1" applyFill="1" applyAlignment="1">
      <alignment horizontal="right" indent="8"/>
    </xf>
    <xf numFmtId="0" fontId="3" fillId="2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8" fillId="0" borderId="0" xfId="0" applyFont="1"/>
    <xf numFmtId="0" fontId="18" fillId="0" borderId="0" xfId="0" applyFont="1" applyAlignment="1">
      <alignment horizontal="right" vertical="center"/>
    </xf>
    <xf numFmtId="0" fontId="16" fillId="0" borderId="0" xfId="1" applyAlignment="1">
      <alignment horizontal="left" vertical="center"/>
    </xf>
  </cellXfs>
  <cellStyles count="2">
    <cellStyle name="Hiperlink" xfId="1" builtinId="8"/>
    <cellStyle name="Normal" xfId="0" builtinId="0"/>
  </cellStyles>
  <dxfs count="1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73627"/>
        </patternFill>
      </fill>
    </dxf>
  </dxfs>
  <tableStyles count="0" defaultTableStyle="TableStyleMedium2" defaultPivotStyle="PivotStyleLight16"/>
  <colors>
    <mruColors>
      <color rgb="FFF7362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</xdr:colOff>
      <xdr:row>8</xdr:row>
      <xdr:rowOff>7963</xdr:rowOff>
    </xdr:from>
    <xdr:to>
      <xdr:col>10</xdr:col>
      <xdr:colOff>276225</xdr:colOff>
      <xdr:row>14</xdr:row>
      <xdr:rowOff>163707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6975" y="1531963"/>
          <a:ext cx="3905250" cy="12987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viverdeinvestimento.com/planilhas/planilha-financeira-dividas/%20&#8206;" TargetMode="External"/><Relationship Id="rId4" Type="http://schemas.openxmlformats.org/officeDocument/2006/relationships/image" Target="../media/image1.jpeg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showGridLines="0" showRowColHeaders="0" tabSelected="1" zoomScaleNormal="100" workbookViewId="0"/>
  </sheetViews>
  <sheetFormatPr defaultColWidth="0" defaultRowHeight="15" zeroHeight="1" x14ac:dyDescent="0.25"/>
  <cols>
    <col min="1" max="15" width="9.140625" customWidth="1"/>
    <col min="16" max="16384" width="9.140625" hidden="1"/>
  </cols>
  <sheetData>
    <row r="1" spans="6:10" x14ac:dyDescent="0.25"/>
    <row r="2" spans="6:10" x14ac:dyDescent="0.25"/>
    <row r="3" spans="6:10" x14ac:dyDescent="0.25"/>
    <row r="4" spans="6:10" ht="15" customHeight="1" x14ac:dyDescent="0.25">
      <c r="F4" s="50" t="s">
        <v>34</v>
      </c>
      <c r="G4" s="50"/>
      <c r="H4" s="50"/>
      <c r="I4" s="50"/>
      <c r="J4" s="50"/>
    </row>
    <row r="5" spans="6:10" ht="15" customHeight="1" x14ac:dyDescent="0.25">
      <c r="F5" s="50"/>
      <c r="G5" s="50"/>
      <c r="H5" s="50"/>
      <c r="I5" s="50"/>
      <c r="J5" s="50"/>
    </row>
    <row r="6" spans="6:10" ht="15" customHeight="1" x14ac:dyDescent="0.25">
      <c r="F6" s="50"/>
      <c r="G6" s="50"/>
      <c r="H6" s="50"/>
      <c r="I6" s="50"/>
      <c r="J6" s="50"/>
    </row>
    <row r="7" spans="6:10" ht="15" customHeight="1" x14ac:dyDescent="0.25">
      <c r="F7" s="50"/>
      <c r="G7" s="50"/>
      <c r="H7" s="50"/>
      <c r="I7" s="50"/>
      <c r="J7" s="50"/>
    </row>
    <row r="8" spans="6:10" x14ac:dyDescent="0.25"/>
    <row r="9" spans="6:10" x14ac:dyDescent="0.25"/>
    <row r="10" spans="6:10" x14ac:dyDescent="0.25"/>
    <row r="11" spans="6:10" x14ac:dyDescent="0.25"/>
    <row r="12" spans="6:10" x14ac:dyDescent="0.25"/>
    <row r="13" spans="6:10" x14ac:dyDescent="0.25"/>
    <row r="14" spans="6:10" x14ac:dyDescent="0.25"/>
    <row r="15" spans="6:10" x14ac:dyDescent="0.25"/>
    <row r="16" spans="6:10" ht="22.5" customHeight="1" x14ac:dyDescent="0.25"/>
    <row r="17" spans="2:14" x14ac:dyDescent="0.25">
      <c r="B17" s="51"/>
      <c r="C17" s="51"/>
      <c r="D17" s="51"/>
      <c r="E17" s="51"/>
      <c r="I17" s="51"/>
      <c r="J17" s="51"/>
      <c r="K17" s="51"/>
      <c r="L17" s="51"/>
      <c r="M17" s="51"/>
      <c r="N17" s="51"/>
    </row>
    <row r="18" spans="2:14" ht="32.25" customHeight="1" x14ac:dyDescent="0.25">
      <c r="G18" s="52" t="s">
        <v>36</v>
      </c>
      <c r="H18" s="53" t="s">
        <v>35</v>
      </c>
    </row>
    <row r="19" spans="2:14" x14ac:dyDescent="0.25"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</row>
    <row r="20" spans="2:14" ht="48.75" customHeight="1" x14ac:dyDescent="0.25"/>
  </sheetData>
  <sheetProtection algorithmName="SHA-512" hashValue="k0Hzw9r7acD/ol33OGsSwVUTAregspQLqvsojkauL0FiaRiSOFnKHDX41O4/bcY2/lNQ8BVj2u8Ldq+6eykKEA==" saltValue="tI671t8/nI0KDrIqlFpWfQ==" spinCount="100000" sheet="1" objects="1" scenarios="1" insertHyperlinks="0"/>
  <protectedRanges>
    <protectedRange sqref="H18" name="Intervalo1"/>
  </protectedRanges>
  <mergeCells count="2">
    <mergeCell ref="F4:J7"/>
    <mergeCell ref="B19:N19"/>
  </mergeCells>
  <hyperlinks>
    <hyperlink ref="H18" r:id="rId1"/>
  </hyperlinks>
  <pageMargins left="0.511811024" right="0.511811024" top="0.78740157499999996" bottom="0.78740157499999996" header="0.31496062000000002" footer="0.31496062000000002"/>
  <pageSetup paperSize="9" orientation="portrait" r:id="rId2"/>
  <drawing r:id="rId3"/>
  <picture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6"/>
  <sheetViews>
    <sheetView showGridLines="0" zoomScaleNormal="100" workbookViewId="0"/>
  </sheetViews>
  <sheetFormatPr defaultColWidth="0" defaultRowHeight="15" zeroHeight="1" x14ac:dyDescent="0.25"/>
  <cols>
    <col min="1" max="2" width="12.140625" customWidth="1"/>
    <col min="3" max="3" width="41.42578125" customWidth="1"/>
    <col min="4" max="4" width="30.5703125" customWidth="1"/>
    <col min="5" max="5" width="34" customWidth="1"/>
    <col min="6" max="6" width="32.5703125" customWidth="1"/>
    <col min="7" max="7" width="22.140625" hidden="1" customWidth="1"/>
    <col min="8" max="16" width="0" hidden="1" customWidth="1"/>
    <col min="17" max="16384" width="9.140625" hidden="1"/>
  </cols>
  <sheetData>
    <row r="1" spans="1:7" s="1" customFormat="1" ht="40.5" customHeight="1" x14ac:dyDescent="0.4">
      <c r="A1" s="17"/>
      <c r="C1" s="18" t="s">
        <v>1</v>
      </c>
    </row>
    <row r="2" spans="1:7" x14ac:dyDescent="0.25"/>
    <row r="3" spans="1:7" ht="27.75" customHeight="1" x14ac:dyDescent="0.25">
      <c r="B3" s="2" t="s">
        <v>11</v>
      </c>
      <c r="C3" s="2" t="s">
        <v>0</v>
      </c>
      <c r="D3" s="2" t="s">
        <v>2</v>
      </c>
      <c r="E3" s="2" t="s">
        <v>9</v>
      </c>
      <c r="F3" s="2" t="s">
        <v>3</v>
      </c>
      <c r="G3" s="16"/>
    </row>
    <row r="4" spans="1:7" ht="17.25" customHeight="1" x14ac:dyDescent="0.25">
      <c r="B4" s="30">
        <v>1</v>
      </c>
      <c r="C4" s="4" t="s">
        <v>5</v>
      </c>
      <c r="D4" s="20">
        <v>2500</v>
      </c>
      <c r="E4" s="20">
        <v>500</v>
      </c>
      <c r="F4" s="21">
        <v>0.1</v>
      </c>
      <c r="G4" s="16"/>
    </row>
    <row r="5" spans="1:7" ht="17.25" x14ac:dyDescent="0.25">
      <c r="B5" s="19">
        <v>2</v>
      </c>
      <c r="C5" s="22" t="s">
        <v>4</v>
      </c>
      <c r="D5" s="23">
        <v>2000</v>
      </c>
      <c r="E5" s="23">
        <v>50</v>
      </c>
      <c r="F5" s="24">
        <v>7.0000000000000007E-2</v>
      </c>
      <c r="G5" s="11"/>
    </row>
    <row r="6" spans="1:7" ht="17.25" x14ac:dyDescent="0.25">
      <c r="B6" s="19">
        <v>3</v>
      </c>
      <c r="C6" s="4" t="s">
        <v>30</v>
      </c>
      <c r="D6" s="20">
        <v>12000</v>
      </c>
      <c r="E6" s="20">
        <v>200</v>
      </c>
      <c r="F6" s="21">
        <v>4.4999999999999997E-3</v>
      </c>
      <c r="G6" s="11"/>
    </row>
    <row r="7" spans="1:7" ht="17.25" x14ac:dyDescent="0.25">
      <c r="B7" s="19">
        <v>4</v>
      </c>
      <c r="C7" s="22" t="s">
        <v>31</v>
      </c>
      <c r="D7" s="23">
        <v>3000</v>
      </c>
      <c r="E7" s="23">
        <v>100</v>
      </c>
      <c r="F7" s="24">
        <v>3.2099999999999997E-2</v>
      </c>
    </row>
    <row r="8" spans="1:7" ht="17.25" x14ac:dyDescent="0.25">
      <c r="B8" s="19">
        <v>5</v>
      </c>
      <c r="C8" s="4" t="s">
        <v>32</v>
      </c>
      <c r="D8" s="20">
        <v>1780</v>
      </c>
      <c r="E8" s="20">
        <v>100</v>
      </c>
      <c r="F8" s="21">
        <v>0.04</v>
      </c>
    </row>
    <row r="9" spans="1:7" ht="17.25" x14ac:dyDescent="0.25">
      <c r="B9" s="19">
        <v>6</v>
      </c>
      <c r="C9" s="22" t="s">
        <v>33</v>
      </c>
      <c r="D9" s="3">
        <v>43000</v>
      </c>
      <c r="E9" s="3">
        <v>500</v>
      </c>
      <c r="F9" s="24">
        <v>2E-3</v>
      </c>
    </row>
    <row r="10" spans="1:7" ht="17.25" x14ac:dyDescent="0.25">
      <c r="B10" s="19">
        <v>7</v>
      </c>
      <c r="C10" s="4"/>
      <c r="D10" s="5"/>
      <c r="E10" s="5"/>
      <c r="F10" s="9"/>
    </row>
    <row r="11" spans="1:7" ht="17.25" x14ac:dyDescent="0.25">
      <c r="B11" s="19">
        <v>8</v>
      </c>
      <c r="C11" s="22"/>
      <c r="D11" s="3"/>
      <c r="E11" s="3"/>
      <c r="F11" s="8"/>
    </row>
    <row r="12" spans="1:7" ht="17.25" x14ac:dyDescent="0.25">
      <c r="B12" s="19">
        <v>9</v>
      </c>
      <c r="C12" s="4"/>
      <c r="D12" s="5"/>
      <c r="E12" s="5"/>
      <c r="F12" s="9"/>
    </row>
    <row r="13" spans="1:7" ht="17.25" x14ac:dyDescent="0.25">
      <c r="B13" s="19">
        <v>10</v>
      </c>
      <c r="C13" s="22"/>
      <c r="D13" s="3"/>
      <c r="E13" s="3"/>
      <c r="F13" s="8"/>
    </row>
    <row r="14" spans="1:7" ht="17.25" x14ac:dyDescent="0.3">
      <c r="C14" s="4"/>
      <c r="D14" s="6"/>
      <c r="E14" s="6"/>
      <c r="F14" s="13"/>
    </row>
    <row r="15" spans="1:7" ht="16.5" x14ac:dyDescent="0.3">
      <c r="C15" s="7"/>
      <c r="D15" s="7"/>
      <c r="E15" s="10"/>
    </row>
    <row r="16" spans="1:7" x14ac:dyDescent="0.25">
      <c r="A16" s="1"/>
      <c r="B16" s="1"/>
      <c r="C16" s="1"/>
      <c r="D16" s="1"/>
      <c r="E16" s="1"/>
      <c r="F16" s="1"/>
    </row>
    <row r="17" spans="1:6" x14ac:dyDescent="0.25">
      <c r="A17" s="1"/>
      <c r="B17" s="1"/>
      <c r="C17" s="48" t="s">
        <v>7</v>
      </c>
      <c r="D17" s="48"/>
      <c r="E17" s="12">
        <f>SUM(D4:D13)</f>
        <v>64280</v>
      </c>
      <c r="F17" s="1"/>
    </row>
    <row r="18" spans="1:6" x14ac:dyDescent="0.25">
      <c r="A18" s="1"/>
      <c r="B18" s="1"/>
      <c r="C18" s="15"/>
      <c r="D18" s="15"/>
      <c r="E18" s="1"/>
      <c r="F18" s="1"/>
    </row>
    <row r="19" spans="1:6" x14ac:dyDescent="0.25">
      <c r="A19" s="1"/>
      <c r="B19" s="1"/>
      <c r="C19" s="48" t="s">
        <v>10</v>
      </c>
      <c r="D19" s="48"/>
      <c r="E19" s="12">
        <f>SUM(E4:E13)</f>
        <v>1450</v>
      </c>
      <c r="F19" s="1"/>
    </row>
    <row r="20" spans="1:6" x14ac:dyDescent="0.25">
      <c r="A20" s="1"/>
      <c r="B20" s="1"/>
      <c r="C20" s="15"/>
      <c r="D20" s="15"/>
      <c r="E20" s="1"/>
      <c r="F20" s="1"/>
    </row>
    <row r="21" spans="1:6" x14ac:dyDescent="0.25">
      <c r="A21" s="1"/>
      <c r="B21" s="1"/>
      <c r="C21" s="48" t="s">
        <v>8</v>
      </c>
      <c r="D21" s="48"/>
      <c r="E21" s="14">
        <f>SUM(F4:F13)/COUNTIF(F4:F13, "&gt;0")</f>
        <v>4.1433333333333336E-2</v>
      </c>
      <c r="F21" s="1"/>
    </row>
    <row r="22" spans="1:6" x14ac:dyDescent="0.25">
      <c r="A22" s="1"/>
      <c r="B22" s="1"/>
      <c r="C22" s="15"/>
      <c r="D22" s="15"/>
      <c r="E22" s="1"/>
      <c r="F22" s="1"/>
    </row>
    <row r="23" spans="1:6" x14ac:dyDescent="0.25">
      <c r="A23" s="1"/>
      <c r="B23" s="1"/>
      <c r="C23" s="48" t="s">
        <v>6</v>
      </c>
      <c r="D23" s="48"/>
      <c r="E23" s="12">
        <f>E17*E21/12</f>
        <v>221.94455555555555</v>
      </c>
      <c r="F23" s="1"/>
    </row>
    <row r="24" spans="1:6" x14ac:dyDescent="0.25">
      <c r="A24" s="1"/>
      <c r="B24" s="1"/>
      <c r="C24" s="15"/>
      <c r="D24" s="15"/>
      <c r="E24" s="1"/>
      <c r="F24" s="1"/>
    </row>
    <row r="25" spans="1:6" x14ac:dyDescent="0.25">
      <c r="A25" s="1"/>
      <c r="B25" s="1"/>
      <c r="C25" s="48" t="s">
        <v>12</v>
      </c>
      <c r="D25" s="48"/>
      <c r="E25" s="25">
        <v>1450</v>
      </c>
      <c r="F25" s="1"/>
    </row>
    <row r="26" spans="1:6" x14ac:dyDescent="0.25">
      <c r="A26" s="1"/>
      <c r="B26" s="1"/>
      <c r="C26" s="1"/>
      <c r="D26" s="1"/>
      <c r="E26" s="48"/>
      <c r="F26" s="48"/>
    </row>
    <row r="27" spans="1:6" x14ac:dyDescent="0.25">
      <c r="A27" s="1"/>
      <c r="B27" s="1"/>
      <c r="C27" s="48" t="s">
        <v>15</v>
      </c>
      <c r="D27" s="48"/>
      <c r="E27" s="12">
        <f>E25-E5-E6-E7-E8-E9-E10-E11-E12-E13</f>
        <v>500</v>
      </c>
      <c r="F27" s="1"/>
    </row>
    <row r="28" spans="1:6" x14ac:dyDescent="0.25">
      <c r="A28" s="1"/>
      <c r="B28" s="1"/>
      <c r="C28" s="1"/>
      <c r="D28" s="1"/>
      <c r="E28" s="1"/>
      <c r="F28" s="1"/>
    </row>
    <row r="29" spans="1:6" x14ac:dyDescent="0.25">
      <c r="A29" s="1"/>
      <c r="B29" s="1"/>
      <c r="C29" s="48" t="s">
        <v>18</v>
      </c>
      <c r="D29" s="48"/>
      <c r="E29" s="12">
        <f>E25-E6-E7-E8-E9-E10-E11-E12-E13</f>
        <v>550</v>
      </c>
      <c r="F29" s="1"/>
    </row>
    <row r="30" spans="1:6" x14ac:dyDescent="0.25">
      <c r="A30" s="1"/>
      <c r="B30" s="1"/>
      <c r="C30" s="1"/>
      <c r="D30" s="1"/>
      <c r="E30" s="1"/>
      <c r="F30" s="1"/>
    </row>
    <row r="31" spans="1:6" x14ac:dyDescent="0.25">
      <c r="A31" s="1"/>
      <c r="B31" s="1"/>
      <c r="C31" s="48" t="s">
        <v>19</v>
      </c>
      <c r="D31" s="48"/>
      <c r="E31" s="12">
        <f>E25-E7-E8-E9-E10-E11-E12-E13</f>
        <v>750</v>
      </c>
      <c r="F31" s="1"/>
    </row>
    <row r="32" spans="1:6" x14ac:dyDescent="0.25">
      <c r="A32" s="1"/>
      <c r="B32" s="1"/>
      <c r="C32" s="1"/>
      <c r="D32" s="1"/>
      <c r="E32" s="1"/>
      <c r="F32" s="1"/>
    </row>
    <row r="33" spans="1:6" x14ac:dyDescent="0.25">
      <c r="A33" s="1"/>
      <c r="B33" s="1"/>
      <c r="C33" s="48" t="s">
        <v>20</v>
      </c>
      <c r="D33" s="48"/>
      <c r="E33" s="12">
        <f>E25-E8-E9-E10-E11-E12-E13</f>
        <v>850</v>
      </c>
      <c r="F33" s="1"/>
    </row>
    <row r="34" spans="1:6" x14ac:dyDescent="0.25">
      <c r="A34" s="1"/>
      <c r="B34" s="1"/>
      <c r="C34" s="1"/>
      <c r="D34" s="1"/>
      <c r="E34" s="1"/>
      <c r="F34" s="1"/>
    </row>
    <row r="35" spans="1:6" x14ac:dyDescent="0.25">
      <c r="A35" s="1"/>
      <c r="B35" s="1"/>
      <c r="C35" s="48" t="s">
        <v>21</v>
      </c>
      <c r="D35" s="48"/>
      <c r="E35" s="12">
        <f>E25-E9-E10-E11-E12-E13</f>
        <v>950</v>
      </c>
      <c r="F35" s="1"/>
    </row>
    <row r="36" spans="1:6" x14ac:dyDescent="0.25">
      <c r="A36" s="1"/>
      <c r="B36" s="1"/>
      <c r="C36" s="1"/>
      <c r="D36" s="1"/>
      <c r="E36" s="1"/>
      <c r="F36" s="1"/>
    </row>
    <row r="37" spans="1:6" x14ac:dyDescent="0.25">
      <c r="A37" s="1"/>
      <c r="B37" s="1"/>
      <c r="C37" s="48" t="s">
        <v>24</v>
      </c>
      <c r="D37" s="48"/>
      <c r="E37" s="12">
        <f>E25-E11-E12-E13-E10</f>
        <v>1450</v>
      </c>
      <c r="F37" s="1"/>
    </row>
    <row r="38" spans="1:6" x14ac:dyDescent="0.25">
      <c r="A38" s="1"/>
      <c r="B38" s="1"/>
      <c r="C38" s="1"/>
      <c r="D38" s="1"/>
      <c r="E38" s="1"/>
      <c r="F38" s="1"/>
    </row>
    <row r="39" spans="1:6" x14ac:dyDescent="0.25">
      <c r="A39" s="1"/>
      <c r="B39" s="1"/>
      <c r="C39" s="48" t="s">
        <v>25</v>
      </c>
      <c r="D39" s="48"/>
      <c r="E39" s="12">
        <f>E25-E11-E12-E13</f>
        <v>1450</v>
      </c>
      <c r="F39" s="1"/>
    </row>
    <row r="40" spans="1:6" x14ac:dyDescent="0.25">
      <c r="A40" s="1"/>
      <c r="B40" s="1"/>
      <c r="C40" s="1"/>
      <c r="D40" s="1"/>
      <c r="E40" s="1"/>
      <c r="F40" s="1"/>
    </row>
    <row r="41" spans="1:6" x14ac:dyDescent="0.25">
      <c r="A41" s="1"/>
      <c r="B41" s="1"/>
      <c r="C41" s="48" t="s">
        <v>26</v>
      </c>
      <c r="D41" s="48"/>
      <c r="E41" s="12">
        <f>E25-E12-E13</f>
        <v>1450</v>
      </c>
      <c r="F41" s="1"/>
    </row>
    <row r="42" spans="1:6" x14ac:dyDescent="0.25">
      <c r="A42" s="1"/>
      <c r="B42" s="1"/>
      <c r="C42" s="1"/>
      <c r="D42" s="1"/>
      <c r="E42" s="1"/>
      <c r="F42" s="1"/>
    </row>
    <row r="43" spans="1:6" x14ac:dyDescent="0.25">
      <c r="A43" s="1"/>
      <c r="B43" s="1"/>
      <c r="C43" s="48" t="s">
        <v>27</v>
      </c>
      <c r="D43" s="48"/>
      <c r="E43" s="12">
        <f>E25-E13</f>
        <v>1450</v>
      </c>
      <c r="F43" s="1"/>
    </row>
    <row r="44" spans="1:6" x14ac:dyDescent="0.25">
      <c r="A44" s="1"/>
      <c r="B44" s="1"/>
      <c r="C44" s="1"/>
      <c r="D44" s="1"/>
      <c r="E44" s="1"/>
      <c r="F44" s="1"/>
    </row>
    <row r="45" spans="1:6" x14ac:dyDescent="0.25">
      <c r="A45" s="1"/>
      <c r="B45" s="1"/>
      <c r="C45" s="48" t="s">
        <v>28</v>
      </c>
      <c r="D45" s="48"/>
      <c r="E45" s="12">
        <f>E25</f>
        <v>1450</v>
      </c>
      <c r="F45" s="1"/>
    </row>
    <row r="46" spans="1:6" x14ac:dyDescent="0.25">
      <c r="A46" s="1"/>
      <c r="B46" s="1"/>
      <c r="C46" s="1"/>
      <c r="D46" s="1"/>
      <c r="E46" s="1"/>
      <c r="F46" s="1"/>
    </row>
  </sheetData>
  <sheetProtection algorithmName="SHA-512" hashValue="DhjNG9seRM36oQa10+SS5TDKKlffLxcyTJnqb/g8D14DZwD5LdhXXH1pmlY9dbCnQrQPL3StVApzfdVrfDQoZw==" saltValue="Kf7ze97ImrlBQAMvdGUI3g==" spinCount="100000" sheet="1" objects="1" scenarios="1" insertRows="0" sort="0" autoFilter="0"/>
  <protectedRanges>
    <protectedRange sqref="B3:F13" name="Intervalo1"/>
    <protectedRange sqref="E25" name="Intervalo2"/>
  </protectedRanges>
  <autoFilter ref="B3:F13">
    <sortState ref="B4:F13">
      <sortCondition ref="B3:B13"/>
    </sortState>
  </autoFilter>
  <mergeCells count="16">
    <mergeCell ref="C35:D35"/>
    <mergeCell ref="E26:F26"/>
    <mergeCell ref="C25:D25"/>
    <mergeCell ref="C29:D29"/>
    <mergeCell ref="C31:D31"/>
    <mergeCell ref="C27:D27"/>
    <mergeCell ref="C17:D17"/>
    <mergeCell ref="C19:D19"/>
    <mergeCell ref="C21:D21"/>
    <mergeCell ref="C23:D23"/>
    <mergeCell ref="C33:D33"/>
    <mergeCell ref="C45:D45"/>
    <mergeCell ref="C37:D37"/>
    <mergeCell ref="C39:D39"/>
    <mergeCell ref="C41:D41"/>
    <mergeCell ref="C43:D43"/>
  </mergeCells>
  <conditionalFormatting sqref="E25">
    <cfRule type="cellIs" dxfId="18" priority="1" operator="lessThan">
      <formula>$E$19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73"/>
  <sheetViews>
    <sheetView showGridLines="0" zoomScaleNormal="100" workbookViewId="0">
      <selection activeCell="F2" sqref="F2"/>
    </sheetView>
  </sheetViews>
  <sheetFormatPr defaultColWidth="0" defaultRowHeight="15" x14ac:dyDescent="0.25"/>
  <cols>
    <col min="1" max="1" width="9.42578125" style="1" customWidth="1"/>
    <col min="2" max="2" width="18" customWidth="1"/>
    <col min="3" max="3" width="2" customWidth="1"/>
    <col min="4" max="4" width="21.28515625" hidden="1" customWidth="1"/>
    <col min="5" max="5" width="18.140625" hidden="1" customWidth="1"/>
    <col min="6" max="6" width="24.28515625" customWidth="1"/>
    <col min="7" max="7" width="25.7109375" customWidth="1"/>
    <col min="8" max="8" width="18.85546875" hidden="1" customWidth="1"/>
    <col min="9" max="9" width="3.7109375" style="1" customWidth="1"/>
    <col min="10" max="11" width="20.85546875" hidden="1" customWidth="1"/>
    <col min="12" max="12" width="23.5703125" customWidth="1"/>
    <col min="13" max="13" width="25.85546875" customWidth="1"/>
    <col min="14" max="14" width="15.28515625" style="38" hidden="1" customWidth="1"/>
    <col min="15" max="15" width="3.7109375" style="40" customWidth="1"/>
    <col min="16" max="17" width="19.140625" hidden="1" customWidth="1"/>
    <col min="18" max="18" width="22.5703125" customWidth="1"/>
    <col min="19" max="19" width="21.28515625" customWidth="1"/>
    <col min="20" max="20" width="19.7109375" style="38" hidden="1" customWidth="1"/>
    <col min="21" max="21" width="3.7109375" style="1" customWidth="1"/>
    <col min="22" max="22" width="20.85546875" hidden="1" customWidth="1"/>
    <col min="23" max="23" width="18.7109375" hidden="1" customWidth="1"/>
    <col min="24" max="24" width="24.140625" customWidth="1"/>
    <col min="25" max="25" width="20.7109375" customWidth="1"/>
    <col min="26" max="26" width="14" hidden="1" customWidth="1"/>
    <col min="27" max="27" width="3.7109375" style="1" customWidth="1"/>
    <col min="28" max="28" width="24.85546875" hidden="1" customWidth="1"/>
    <col min="29" max="29" width="21.28515625" hidden="1" customWidth="1"/>
    <col min="30" max="30" width="24.140625" customWidth="1"/>
    <col min="31" max="31" width="20.7109375" customWidth="1"/>
    <col min="32" max="32" width="15.140625" hidden="1" customWidth="1"/>
    <col min="33" max="33" width="3.7109375" style="1" customWidth="1"/>
    <col min="34" max="34" width="24.85546875" hidden="1" customWidth="1"/>
    <col min="35" max="35" width="21.28515625" hidden="1" customWidth="1"/>
    <col min="36" max="36" width="24.140625" customWidth="1"/>
    <col min="37" max="37" width="20.7109375" customWidth="1"/>
    <col min="38" max="38" width="15.140625" hidden="1" customWidth="1"/>
    <col min="39" max="39" width="3.7109375" style="1" customWidth="1"/>
    <col min="40" max="40" width="24.85546875" hidden="1" customWidth="1"/>
    <col min="41" max="41" width="21.28515625" hidden="1" customWidth="1"/>
    <col min="42" max="42" width="24.140625" customWidth="1"/>
    <col min="43" max="43" width="20.7109375" customWidth="1"/>
    <col min="44" max="44" width="15.140625" hidden="1" customWidth="1"/>
    <col min="45" max="45" width="3.7109375" style="1" customWidth="1"/>
    <col min="46" max="46" width="24.85546875" hidden="1" customWidth="1"/>
    <col min="47" max="47" width="21.28515625" hidden="1" customWidth="1"/>
    <col min="48" max="48" width="24.140625" customWidth="1"/>
    <col min="49" max="49" width="20.7109375" customWidth="1"/>
    <col min="50" max="50" width="15.140625" hidden="1" customWidth="1"/>
    <col min="51" max="51" width="3.7109375" style="1" customWidth="1"/>
    <col min="52" max="52" width="24.85546875" hidden="1" customWidth="1"/>
    <col min="53" max="53" width="21.28515625" hidden="1" customWidth="1"/>
    <col min="54" max="54" width="24.140625" customWidth="1"/>
    <col min="55" max="55" width="20.7109375" customWidth="1"/>
    <col min="56" max="56" width="15.140625" hidden="1" customWidth="1"/>
    <col min="57" max="57" width="3.7109375" style="1" customWidth="1"/>
    <col min="58" max="58" width="24.85546875" hidden="1" customWidth="1"/>
    <col min="59" max="59" width="21.28515625" hidden="1" customWidth="1"/>
    <col min="60" max="60" width="24.140625" customWidth="1"/>
    <col min="61" max="61" width="20.7109375" customWidth="1"/>
    <col min="62" max="62" width="15.140625" hidden="1" customWidth="1"/>
    <col min="63" max="63" width="3.7109375" style="1" customWidth="1"/>
    <col min="64" max="64" width="9.140625" hidden="1" customWidth="1"/>
    <col min="65" max="66" width="0" hidden="1" customWidth="1"/>
    <col min="67" max="16384" width="9.140625" hidden="1"/>
  </cols>
  <sheetData>
    <row r="1" spans="1:62" s="1" customFormat="1" ht="21.75" customHeight="1" x14ac:dyDescent="0.3">
      <c r="A1" s="17"/>
      <c r="N1" s="39"/>
      <c r="O1" s="40"/>
      <c r="T1" s="39"/>
    </row>
    <row r="2" spans="1:62" s="1" customFormat="1" x14ac:dyDescent="0.25">
      <c r="D2" s="31" t="s">
        <v>17</v>
      </c>
      <c r="E2" s="31"/>
      <c r="F2" s="45" t="s">
        <v>29</v>
      </c>
      <c r="G2" s="32">
        <v>42125</v>
      </c>
      <c r="N2" s="39"/>
      <c r="O2" s="40"/>
      <c r="T2" s="39"/>
    </row>
    <row r="3" spans="1:62" s="1" customFormat="1" x14ac:dyDescent="0.25">
      <c r="M3" s="44"/>
      <c r="N3" s="44"/>
      <c r="O3" s="40"/>
      <c r="T3" s="39"/>
    </row>
    <row r="4" spans="1:62" s="1" customFormat="1" x14ac:dyDescent="0.25">
      <c r="N4" s="39"/>
      <c r="O4" s="40"/>
      <c r="T4" s="39"/>
    </row>
    <row r="5" spans="1:62" s="1" customFormat="1" ht="24.75" customHeight="1" x14ac:dyDescent="0.25">
      <c r="F5" s="49" t="str">
        <f>divida1</f>
        <v>cartão de crédito</v>
      </c>
      <c r="G5" s="49"/>
      <c r="H5" s="41"/>
      <c r="I5" s="41"/>
      <c r="J5" s="41"/>
      <c r="K5" s="41"/>
      <c r="L5" s="49" t="str">
        <f>divida2</f>
        <v>cheque especial</v>
      </c>
      <c r="M5" s="49"/>
      <c r="N5" s="39"/>
      <c r="O5" s="40"/>
      <c r="R5" s="49" t="str">
        <f>divida3</f>
        <v>financiamento automóvel</v>
      </c>
      <c r="S5" s="49"/>
      <c r="T5" s="39"/>
      <c r="X5" s="49" t="str">
        <f>divida4</f>
        <v>empréstimo pessoal 1</v>
      </c>
      <c r="Y5" s="49"/>
      <c r="AD5" s="49" t="str">
        <f>divida5</f>
        <v>empréstimo pessoal 2</v>
      </c>
      <c r="AE5" s="49"/>
      <c r="AJ5" s="49" t="str">
        <f>divida6</f>
        <v>financiamento casa</v>
      </c>
      <c r="AK5" s="49"/>
      <c r="AP5" s="49">
        <f>divida7</f>
        <v>0</v>
      </c>
      <c r="AQ5" s="49"/>
      <c r="AV5" s="49">
        <f>divida8</f>
        <v>0</v>
      </c>
      <c r="AW5" s="49"/>
      <c r="BB5" s="49">
        <f>divida9</f>
        <v>0</v>
      </c>
      <c r="BC5" s="49"/>
      <c r="BH5" s="49">
        <f>divida10</f>
        <v>0</v>
      </c>
      <c r="BI5" s="49"/>
    </row>
    <row r="6" spans="1:62" ht="26.25" customHeight="1" x14ac:dyDescent="0.25">
      <c r="B6" s="29"/>
      <c r="C6" s="29"/>
      <c r="D6" s="37" t="s">
        <v>13</v>
      </c>
      <c r="E6" s="37" t="s">
        <v>14</v>
      </c>
      <c r="F6" s="26" t="s">
        <v>13</v>
      </c>
      <c r="G6" s="26" t="s">
        <v>14</v>
      </c>
      <c r="H6" s="36" t="s">
        <v>23</v>
      </c>
      <c r="I6" s="35"/>
      <c r="J6" s="37" t="s">
        <v>13</v>
      </c>
      <c r="K6" s="37" t="s">
        <v>14</v>
      </c>
      <c r="L6" s="26" t="s">
        <v>13</v>
      </c>
      <c r="M6" s="26" t="s">
        <v>14</v>
      </c>
      <c r="N6" s="36" t="s">
        <v>23</v>
      </c>
      <c r="O6" s="35"/>
      <c r="P6" s="37" t="s">
        <v>13</v>
      </c>
      <c r="Q6" s="37" t="s">
        <v>14</v>
      </c>
      <c r="R6" s="26" t="s">
        <v>13</v>
      </c>
      <c r="S6" s="26" t="s">
        <v>14</v>
      </c>
      <c r="T6" s="36" t="s">
        <v>23</v>
      </c>
      <c r="V6" s="37" t="s">
        <v>13</v>
      </c>
      <c r="W6" s="37" t="s">
        <v>14</v>
      </c>
      <c r="X6" s="26" t="s">
        <v>13</v>
      </c>
      <c r="Y6" s="26" t="s">
        <v>14</v>
      </c>
      <c r="Z6" s="36" t="s">
        <v>23</v>
      </c>
      <c r="AB6" s="37" t="s">
        <v>13</v>
      </c>
      <c r="AC6" s="37" t="s">
        <v>14</v>
      </c>
      <c r="AD6" s="26" t="s">
        <v>13</v>
      </c>
      <c r="AE6" s="26" t="s">
        <v>14</v>
      </c>
      <c r="AF6" s="36" t="s">
        <v>23</v>
      </c>
      <c r="AH6" s="37" t="s">
        <v>13</v>
      </c>
      <c r="AI6" s="37" t="s">
        <v>14</v>
      </c>
      <c r="AJ6" s="26" t="s">
        <v>13</v>
      </c>
      <c r="AK6" s="26" t="s">
        <v>14</v>
      </c>
      <c r="AL6" s="36" t="s">
        <v>23</v>
      </c>
      <c r="AN6" s="37" t="s">
        <v>13</v>
      </c>
      <c r="AO6" s="37" t="s">
        <v>14</v>
      </c>
      <c r="AP6" s="26" t="s">
        <v>13</v>
      </c>
      <c r="AQ6" s="26" t="s">
        <v>14</v>
      </c>
      <c r="AR6" s="36" t="s">
        <v>23</v>
      </c>
      <c r="AT6" s="37" t="s">
        <v>13</v>
      </c>
      <c r="AU6" s="37" t="s">
        <v>14</v>
      </c>
      <c r="AV6" s="26" t="s">
        <v>13</v>
      </c>
      <c r="AW6" s="26" t="s">
        <v>14</v>
      </c>
      <c r="AX6" s="36" t="s">
        <v>23</v>
      </c>
      <c r="AZ6" s="37" t="s">
        <v>13</v>
      </c>
      <c r="BA6" s="37" t="s">
        <v>14</v>
      </c>
      <c r="BB6" s="26" t="s">
        <v>13</v>
      </c>
      <c r="BC6" s="26" t="s">
        <v>14</v>
      </c>
      <c r="BD6" s="36" t="s">
        <v>23</v>
      </c>
      <c r="BF6" s="37" t="s">
        <v>13</v>
      </c>
      <c r="BG6" s="37" t="s">
        <v>14</v>
      </c>
      <c r="BH6" s="26" t="s">
        <v>13</v>
      </c>
      <c r="BI6" s="26" t="s">
        <v>14</v>
      </c>
      <c r="BJ6" s="36" t="s">
        <v>23</v>
      </c>
    </row>
    <row r="7" spans="1:62" x14ac:dyDescent="0.25">
      <c r="B7" s="28">
        <f>G2</f>
        <v>42125</v>
      </c>
      <c r="C7" s="27"/>
      <c r="E7" s="33">
        <f>total1</f>
        <v>2500</v>
      </c>
      <c r="F7" s="43">
        <v>0</v>
      </c>
      <c r="G7" s="34">
        <f t="shared" ref="G7:G38" si="0">IF(H7=npago, E7,zero)</f>
        <v>2500</v>
      </c>
      <c r="H7" s="38" t="str">
        <f t="shared" ref="H7:H38" si="1">IF(E7&gt;0,(npago),pago)</f>
        <v>npago</v>
      </c>
      <c r="J7" s="34">
        <f t="shared" ref="J7:J38" si="2">quitar2-F7</f>
        <v>550</v>
      </c>
      <c r="K7" s="33">
        <f>total2</f>
        <v>2000</v>
      </c>
      <c r="L7" s="43">
        <v>0</v>
      </c>
      <c r="M7" s="34">
        <f t="shared" ref="M7:M38" si="3">IF(N7=npago, K7,zero)</f>
        <v>2000</v>
      </c>
      <c r="N7" s="38" t="str">
        <f t="shared" ref="N7:N38" si="4">IF(K7&gt;0,(npago),pago)</f>
        <v>npago</v>
      </c>
      <c r="P7" s="34">
        <f>totalquitar-L7-V7</f>
        <v>600</v>
      </c>
      <c r="Q7" s="33">
        <f>total3</f>
        <v>12000</v>
      </c>
      <c r="R7" s="43">
        <v>0</v>
      </c>
      <c r="S7" s="34">
        <f t="shared" ref="S7:S38" si="5">IF(T7=npago, Q7,zero)</f>
        <v>12000</v>
      </c>
      <c r="T7" s="38" t="str">
        <f t="shared" ref="T7:T38" si="6">IF(Q7&gt;0,(npago),pago)</f>
        <v>npago</v>
      </c>
      <c r="V7" s="34">
        <f t="shared" ref="V7:V38" si="7">quitar4-R7-L7-F7</f>
        <v>850</v>
      </c>
      <c r="W7" s="33">
        <f>total4</f>
        <v>3000</v>
      </c>
      <c r="X7" s="43">
        <v>0</v>
      </c>
      <c r="Y7" s="34">
        <f t="shared" ref="Y7:Y70" si="8">IF(Z7=npago, W7,zero)</f>
        <v>3000</v>
      </c>
      <c r="Z7" s="38" t="str">
        <f t="shared" ref="Z7:Z70" si="9">IF(W7&gt;0,(npago),pago)</f>
        <v>npago</v>
      </c>
      <c r="AB7" s="34">
        <f t="shared" ref="AB7:AB38" si="10">quitar5-X7-R7-L7-F7</f>
        <v>950</v>
      </c>
      <c r="AC7" s="33">
        <f>total5</f>
        <v>1780</v>
      </c>
      <c r="AD7" s="43">
        <v>0</v>
      </c>
      <c r="AE7" s="34">
        <f t="shared" ref="AE7:AE70" si="11">IF(AF7=npago, AC7,zero)</f>
        <v>1780</v>
      </c>
      <c r="AF7" s="38" t="str">
        <f t="shared" ref="AF7:AF70" si="12">IF(AC7&gt;0,(npago),pago)</f>
        <v>npago</v>
      </c>
      <c r="AH7" s="43">
        <f t="shared" ref="AH7:AH38" si="13">quitar6-X7-R7-L7-F7-AD7</f>
        <v>1450</v>
      </c>
      <c r="AI7" s="33">
        <f>total6</f>
        <v>43000</v>
      </c>
      <c r="AJ7" s="43">
        <v>0</v>
      </c>
      <c r="AK7" s="34">
        <f>IF(AL7=npago, AI7,zero)</f>
        <v>43000</v>
      </c>
      <c r="AL7" s="38" t="str">
        <f t="shared" ref="AL7:AL70" si="14">IF(AI7&gt;0,(npago),pago)</f>
        <v>npago</v>
      </c>
      <c r="AN7" s="43">
        <f t="shared" ref="AN7:AN38" si="15">quitar7-X7-R7-L7-F7-AD7-AJ7</f>
        <v>1450</v>
      </c>
      <c r="AO7" s="33">
        <f>total7</f>
        <v>0</v>
      </c>
      <c r="AP7" s="43">
        <v>0</v>
      </c>
      <c r="AQ7" s="34">
        <f>IF(AR7=npago, AO7,zero)</f>
        <v>0</v>
      </c>
      <c r="AR7" s="38" t="str">
        <f t="shared" ref="AR7:AR70" si="16">IF(AO7&gt;0,(npago),pago)</f>
        <v>PAGO</v>
      </c>
      <c r="AT7" s="43">
        <f t="shared" ref="AT7:AT38" si="17">quitar8-X7-R7-L7-F7-AD7-AJ7-AP7</f>
        <v>1450</v>
      </c>
      <c r="AU7" s="33">
        <f>total8</f>
        <v>0</v>
      </c>
      <c r="AV7" s="43">
        <v>0</v>
      </c>
      <c r="AW7" s="34">
        <f>IF(AX7=npago, AU7,zero)</f>
        <v>0</v>
      </c>
      <c r="AX7" s="38" t="str">
        <f t="shared" ref="AX7:AX70" si="18">IF(AU7&gt;0,(npago),pago)</f>
        <v>PAGO</v>
      </c>
      <c r="AZ7" s="43">
        <f t="shared" ref="AZ7:AZ38" si="19">quitar9-X7-R7-L7-F7-AD7-AJ7-AP7-AV7</f>
        <v>1450</v>
      </c>
      <c r="BA7" s="33">
        <f>total9</f>
        <v>0</v>
      </c>
      <c r="BB7" s="43">
        <v>0</v>
      </c>
      <c r="BC7" s="34">
        <f>IF(BD7=npago, BA7,zero)</f>
        <v>0</v>
      </c>
      <c r="BD7" s="38" t="str">
        <f t="shared" ref="BD7:BD70" si="20">IF(BA7&gt;0,(npago),pago)</f>
        <v>PAGO</v>
      </c>
      <c r="BF7" s="43">
        <f t="shared" ref="BF7:BF38" si="21">quitar10-X7-R7-L7-F7-AD7-AJ7-AP7-AV7-BB7</f>
        <v>1450</v>
      </c>
      <c r="BG7" s="33">
        <f>total10</f>
        <v>0</v>
      </c>
      <c r="BH7" s="43">
        <v>0</v>
      </c>
      <c r="BI7" s="34">
        <f>IF(BJ7=npago, BG7,zero)</f>
        <v>0</v>
      </c>
      <c r="BJ7" s="38" t="str">
        <f t="shared" ref="BJ7:BJ70" si="22">IF(BG7&gt;0,(npago),pago)</f>
        <v>PAGO</v>
      </c>
    </row>
    <row r="8" spans="1:62" x14ac:dyDescent="0.25">
      <c r="B8" s="28">
        <f>DATE(YEAR(B7),MONTH(B7)+1,1)</f>
        <v>42156</v>
      </c>
      <c r="C8" s="27"/>
      <c r="D8" s="34">
        <f t="shared" ref="D8:D39" si="23">quitar1</f>
        <v>500</v>
      </c>
      <c r="E8" s="33">
        <f t="shared" ref="E8:E39" si="24">(E7-D8)*(1+(juros1))</f>
        <v>2200</v>
      </c>
      <c r="F8" s="42">
        <f t="shared" ref="F8:F39" si="25">IF(H8=npago, D8,IF(G8=0,IF(G7&gt;0,G7,zero)))</f>
        <v>500</v>
      </c>
      <c r="G8" s="34">
        <f t="shared" si="0"/>
        <v>2200</v>
      </c>
      <c r="H8" s="38" t="str">
        <f t="shared" si="1"/>
        <v>npago</v>
      </c>
      <c r="J8" s="34">
        <f t="shared" si="2"/>
        <v>50</v>
      </c>
      <c r="K8" s="33">
        <f t="shared" ref="K8:K39" si="26">(K7-J8)*(1+(juros2))</f>
        <v>2086.5</v>
      </c>
      <c r="L8" s="42">
        <f t="shared" ref="L8:L39" si="27">IF(N8=npago, J8,IF(M8=0,IF(M7&gt;0,M7,zero)))</f>
        <v>50</v>
      </c>
      <c r="M8" s="34">
        <f t="shared" si="3"/>
        <v>2086.5</v>
      </c>
      <c r="N8" s="38" t="str">
        <f t="shared" si="4"/>
        <v>npago</v>
      </c>
      <c r="P8" s="34">
        <f t="shared" ref="P8:P39" si="28">quitar3-L8-F8</f>
        <v>200</v>
      </c>
      <c r="Q8" s="33">
        <f t="shared" ref="Q8:Q39" si="29">(Q7-P8)*(1+(juros3))</f>
        <v>11853.099999999999</v>
      </c>
      <c r="R8" s="42">
        <f t="shared" ref="R8:R39" si="30">IF(T8=npago, P8,IF(S8=0,IF(S7&gt;0,S7,zero)))</f>
        <v>200</v>
      </c>
      <c r="S8" s="34">
        <f>IF(T8=npago, Q8,zero)</f>
        <v>11853.099999999999</v>
      </c>
      <c r="T8" s="38" t="str">
        <f t="shared" si="6"/>
        <v>npago</v>
      </c>
      <c r="V8" s="34">
        <f t="shared" si="7"/>
        <v>100</v>
      </c>
      <c r="W8" s="33">
        <f t="shared" ref="W8:W39" si="31">(W7-V8)*(1+(juros4))</f>
        <v>2993.09</v>
      </c>
      <c r="X8" s="42">
        <f t="shared" ref="X8:X39" si="32">IF(Z8=npago, V8,IF(Y8=0,IF(Y7&gt;0,Y7,0)))</f>
        <v>100</v>
      </c>
      <c r="Y8" s="34">
        <f t="shared" si="8"/>
        <v>2993.09</v>
      </c>
      <c r="Z8" s="38" t="str">
        <f t="shared" si="9"/>
        <v>npago</v>
      </c>
      <c r="AB8" s="34">
        <f t="shared" si="10"/>
        <v>100</v>
      </c>
      <c r="AC8" s="33">
        <f t="shared" ref="AC8:AC39" si="33">(AC7-AB8)*(1+(juros5))</f>
        <v>1747.2</v>
      </c>
      <c r="AD8" s="42">
        <f t="shared" ref="AD8:AD39" si="34">IF(AF8=npago, AB8,IF(AE8=0,IF(AE7&gt;0,AE7,0)))</f>
        <v>100</v>
      </c>
      <c r="AE8" s="34">
        <f t="shared" si="11"/>
        <v>1747.2</v>
      </c>
      <c r="AF8" s="38" t="str">
        <f t="shared" si="12"/>
        <v>npago</v>
      </c>
      <c r="AH8" s="43">
        <f t="shared" si="13"/>
        <v>500</v>
      </c>
      <c r="AI8" s="33">
        <f t="shared" ref="AI8:AI39" si="35">(AI7-AH8)*(1+(juros6))</f>
        <v>42585</v>
      </c>
      <c r="AJ8" s="42">
        <f t="shared" ref="AJ8:AJ71" si="36">IF(AL8=npago, AH8,IF(AK8=0,IF(AK7&gt;0,AK7,0)))</f>
        <v>500</v>
      </c>
      <c r="AK8" s="34">
        <f t="shared" ref="AK8:AK70" si="37">IF(AL8=npago, AI8,zero)</f>
        <v>42585</v>
      </c>
      <c r="AL8" s="38" t="str">
        <f t="shared" si="14"/>
        <v>npago</v>
      </c>
      <c r="AN8" s="43">
        <f t="shared" si="15"/>
        <v>0</v>
      </c>
      <c r="AO8" s="33">
        <f t="shared" ref="AO8:AO39" si="38">(AO7-AN8)*(1+(juros7))</f>
        <v>0</v>
      </c>
      <c r="AP8" s="42">
        <f t="shared" ref="AP8:AP71" si="39">IF(AR8=npago, AN8,IF(AQ8=0,IF(AQ7&gt;0,AQ7,0)))</f>
        <v>0</v>
      </c>
      <c r="AQ8" s="34">
        <f t="shared" ref="AQ8:AQ71" si="40">IF(AR8=npago, AO8,zero)</f>
        <v>0</v>
      </c>
      <c r="AR8" s="38" t="str">
        <f t="shared" si="16"/>
        <v>PAGO</v>
      </c>
      <c r="AT8" s="43">
        <f t="shared" si="17"/>
        <v>0</v>
      </c>
      <c r="AU8" s="33">
        <f t="shared" ref="AU8:AU39" si="41">(AU7-AT8)*(1+(juros8))</f>
        <v>0</v>
      </c>
      <c r="AV8" s="42">
        <f t="shared" ref="AV8:AV71" si="42">IF(AX8=npago, AT8,IF(AW8=0,IF(AW7&gt;0,AW7,0)))</f>
        <v>0</v>
      </c>
      <c r="AW8" s="34">
        <f t="shared" ref="AW8:AW71" si="43">IF(AX8=npago, AU8,zero)</f>
        <v>0</v>
      </c>
      <c r="AX8" s="38" t="str">
        <f t="shared" si="18"/>
        <v>PAGO</v>
      </c>
      <c r="AZ8" s="43">
        <f t="shared" si="19"/>
        <v>0</v>
      </c>
      <c r="BA8" s="33">
        <f t="shared" ref="BA8:BA39" si="44">(BA7-AZ8)*(1+(juros9))</f>
        <v>0</v>
      </c>
      <c r="BB8" s="42">
        <f t="shared" ref="BB8:BB71" si="45">IF(BD8=npago, AZ8,IF(BC8=0,IF(BC7&gt;0,BC7,0)))</f>
        <v>0</v>
      </c>
      <c r="BC8" s="34">
        <f t="shared" ref="BC8:BC71" si="46">IF(BD8=npago, BA8,zero)</f>
        <v>0</v>
      </c>
      <c r="BD8" s="38" t="str">
        <f t="shared" si="20"/>
        <v>PAGO</v>
      </c>
      <c r="BF8" s="43">
        <f t="shared" si="21"/>
        <v>0</v>
      </c>
      <c r="BG8" s="33">
        <f t="shared" ref="BG8:BG39" si="47">(BG7-BF8)*(1+(juros10))</f>
        <v>0</v>
      </c>
      <c r="BH8" s="42">
        <f t="shared" ref="BH8:BH71" si="48">IF(BJ8=npago, BF8,IF(BI8=0,IF(BI7&gt;0,BI7,0)))</f>
        <v>0</v>
      </c>
      <c r="BI8" s="34">
        <f t="shared" ref="BI8:BI71" si="49">IF(BJ8=npago, BG8,zero)</f>
        <v>0</v>
      </c>
      <c r="BJ8" s="38" t="str">
        <f t="shared" si="22"/>
        <v>PAGO</v>
      </c>
    </row>
    <row r="9" spans="1:62" x14ac:dyDescent="0.25">
      <c r="B9" s="28">
        <f t="shared" ref="B9:B72" si="50">DATE(YEAR(B8),MONTH(B8)+1,1)</f>
        <v>42186</v>
      </c>
      <c r="C9" s="27"/>
      <c r="D9" s="34">
        <f t="shared" si="23"/>
        <v>500</v>
      </c>
      <c r="E9" s="33">
        <f t="shared" si="24"/>
        <v>1870.0000000000002</v>
      </c>
      <c r="F9" s="42">
        <f t="shared" si="25"/>
        <v>500</v>
      </c>
      <c r="G9" s="34">
        <f t="shared" si="0"/>
        <v>1870.0000000000002</v>
      </c>
      <c r="H9" s="38" t="str">
        <f t="shared" si="1"/>
        <v>npago</v>
      </c>
      <c r="J9" s="34">
        <f t="shared" si="2"/>
        <v>50</v>
      </c>
      <c r="K9" s="33">
        <f t="shared" si="26"/>
        <v>2179.0550000000003</v>
      </c>
      <c r="L9" s="42">
        <f t="shared" si="27"/>
        <v>50</v>
      </c>
      <c r="M9" s="34">
        <f t="shared" si="3"/>
        <v>2179.0550000000003</v>
      </c>
      <c r="N9" s="38" t="str">
        <f t="shared" si="4"/>
        <v>npago</v>
      </c>
      <c r="P9" s="34">
        <f t="shared" si="28"/>
        <v>200</v>
      </c>
      <c r="Q9" s="33">
        <f t="shared" si="29"/>
        <v>11705.538949999998</v>
      </c>
      <c r="R9" s="42">
        <f t="shared" si="30"/>
        <v>200</v>
      </c>
      <c r="S9" s="34">
        <f t="shared" si="5"/>
        <v>11705.538949999998</v>
      </c>
      <c r="T9" s="38" t="str">
        <f t="shared" si="6"/>
        <v>npago</v>
      </c>
      <c r="V9" s="34">
        <f t="shared" si="7"/>
        <v>100</v>
      </c>
      <c r="W9" s="33">
        <f t="shared" si="31"/>
        <v>2985.9581890000004</v>
      </c>
      <c r="X9" s="42">
        <f t="shared" si="32"/>
        <v>100</v>
      </c>
      <c r="Y9" s="34">
        <f t="shared" si="8"/>
        <v>2985.9581890000004</v>
      </c>
      <c r="Z9" s="38" t="str">
        <f t="shared" si="9"/>
        <v>npago</v>
      </c>
      <c r="AB9" s="34">
        <f t="shared" si="10"/>
        <v>100</v>
      </c>
      <c r="AC9" s="33">
        <f t="shared" si="33"/>
        <v>1713.0880000000002</v>
      </c>
      <c r="AD9" s="42">
        <f t="shared" si="34"/>
        <v>100</v>
      </c>
      <c r="AE9" s="34">
        <f t="shared" si="11"/>
        <v>1713.0880000000002</v>
      </c>
      <c r="AF9" s="38" t="str">
        <f t="shared" si="12"/>
        <v>npago</v>
      </c>
      <c r="AH9" s="43">
        <f t="shared" si="13"/>
        <v>500</v>
      </c>
      <c r="AI9" s="33">
        <f t="shared" si="35"/>
        <v>42169.17</v>
      </c>
      <c r="AJ9" s="42">
        <f t="shared" si="36"/>
        <v>500</v>
      </c>
      <c r="AK9" s="34">
        <f t="shared" si="37"/>
        <v>42169.17</v>
      </c>
      <c r="AL9" s="38" t="str">
        <f t="shared" si="14"/>
        <v>npago</v>
      </c>
      <c r="AN9" s="43">
        <f t="shared" si="15"/>
        <v>0</v>
      </c>
      <c r="AO9" s="33">
        <f t="shared" si="38"/>
        <v>0</v>
      </c>
      <c r="AP9" s="42">
        <f t="shared" si="39"/>
        <v>0</v>
      </c>
      <c r="AQ9" s="34">
        <f t="shared" si="40"/>
        <v>0</v>
      </c>
      <c r="AR9" s="38" t="str">
        <f t="shared" si="16"/>
        <v>PAGO</v>
      </c>
      <c r="AT9" s="43">
        <f t="shared" si="17"/>
        <v>0</v>
      </c>
      <c r="AU9" s="33">
        <f t="shared" si="41"/>
        <v>0</v>
      </c>
      <c r="AV9" s="42">
        <f t="shared" si="42"/>
        <v>0</v>
      </c>
      <c r="AW9" s="34">
        <f t="shared" si="43"/>
        <v>0</v>
      </c>
      <c r="AX9" s="38" t="str">
        <f t="shared" si="18"/>
        <v>PAGO</v>
      </c>
      <c r="AZ9" s="43">
        <f t="shared" si="19"/>
        <v>0</v>
      </c>
      <c r="BA9" s="33">
        <f t="shared" si="44"/>
        <v>0</v>
      </c>
      <c r="BB9" s="42">
        <f t="shared" si="45"/>
        <v>0</v>
      </c>
      <c r="BC9" s="34">
        <f t="shared" si="46"/>
        <v>0</v>
      </c>
      <c r="BD9" s="38" t="str">
        <f t="shared" si="20"/>
        <v>PAGO</v>
      </c>
      <c r="BF9" s="43">
        <f t="shared" si="21"/>
        <v>0</v>
      </c>
      <c r="BG9" s="33">
        <f t="shared" si="47"/>
        <v>0</v>
      </c>
      <c r="BH9" s="42">
        <f t="shared" si="48"/>
        <v>0</v>
      </c>
      <c r="BI9" s="34">
        <f t="shared" si="49"/>
        <v>0</v>
      </c>
      <c r="BJ9" s="38" t="str">
        <f t="shared" si="22"/>
        <v>PAGO</v>
      </c>
    </row>
    <row r="10" spans="1:62" x14ac:dyDescent="0.25">
      <c r="B10" s="28">
        <f t="shared" si="50"/>
        <v>42217</v>
      </c>
      <c r="C10" s="27"/>
      <c r="D10" s="34">
        <f t="shared" si="23"/>
        <v>500</v>
      </c>
      <c r="E10" s="33">
        <f t="shared" si="24"/>
        <v>1507.0000000000005</v>
      </c>
      <c r="F10" s="42">
        <f t="shared" si="25"/>
        <v>500</v>
      </c>
      <c r="G10" s="34">
        <f t="shared" si="0"/>
        <v>1507.0000000000005</v>
      </c>
      <c r="H10" s="38" t="str">
        <f t="shared" si="1"/>
        <v>npago</v>
      </c>
      <c r="J10" s="34">
        <f t="shared" si="2"/>
        <v>50</v>
      </c>
      <c r="K10" s="33">
        <f t="shared" si="26"/>
        <v>2278.0888500000005</v>
      </c>
      <c r="L10" s="42">
        <f t="shared" si="27"/>
        <v>50</v>
      </c>
      <c r="M10" s="34">
        <f t="shared" si="3"/>
        <v>2278.0888500000005</v>
      </c>
      <c r="N10" s="38" t="str">
        <f t="shared" si="4"/>
        <v>npago</v>
      </c>
      <c r="P10" s="34">
        <f t="shared" si="28"/>
        <v>200</v>
      </c>
      <c r="Q10" s="33">
        <f t="shared" si="29"/>
        <v>11557.313875274998</v>
      </c>
      <c r="R10" s="42">
        <f t="shared" si="30"/>
        <v>200</v>
      </c>
      <c r="S10" s="34">
        <f t="shared" si="5"/>
        <v>11557.313875274998</v>
      </c>
      <c r="T10" s="38" t="str">
        <f t="shared" si="6"/>
        <v>npago</v>
      </c>
      <c r="V10" s="34">
        <f t="shared" si="7"/>
        <v>100</v>
      </c>
      <c r="W10" s="33">
        <f t="shared" si="31"/>
        <v>2978.5974468669006</v>
      </c>
      <c r="X10" s="42">
        <f t="shared" si="32"/>
        <v>100</v>
      </c>
      <c r="Y10" s="34">
        <f t="shared" si="8"/>
        <v>2978.5974468669006</v>
      </c>
      <c r="Z10" s="38" t="str">
        <f t="shared" si="9"/>
        <v>npago</v>
      </c>
      <c r="AB10" s="34">
        <f t="shared" si="10"/>
        <v>100</v>
      </c>
      <c r="AC10" s="33">
        <f t="shared" si="33"/>
        <v>1677.6115200000002</v>
      </c>
      <c r="AD10" s="42">
        <f t="shared" si="34"/>
        <v>100</v>
      </c>
      <c r="AE10" s="34">
        <f t="shared" si="11"/>
        <v>1677.6115200000002</v>
      </c>
      <c r="AF10" s="38" t="str">
        <f t="shared" si="12"/>
        <v>npago</v>
      </c>
      <c r="AH10" s="43">
        <f t="shared" si="13"/>
        <v>500</v>
      </c>
      <c r="AI10" s="33">
        <f t="shared" si="35"/>
        <v>41752.50834</v>
      </c>
      <c r="AJ10" s="42">
        <f t="shared" si="36"/>
        <v>500</v>
      </c>
      <c r="AK10" s="34">
        <f t="shared" si="37"/>
        <v>41752.50834</v>
      </c>
      <c r="AL10" s="38" t="str">
        <f t="shared" si="14"/>
        <v>npago</v>
      </c>
      <c r="AN10" s="43">
        <f t="shared" si="15"/>
        <v>0</v>
      </c>
      <c r="AO10" s="33">
        <f t="shared" si="38"/>
        <v>0</v>
      </c>
      <c r="AP10" s="42">
        <f t="shared" si="39"/>
        <v>0</v>
      </c>
      <c r="AQ10" s="34">
        <f t="shared" si="40"/>
        <v>0</v>
      </c>
      <c r="AR10" s="38" t="str">
        <f t="shared" si="16"/>
        <v>PAGO</v>
      </c>
      <c r="AT10" s="43">
        <f t="shared" si="17"/>
        <v>0</v>
      </c>
      <c r="AU10" s="33">
        <f t="shared" si="41"/>
        <v>0</v>
      </c>
      <c r="AV10" s="42">
        <f t="shared" si="42"/>
        <v>0</v>
      </c>
      <c r="AW10" s="34">
        <f t="shared" si="43"/>
        <v>0</v>
      </c>
      <c r="AX10" s="38" t="str">
        <f t="shared" si="18"/>
        <v>PAGO</v>
      </c>
      <c r="AZ10" s="43">
        <f t="shared" si="19"/>
        <v>0</v>
      </c>
      <c r="BA10" s="33">
        <f t="shared" si="44"/>
        <v>0</v>
      </c>
      <c r="BB10" s="42">
        <f t="shared" si="45"/>
        <v>0</v>
      </c>
      <c r="BC10" s="34">
        <f t="shared" si="46"/>
        <v>0</v>
      </c>
      <c r="BD10" s="38" t="str">
        <f t="shared" si="20"/>
        <v>PAGO</v>
      </c>
      <c r="BF10" s="43">
        <f t="shared" si="21"/>
        <v>0</v>
      </c>
      <c r="BG10" s="33">
        <f t="shared" si="47"/>
        <v>0</v>
      </c>
      <c r="BH10" s="42">
        <f t="shared" si="48"/>
        <v>0</v>
      </c>
      <c r="BI10" s="34">
        <f t="shared" si="49"/>
        <v>0</v>
      </c>
      <c r="BJ10" s="38" t="str">
        <f t="shared" si="22"/>
        <v>PAGO</v>
      </c>
    </row>
    <row r="11" spans="1:62" x14ac:dyDescent="0.25">
      <c r="B11" s="28">
        <f t="shared" si="50"/>
        <v>42248</v>
      </c>
      <c r="C11" s="27"/>
      <c r="D11" s="34">
        <f t="shared" si="23"/>
        <v>500</v>
      </c>
      <c r="E11" s="33">
        <f t="shared" si="24"/>
        <v>1107.7000000000005</v>
      </c>
      <c r="F11" s="42">
        <f t="shared" si="25"/>
        <v>500</v>
      </c>
      <c r="G11" s="34">
        <f t="shared" si="0"/>
        <v>1107.7000000000005</v>
      </c>
      <c r="H11" s="38" t="str">
        <f t="shared" si="1"/>
        <v>npago</v>
      </c>
      <c r="J11" s="34">
        <f t="shared" si="2"/>
        <v>50</v>
      </c>
      <c r="K11" s="33">
        <f t="shared" si="26"/>
        <v>2384.0550695000006</v>
      </c>
      <c r="L11" s="42">
        <f t="shared" si="27"/>
        <v>50</v>
      </c>
      <c r="M11" s="34">
        <f t="shared" si="3"/>
        <v>2384.0550695000006</v>
      </c>
      <c r="N11" s="38" t="str">
        <f t="shared" si="4"/>
        <v>npago</v>
      </c>
      <c r="P11" s="34">
        <f t="shared" si="28"/>
        <v>200</v>
      </c>
      <c r="Q11" s="33">
        <f t="shared" si="29"/>
        <v>11408.421787713734</v>
      </c>
      <c r="R11" s="42">
        <f t="shared" si="30"/>
        <v>200</v>
      </c>
      <c r="S11" s="34">
        <f t="shared" si="5"/>
        <v>11408.421787713734</v>
      </c>
      <c r="T11" s="38" t="str">
        <f t="shared" si="6"/>
        <v>npago</v>
      </c>
      <c r="V11" s="34">
        <f t="shared" si="7"/>
        <v>100</v>
      </c>
      <c r="W11" s="33">
        <f t="shared" si="31"/>
        <v>2971.0004249113281</v>
      </c>
      <c r="X11" s="42">
        <f t="shared" si="32"/>
        <v>100</v>
      </c>
      <c r="Y11" s="34">
        <f t="shared" si="8"/>
        <v>2971.0004249113281</v>
      </c>
      <c r="Z11" s="38" t="str">
        <f t="shared" si="9"/>
        <v>npago</v>
      </c>
      <c r="AB11" s="34">
        <f t="shared" si="10"/>
        <v>100</v>
      </c>
      <c r="AC11" s="33">
        <f t="shared" si="33"/>
        <v>1640.7159808000001</v>
      </c>
      <c r="AD11" s="42">
        <f t="shared" si="34"/>
        <v>100</v>
      </c>
      <c r="AE11" s="34">
        <f t="shared" si="11"/>
        <v>1640.7159808000001</v>
      </c>
      <c r="AF11" s="38" t="str">
        <f t="shared" si="12"/>
        <v>npago</v>
      </c>
      <c r="AH11" s="43">
        <f t="shared" si="13"/>
        <v>500</v>
      </c>
      <c r="AI11" s="33">
        <f t="shared" si="35"/>
        <v>41335.01335668</v>
      </c>
      <c r="AJ11" s="42">
        <f t="shared" si="36"/>
        <v>500</v>
      </c>
      <c r="AK11" s="34">
        <f t="shared" si="37"/>
        <v>41335.01335668</v>
      </c>
      <c r="AL11" s="38" t="str">
        <f t="shared" si="14"/>
        <v>npago</v>
      </c>
      <c r="AN11" s="43">
        <f t="shared" si="15"/>
        <v>0</v>
      </c>
      <c r="AO11" s="33">
        <f t="shared" si="38"/>
        <v>0</v>
      </c>
      <c r="AP11" s="42">
        <f t="shared" si="39"/>
        <v>0</v>
      </c>
      <c r="AQ11" s="34">
        <f t="shared" si="40"/>
        <v>0</v>
      </c>
      <c r="AR11" s="38" t="str">
        <f t="shared" si="16"/>
        <v>PAGO</v>
      </c>
      <c r="AT11" s="43">
        <f t="shared" si="17"/>
        <v>0</v>
      </c>
      <c r="AU11" s="33">
        <f t="shared" si="41"/>
        <v>0</v>
      </c>
      <c r="AV11" s="42">
        <f t="shared" si="42"/>
        <v>0</v>
      </c>
      <c r="AW11" s="34">
        <f t="shared" si="43"/>
        <v>0</v>
      </c>
      <c r="AX11" s="38" t="str">
        <f t="shared" si="18"/>
        <v>PAGO</v>
      </c>
      <c r="AZ11" s="43">
        <f t="shared" si="19"/>
        <v>0</v>
      </c>
      <c r="BA11" s="33">
        <f t="shared" si="44"/>
        <v>0</v>
      </c>
      <c r="BB11" s="42">
        <f t="shared" si="45"/>
        <v>0</v>
      </c>
      <c r="BC11" s="34">
        <f t="shared" si="46"/>
        <v>0</v>
      </c>
      <c r="BD11" s="38" t="str">
        <f t="shared" si="20"/>
        <v>PAGO</v>
      </c>
      <c r="BF11" s="43">
        <f t="shared" si="21"/>
        <v>0</v>
      </c>
      <c r="BG11" s="33">
        <f t="shared" si="47"/>
        <v>0</v>
      </c>
      <c r="BH11" s="42">
        <f t="shared" si="48"/>
        <v>0</v>
      </c>
      <c r="BI11" s="34">
        <f t="shared" si="49"/>
        <v>0</v>
      </c>
      <c r="BJ11" s="38" t="str">
        <f t="shared" si="22"/>
        <v>PAGO</v>
      </c>
    </row>
    <row r="12" spans="1:62" x14ac:dyDescent="0.25">
      <c r="B12" s="28">
        <f t="shared" si="50"/>
        <v>42278</v>
      </c>
      <c r="C12" s="27"/>
      <c r="D12" s="34">
        <f t="shared" si="23"/>
        <v>500</v>
      </c>
      <c r="E12" s="33">
        <f t="shared" si="24"/>
        <v>668.4700000000006</v>
      </c>
      <c r="F12" s="42">
        <f t="shared" si="25"/>
        <v>500</v>
      </c>
      <c r="G12" s="34">
        <f t="shared" si="0"/>
        <v>668.4700000000006</v>
      </c>
      <c r="H12" s="38" t="str">
        <f t="shared" si="1"/>
        <v>npago</v>
      </c>
      <c r="J12" s="34">
        <f t="shared" si="2"/>
        <v>50</v>
      </c>
      <c r="K12" s="33">
        <f t="shared" si="26"/>
        <v>2497.4389243650007</v>
      </c>
      <c r="L12" s="42">
        <f t="shared" si="27"/>
        <v>50</v>
      </c>
      <c r="M12" s="34">
        <f t="shared" si="3"/>
        <v>2497.4389243650007</v>
      </c>
      <c r="N12" s="38" t="str">
        <f t="shared" si="4"/>
        <v>npago</v>
      </c>
      <c r="P12" s="34">
        <f t="shared" si="28"/>
        <v>200</v>
      </c>
      <c r="Q12" s="33">
        <f t="shared" si="29"/>
        <v>11258.859685758445</v>
      </c>
      <c r="R12" s="42">
        <f t="shared" si="30"/>
        <v>200</v>
      </c>
      <c r="S12" s="34">
        <f t="shared" si="5"/>
        <v>11258.859685758445</v>
      </c>
      <c r="T12" s="38" t="str">
        <f t="shared" si="6"/>
        <v>npago</v>
      </c>
      <c r="V12" s="34">
        <f t="shared" si="7"/>
        <v>100</v>
      </c>
      <c r="W12" s="33">
        <f t="shared" si="31"/>
        <v>2963.1595385509818</v>
      </c>
      <c r="X12" s="42">
        <f t="shared" si="32"/>
        <v>100</v>
      </c>
      <c r="Y12" s="34">
        <f t="shared" si="8"/>
        <v>2963.1595385509818</v>
      </c>
      <c r="Z12" s="38" t="str">
        <f t="shared" si="9"/>
        <v>npago</v>
      </c>
      <c r="AB12" s="34">
        <f t="shared" si="10"/>
        <v>100</v>
      </c>
      <c r="AC12" s="33">
        <f t="shared" si="33"/>
        <v>1602.3446200320002</v>
      </c>
      <c r="AD12" s="42">
        <f t="shared" si="34"/>
        <v>100</v>
      </c>
      <c r="AE12" s="34">
        <f t="shared" si="11"/>
        <v>1602.3446200320002</v>
      </c>
      <c r="AF12" s="38" t="str">
        <f t="shared" si="12"/>
        <v>npago</v>
      </c>
      <c r="AH12" s="43">
        <f t="shared" si="13"/>
        <v>500</v>
      </c>
      <c r="AI12" s="33">
        <f t="shared" si="35"/>
        <v>40916.683383393356</v>
      </c>
      <c r="AJ12" s="42">
        <f t="shared" si="36"/>
        <v>500</v>
      </c>
      <c r="AK12" s="34">
        <f t="shared" si="37"/>
        <v>40916.683383393356</v>
      </c>
      <c r="AL12" s="38" t="str">
        <f t="shared" si="14"/>
        <v>npago</v>
      </c>
      <c r="AN12" s="43">
        <f t="shared" si="15"/>
        <v>0</v>
      </c>
      <c r="AO12" s="33">
        <f t="shared" si="38"/>
        <v>0</v>
      </c>
      <c r="AP12" s="42">
        <f t="shared" si="39"/>
        <v>0</v>
      </c>
      <c r="AQ12" s="34">
        <f t="shared" si="40"/>
        <v>0</v>
      </c>
      <c r="AR12" s="38" t="str">
        <f t="shared" si="16"/>
        <v>PAGO</v>
      </c>
      <c r="AT12" s="43">
        <f t="shared" si="17"/>
        <v>0</v>
      </c>
      <c r="AU12" s="33">
        <f t="shared" si="41"/>
        <v>0</v>
      </c>
      <c r="AV12" s="42">
        <f t="shared" si="42"/>
        <v>0</v>
      </c>
      <c r="AW12" s="34">
        <f t="shared" si="43"/>
        <v>0</v>
      </c>
      <c r="AX12" s="38" t="str">
        <f t="shared" si="18"/>
        <v>PAGO</v>
      </c>
      <c r="AZ12" s="43">
        <f t="shared" si="19"/>
        <v>0</v>
      </c>
      <c r="BA12" s="33">
        <f t="shared" si="44"/>
        <v>0</v>
      </c>
      <c r="BB12" s="42">
        <f t="shared" si="45"/>
        <v>0</v>
      </c>
      <c r="BC12" s="34">
        <f t="shared" si="46"/>
        <v>0</v>
      </c>
      <c r="BD12" s="38" t="str">
        <f t="shared" si="20"/>
        <v>PAGO</v>
      </c>
      <c r="BF12" s="43">
        <f t="shared" si="21"/>
        <v>0</v>
      </c>
      <c r="BG12" s="33">
        <f t="shared" si="47"/>
        <v>0</v>
      </c>
      <c r="BH12" s="42">
        <f t="shared" si="48"/>
        <v>0</v>
      </c>
      <c r="BI12" s="34">
        <f t="shared" si="49"/>
        <v>0</v>
      </c>
      <c r="BJ12" s="38" t="str">
        <f t="shared" si="22"/>
        <v>PAGO</v>
      </c>
    </row>
    <row r="13" spans="1:62" x14ac:dyDescent="0.25">
      <c r="B13" s="28">
        <f t="shared" si="50"/>
        <v>42309</v>
      </c>
      <c r="C13" s="27"/>
      <c r="D13" s="34">
        <f t="shared" si="23"/>
        <v>500</v>
      </c>
      <c r="E13" s="33">
        <f t="shared" si="24"/>
        <v>185.31700000000066</v>
      </c>
      <c r="F13" s="42">
        <f t="shared" si="25"/>
        <v>500</v>
      </c>
      <c r="G13" s="34">
        <f t="shared" si="0"/>
        <v>185.31700000000066</v>
      </c>
      <c r="H13" s="38" t="str">
        <f t="shared" si="1"/>
        <v>npago</v>
      </c>
      <c r="J13" s="34">
        <f t="shared" si="2"/>
        <v>50</v>
      </c>
      <c r="K13" s="33">
        <f t="shared" si="26"/>
        <v>2618.7596490705509</v>
      </c>
      <c r="L13" s="42">
        <f t="shared" si="27"/>
        <v>50</v>
      </c>
      <c r="M13" s="34">
        <f t="shared" si="3"/>
        <v>2618.7596490705509</v>
      </c>
      <c r="N13" s="38" t="str">
        <f t="shared" si="4"/>
        <v>npago</v>
      </c>
      <c r="P13" s="34">
        <f t="shared" si="28"/>
        <v>200</v>
      </c>
      <c r="Q13" s="33">
        <f t="shared" si="29"/>
        <v>11108.624554344358</v>
      </c>
      <c r="R13" s="42">
        <f t="shared" si="30"/>
        <v>200</v>
      </c>
      <c r="S13" s="34">
        <f t="shared" si="5"/>
        <v>11108.624554344358</v>
      </c>
      <c r="T13" s="38" t="str">
        <f t="shared" si="6"/>
        <v>npago</v>
      </c>
      <c r="V13" s="34">
        <f t="shared" si="7"/>
        <v>100</v>
      </c>
      <c r="W13" s="33">
        <f t="shared" si="31"/>
        <v>2955.0669597384685</v>
      </c>
      <c r="X13" s="42">
        <f t="shared" si="32"/>
        <v>100</v>
      </c>
      <c r="Y13" s="34">
        <f t="shared" si="8"/>
        <v>2955.0669597384685</v>
      </c>
      <c r="Z13" s="38" t="str">
        <f t="shared" si="9"/>
        <v>npago</v>
      </c>
      <c r="AB13" s="34">
        <f t="shared" si="10"/>
        <v>100</v>
      </c>
      <c r="AC13" s="33">
        <f t="shared" si="33"/>
        <v>1562.4384048332802</v>
      </c>
      <c r="AD13" s="42">
        <f t="shared" si="34"/>
        <v>100</v>
      </c>
      <c r="AE13" s="34">
        <f t="shared" si="11"/>
        <v>1562.4384048332802</v>
      </c>
      <c r="AF13" s="38" t="str">
        <f t="shared" si="12"/>
        <v>npago</v>
      </c>
      <c r="AH13" s="43">
        <f t="shared" si="13"/>
        <v>500</v>
      </c>
      <c r="AI13" s="33">
        <f t="shared" si="35"/>
        <v>40497.516750160146</v>
      </c>
      <c r="AJ13" s="42">
        <f t="shared" si="36"/>
        <v>500</v>
      </c>
      <c r="AK13" s="34">
        <f t="shared" si="37"/>
        <v>40497.516750160146</v>
      </c>
      <c r="AL13" s="38" t="str">
        <f t="shared" si="14"/>
        <v>npago</v>
      </c>
      <c r="AN13" s="43">
        <f t="shared" si="15"/>
        <v>0</v>
      </c>
      <c r="AO13" s="33">
        <f t="shared" si="38"/>
        <v>0</v>
      </c>
      <c r="AP13" s="42">
        <f t="shared" si="39"/>
        <v>0</v>
      </c>
      <c r="AQ13" s="34">
        <f t="shared" si="40"/>
        <v>0</v>
      </c>
      <c r="AR13" s="38" t="str">
        <f t="shared" si="16"/>
        <v>PAGO</v>
      </c>
      <c r="AT13" s="43">
        <f t="shared" si="17"/>
        <v>0</v>
      </c>
      <c r="AU13" s="33">
        <f t="shared" si="41"/>
        <v>0</v>
      </c>
      <c r="AV13" s="42">
        <f t="shared" si="42"/>
        <v>0</v>
      </c>
      <c r="AW13" s="34">
        <f t="shared" si="43"/>
        <v>0</v>
      </c>
      <c r="AX13" s="38" t="str">
        <f t="shared" si="18"/>
        <v>PAGO</v>
      </c>
      <c r="AZ13" s="43">
        <f t="shared" si="19"/>
        <v>0</v>
      </c>
      <c r="BA13" s="33">
        <f t="shared" si="44"/>
        <v>0</v>
      </c>
      <c r="BB13" s="42">
        <f t="shared" si="45"/>
        <v>0</v>
      </c>
      <c r="BC13" s="34">
        <f t="shared" si="46"/>
        <v>0</v>
      </c>
      <c r="BD13" s="38" t="str">
        <f t="shared" si="20"/>
        <v>PAGO</v>
      </c>
      <c r="BF13" s="43">
        <f t="shared" si="21"/>
        <v>0</v>
      </c>
      <c r="BG13" s="33">
        <f t="shared" si="47"/>
        <v>0</v>
      </c>
      <c r="BH13" s="42">
        <f t="shared" si="48"/>
        <v>0</v>
      </c>
      <c r="BI13" s="34">
        <f t="shared" si="49"/>
        <v>0</v>
      </c>
      <c r="BJ13" s="38" t="str">
        <f t="shared" si="22"/>
        <v>PAGO</v>
      </c>
    </row>
    <row r="14" spans="1:62" x14ac:dyDescent="0.25">
      <c r="B14" s="28">
        <f t="shared" si="50"/>
        <v>42339</v>
      </c>
      <c r="C14" s="27"/>
      <c r="D14" s="34">
        <f t="shared" si="23"/>
        <v>500</v>
      </c>
      <c r="E14" s="33">
        <f t="shared" si="24"/>
        <v>-346.15129999999925</v>
      </c>
      <c r="F14" s="42">
        <f t="shared" si="25"/>
        <v>185.31700000000066</v>
      </c>
      <c r="G14" s="34">
        <f t="shared" si="0"/>
        <v>0</v>
      </c>
      <c r="H14" s="38" t="str">
        <f t="shared" si="1"/>
        <v>PAGO</v>
      </c>
      <c r="J14" s="34">
        <f t="shared" si="2"/>
        <v>364.68299999999931</v>
      </c>
      <c r="K14" s="33">
        <f t="shared" si="26"/>
        <v>2411.8620145054906</v>
      </c>
      <c r="L14" s="42">
        <f t="shared" si="27"/>
        <v>364.68299999999931</v>
      </c>
      <c r="M14" s="34">
        <f t="shared" si="3"/>
        <v>2411.8620145054906</v>
      </c>
      <c r="N14" s="38" t="str">
        <f t="shared" si="4"/>
        <v>npago</v>
      </c>
      <c r="P14" s="34">
        <f t="shared" si="28"/>
        <v>200.00000000000003</v>
      </c>
      <c r="Q14" s="33">
        <f t="shared" si="29"/>
        <v>10957.713364838908</v>
      </c>
      <c r="R14" s="42">
        <f t="shared" si="30"/>
        <v>200.00000000000003</v>
      </c>
      <c r="S14" s="34">
        <f t="shared" si="5"/>
        <v>10957.713364838908</v>
      </c>
      <c r="T14" s="38" t="str">
        <f t="shared" si="6"/>
        <v>npago</v>
      </c>
      <c r="V14" s="34">
        <f t="shared" si="7"/>
        <v>100.00000000000003</v>
      </c>
      <c r="W14" s="33">
        <f t="shared" si="31"/>
        <v>2946.7146091460736</v>
      </c>
      <c r="X14" s="42">
        <f t="shared" si="32"/>
        <v>100.00000000000003</v>
      </c>
      <c r="Y14" s="34">
        <f t="shared" si="8"/>
        <v>2946.7146091460736</v>
      </c>
      <c r="Z14" s="38" t="str">
        <f t="shared" si="9"/>
        <v>npago</v>
      </c>
      <c r="AB14" s="34">
        <f t="shared" si="10"/>
        <v>100.00000000000003</v>
      </c>
      <c r="AC14" s="33">
        <f t="shared" si="33"/>
        <v>1520.9359410266115</v>
      </c>
      <c r="AD14" s="42">
        <f t="shared" si="34"/>
        <v>100.00000000000003</v>
      </c>
      <c r="AE14" s="34">
        <f t="shared" si="11"/>
        <v>1520.9359410266115</v>
      </c>
      <c r="AF14" s="38" t="str">
        <f t="shared" si="12"/>
        <v>npago</v>
      </c>
      <c r="AH14" s="43">
        <f t="shared" si="13"/>
        <v>500</v>
      </c>
      <c r="AI14" s="33">
        <f t="shared" si="35"/>
        <v>40077.51178366047</v>
      </c>
      <c r="AJ14" s="42">
        <f t="shared" si="36"/>
        <v>500</v>
      </c>
      <c r="AK14" s="34">
        <f t="shared" si="37"/>
        <v>40077.51178366047</v>
      </c>
      <c r="AL14" s="38" t="str">
        <f t="shared" si="14"/>
        <v>npago</v>
      </c>
      <c r="AN14" s="43">
        <f t="shared" si="15"/>
        <v>0</v>
      </c>
      <c r="AO14" s="33">
        <f t="shared" si="38"/>
        <v>0</v>
      </c>
      <c r="AP14" s="42">
        <f t="shared" si="39"/>
        <v>0</v>
      </c>
      <c r="AQ14" s="34">
        <f t="shared" si="40"/>
        <v>0</v>
      </c>
      <c r="AR14" s="38" t="str">
        <f t="shared" si="16"/>
        <v>PAGO</v>
      </c>
      <c r="AT14" s="43">
        <f t="shared" si="17"/>
        <v>0</v>
      </c>
      <c r="AU14" s="33">
        <f t="shared" si="41"/>
        <v>0</v>
      </c>
      <c r="AV14" s="42">
        <f t="shared" si="42"/>
        <v>0</v>
      </c>
      <c r="AW14" s="34">
        <f t="shared" si="43"/>
        <v>0</v>
      </c>
      <c r="AX14" s="38" t="str">
        <f t="shared" si="18"/>
        <v>PAGO</v>
      </c>
      <c r="AZ14" s="43">
        <f t="shared" si="19"/>
        <v>0</v>
      </c>
      <c r="BA14" s="33">
        <f t="shared" si="44"/>
        <v>0</v>
      </c>
      <c r="BB14" s="42">
        <f t="shared" si="45"/>
        <v>0</v>
      </c>
      <c r="BC14" s="34">
        <f t="shared" si="46"/>
        <v>0</v>
      </c>
      <c r="BD14" s="38" t="str">
        <f t="shared" si="20"/>
        <v>PAGO</v>
      </c>
      <c r="BF14" s="43">
        <f t="shared" si="21"/>
        <v>0</v>
      </c>
      <c r="BG14" s="33">
        <f t="shared" si="47"/>
        <v>0</v>
      </c>
      <c r="BH14" s="42">
        <f t="shared" si="48"/>
        <v>0</v>
      </c>
      <c r="BI14" s="34">
        <f t="shared" si="49"/>
        <v>0</v>
      </c>
      <c r="BJ14" s="38" t="str">
        <f t="shared" si="22"/>
        <v>PAGO</v>
      </c>
    </row>
    <row r="15" spans="1:62" x14ac:dyDescent="0.25">
      <c r="B15" s="28">
        <f t="shared" si="50"/>
        <v>42370</v>
      </c>
      <c r="C15" s="27"/>
      <c r="D15" s="34">
        <f t="shared" si="23"/>
        <v>500</v>
      </c>
      <c r="E15" s="33">
        <f t="shared" si="24"/>
        <v>-930.76642999999933</v>
      </c>
      <c r="F15" s="42">
        <f t="shared" si="25"/>
        <v>0</v>
      </c>
      <c r="G15" s="34">
        <f t="shared" si="0"/>
        <v>0</v>
      </c>
      <c r="H15" s="38" t="str">
        <f t="shared" si="1"/>
        <v>PAGO</v>
      </c>
      <c r="J15" s="34">
        <f t="shared" si="2"/>
        <v>550</v>
      </c>
      <c r="K15" s="33">
        <f t="shared" si="26"/>
        <v>1992.192355520875</v>
      </c>
      <c r="L15" s="42">
        <f t="shared" si="27"/>
        <v>550</v>
      </c>
      <c r="M15" s="34">
        <f t="shared" si="3"/>
        <v>1992.192355520875</v>
      </c>
      <c r="N15" s="38" t="str">
        <f t="shared" si="4"/>
        <v>npago</v>
      </c>
      <c r="P15" s="34">
        <f t="shared" si="28"/>
        <v>200</v>
      </c>
      <c r="Q15" s="33">
        <f t="shared" si="29"/>
        <v>10806.123074980682</v>
      </c>
      <c r="R15" s="42">
        <f t="shared" si="30"/>
        <v>200</v>
      </c>
      <c r="S15" s="34">
        <f t="shared" si="5"/>
        <v>10806.123074980682</v>
      </c>
      <c r="T15" s="38" t="str">
        <f t="shared" si="6"/>
        <v>npago</v>
      </c>
      <c r="V15" s="34">
        <f t="shared" si="7"/>
        <v>100</v>
      </c>
      <c r="W15" s="33">
        <f t="shared" si="31"/>
        <v>2938.0941480996626</v>
      </c>
      <c r="X15" s="42">
        <f t="shared" si="32"/>
        <v>100</v>
      </c>
      <c r="Y15" s="34">
        <f t="shared" si="8"/>
        <v>2938.0941480996626</v>
      </c>
      <c r="Z15" s="38" t="str">
        <f t="shared" si="9"/>
        <v>npago</v>
      </c>
      <c r="AB15" s="34">
        <f t="shared" si="10"/>
        <v>100</v>
      </c>
      <c r="AC15" s="33">
        <f t="shared" si="33"/>
        <v>1477.7733786676761</v>
      </c>
      <c r="AD15" s="42">
        <f t="shared" si="34"/>
        <v>100</v>
      </c>
      <c r="AE15" s="34">
        <f t="shared" si="11"/>
        <v>1477.7733786676761</v>
      </c>
      <c r="AF15" s="38" t="str">
        <f t="shared" si="12"/>
        <v>npago</v>
      </c>
      <c r="AH15" s="43">
        <f t="shared" si="13"/>
        <v>500</v>
      </c>
      <c r="AI15" s="33">
        <f t="shared" si="35"/>
        <v>39656.66680722779</v>
      </c>
      <c r="AJ15" s="42">
        <f t="shared" si="36"/>
        <v>500</v>
      </c>
      <c r="AK15" s="34">
        <f t="shared" si="37"/>
        <v>39656.66680722779</v>
      </c>
      <c r="AL15" s="38" t="str">
        <f t="shared" si="14"/>
        <v>npago</v>
      </c>
      <c r="AN15" s="43">
        <f t="shared" si="15"/>
        <v>0</v>
      </c>
      <c r="AO15" s="33">
        <f t="shared" si="38"/>
        <v>0</v>
      </c>
      <c r="AP15" s="42">
        <f t="shared" si="39"/>
        <v>0</v>
      </c>
      <c r="AQ15" s="34">
        <f t="shared" si="40"/>
        <v>0</v>
      </c>
      <c r="AR15" s="38" t="str">
        <f t="shared" si="16"/>
        <v>PAGO</v>
      </c>
      <c r="AT15" s="43">
        <f t="shared" si="17"/>
        <v>0</v>
      </c>
      <c r="AU15" s="33">
        <f t="shared" si="41"/>
        <v>0</v>
      </c>
      <c r="AV15" s="42">
        <f t="shared" si="42"/>
        <v>0</v>
      </c>
      <c r="AW15" s="34">
        <f t="shared" si="43"/>
        <v>0</v>
      </c>
      <c r="AX15" s="38" t="str">
        <f t="shared" si="18"/>
        <v>PAGO</v>
      </c>
      <c r="AZ15" s="43">
        <f t="shared" si="19"/>
        <v>0</v>
      </c>
      <c r="BA15" s="33">
        <f t="shared" si="44"/>
        <v>0</v>
      </c>
      <c r="BB15" s="42">
        <f t="shared" si="45"/>
        <v>0</v>
      </c>
      <c r="BC15" s="34">
        <f t="shared" si="46"/>
        <v>0</v>
      </c>
      <c r="BD15" s="38" t="str">
        <f t="shared" si="20"/>
        <v>PAGO</v>
      </c>
      <c r="BF15" s="43">
        <f t="shared" si="21"/>
        <v>0</v>
      </c>
      <c r="BG15" s="33">
        <f t="shared" si="47"/>
        <v>0</v>
      </c>
      <c r="BH15" s="42">
        <f t="shared" si="48"/>
        <v>0</v>
      </c>
      <c r="BI15" s="34">
        <f t="shared" si="49"/>
        <v>0</v>
      </c>
      <c r="BJ15" s="38" t="str">
        <f t="shared" si="22"/>
        <v>PAGO</v>
      </c>
    </row>
    <row r="16" spans="1:62" x14ac:dyDescent="0.25">
      <c r="B16" s="28">
        <f t="shared" si="50"/>
        <v>42401</v>
      </c>
      <c r="C16" s="27"/>
      <c r="D16" s="34">
        <f t="shared" si="23"/>
        <v>500</v>
      </c>
      <c r="E16" s="33">
        <f t="shared" si="24"/>
        <v>-1573.8430729999993</v>
      </c>
      <c r="F16" s="42">
        <f t="shared" si="25"/>
        <v>0</v>
      </c>
      <c r="G16" s="34">
        <f t="shared" si="0"/>
        <v>0</v>
      </c>
      <c r="H16" s="38" t="str">
        <f t="shared" si="1"/>
        <v>PAGO</v>
      </c>
      <c r="J16" s="34">
        <f t="shared" si="2"/>
        <v>550</v>
      </c>
      <c r="K16" s="33">
        <f t="shared" si="26"/>
        <v>1543.1458204073363</v>
      </c>
      <c r="L16" s="42">
        <f t="shared" si="27"/>
        <v>550</v>
      </c>
      <c r="M16" s="34">
        <f t="shared" si="3"/>
        <v>1543.1458204073363</v>
      </c>
      <c r="N16" s="38" t="str">
        <f t="shared" si="4"/>
        <v>npago</v>
      </c>
      <c r="P16" s="34">
        <f t="shared" si="28"/>
        <v>200</v>
      </c>
      <c r="Q16" s="33">
        <f t="shared" si="29"/>
        <v>10653.850628818094</v>
      </c>
      <c r="R16" s="42">
        <f t="shared" si="30"/>
        <v>200</v>
      </c>
      <c r="S16" s="34">
        <f t="shared" si="5"/>
        <v>10653.850628818094</v>
      </c>
      <c r="T16" s="38" t="str">
        <f t="shared" si="6"/>
        <v>npago</v>
      </c>
      <c r="V16" s="34">
        <f t="shared" si="7"/>
        <v>100</v>
      </c>
      <c r="W16" s="33">
        <f t="shared" si="31"/>
        <v>2929.1969702536617</v>
      </c>
      <c r="X16" s="42">
        <f t="shared" si="32"/>
        <v>100</v>
      </c>
      <c r="Y16" s="34">
        <f t="shared" si="8"/>
        <v>2929.1969702536617</v>
      </c>
      <c r="Z16" s="38" t="str">
        <f t="shared" si="9"/>
        <v>npago</v>
      </c>
      <c r="AB16" s="34">
        <f t="shared" si="10"/>
        <v>100</v>
      </c>
      <c r="AC16" s="33">
        <f t="shared" si="33"/>
        <v>1432.8843138143832</v>
      </c>
      <c r="AD16" s="42">
        <f t="shared" si="34"/>
        <v>100</v>
      </c>
      <c r="AE16" s="34">
        <f t="shared" si="11"/>
        <v>1432.8843138143832</v>
      </c>
      <c r="AF16" s="38" t="str">
        <f t="shared" si="12"/>
        <v>npago</v>
      </c>
      <c r="AH16" s="43">
        <f t="shared" si="13"/>
        <v>500</v>
      </c>
      <c r="AI16" s="33">
        <f t="shared" si="35"/>
        <v>39234.980140842243</v>
      </c>
      <c r="AJ16" s="42">
        <f t="shared" si="36"/>
        <v>500</v>
      </c>
      <c r="AK16" s="34">
        <f t="shared" si="37"/>
        <v>39234.980140842243</v>
      </c>
      <c r="AL16" s="38" t="str">
        <f t="shared" si="14"/>
        <v>npago</v>
      </c>
      <c r="AN16" s="43">
        <f t="shared" si="15"/>
        <v>0</v>
      </c>
      <c r="AO16" s="33">
        <f t="shared" si="38"/>
        <v>0</v>
      </c>
      <c r="AP16" s="42">
        <f t="shared" si="39"/>
        <v>0</v>
      </c>
      <c r="AQ16" s="34">
        <f t="shared" si="40"/>
        <v>0</v>
      </c>
      <c r="AR16" s="38" t="str">
        <f t="shared" si="16"/>
        <v>PAGO</v>
      </c>
      <c r="AT16" s="43">
        <f t="shared" si="17"/>
        <v>0</v>
      </c>
      <c r="AU16" s="33">
        <f t="shared" si="41"/>
        <v>0</v>
      </c>
      <c r="AV16" s="42">
        <f t="shared" si="42"/>
        <v>0</v>
      </c>
      <c r="AW16" s="34">
        <f t="shared" si="43"/>
        <v>0</v>
      </c>
      <c r="AX16" s="38" t="str">
        <f t="shared" si="18"/>
        <v>PAGO</v>
      </c>
      <c r="AZ16" s="43">
        <f t="shared" si="19"/>
        <v>0</v>
      </c>
      <c r="BA16" s="33">
        <f t="shared" si="44"/>
        <v>0</v>
      </c>
      <c r="BB16" s="42">
        <f t="shared" si="45"/>
        <v>0</v>
      </c>
      <c r="BC16" s="34">
        <f t="shared" si="46"/>
        <v>0</v>
      </c>
      <c r="BD16" s="38" t="str">
        <f t="shared" si="20"/>
        <v>PAGO</v>
      </c>
      <c r="BF16" s="43">
        <f t="shared" si="21"/>
        <v>0</v>
      </c>
      <c r="BG16" s="33">
        <f t="shared" si="47"/>
        <v>0</v>
      </c>
      <c r="BH16" s="42">
        <f t="shared" si="48"/>
        <v>0</v>
      </c>
      <c r="BI16" s="34">
        <f t="shared" si="49"/>
        <v>0</v>
      </c>
      <c r="BJ16" s="38" t="str">
        <f t="shared" si="22"/>
        <v>PAGO</v>
      </c>
    </row>
    <row r="17" spans="2:62" x14ac:dyDescent="0.25">
      <c r="B17" s="28">
        <f t="shared" si="50"/>
        <v>42430</v>
      </c>
      <c r="C17" s="27"/>
      <c r="D17" s="34">
        <f t="shared" si="23"/>
        <v>500</v>
      </c>
      <c r="E17" s="33">
        <f t="shared" si="24"/>
        <v>-2281.2273802999994</v>
      </c>
      <c r="F17" s="42">
        <f t="shared" si="25"/>
        <v>0</v>
      </c>
      <c r="G17" s="34">
        <f t="shared" si="0"/>
        <v>0</v>
      </c>
      <c r="H17" s="38" t="str">
        <f t="shared" si="1"/>
        <v>PAGO</v>
      </c>
      <c r="J17" s="34">
        <f t="shared" si="2"/>
        <v>550</v>
      </c>
      <c r="K17" s="33">
        <f t="shared" si="26"/>
        <v>1062.6660278358499</v>
      </c>
      <c r="L17" s="42">
        <f t="shared" si="27"/>
        <v>550</v>
      </c>
      <c r="M17" s="34">
        <f t="shared" si="3"/>
        <v>1062.6660278358499</v>
      </c>
      <c r="N17" s="38" t="str">
        <f t="shared" si="4"/>
        <v>npago</v>
      </c>
      <c r="P17" s="34">
        <f t="shared" si="28"/>
        <v>200</v>
      </c>
      <c r="Q17" s="33">
        <f t="shared" si="29"/>
        <v>10500.892956647775</v>
      </c>
      <c r="R17" s="42">
        <f t="shared" si="30"/>
        <v>200</v>
      </c>
      <c r="S17" s="34">
        <f t="shared" si="5"/>
        <v>10500.892956647775</v>
      </c>
      <c r="T17" s="38" t="str">
        <f t="shared" si="6"/>
        <v>npago</v>
      </c>
      <c r="V17" s="34">
        <f t="shared" si="7"/>
        <v>100</v>
      </c>
      <c r="W17" s="33">
        <f t="shared" si="31"/>
        <v>2920.0141929988044</v>
      </c>
      <c r="X17" s="42">
        <f t="shared" si="32"/>
        <v>100</v>
      </c>
      <c r="Y17" s="34">
        <f t="shared" si="8"/>
        <v>2920.0141929988044</v>
      </c>
      <c r="Z17" s="38" t="str">
        <f t="shared" si="9"/>
        <v>npago</v>
      </c>
      <c r="AB17" s="34">
        <f t="shared" si="10"/>
        <v>100</v>
      </c>
      <c r="AC17" s="33">
        <f t="shared" si="33"/>
        <v>1386.1996863669585</v>
      </c>
      <c r="AD17" s="42">
        <f t="shared" si="34"/>
        <v>100</v>
      </c>
      <c r="AE17" s="34">
        <f t="shared" si="11"/>
        <v>1386.1996863669585</v>
      </c>
      <c r="AF17" s="38" t="str">
        <f t="shared" si="12"/>
        <v>npago</v>
      </c>
      <c r="AH17" s="43">
        <f t="shared" si="13"/>
        <v>500</v>
      </c>
      <c r="AI17" s="33">
        <f t="shared" si="35"/>
        <v>38812.450101123926</v>
      </c>
      <c r="AJ17" s="42">
        <f t="shared" si="36"/>
        <v>500</v>
      </c>
      <c r="AK17" s="34">
        <f t="shared" si="37"/>
        <v>38812.450101123926</v>
      </c>
      <c r="AL17" s="38" t="str">
        <f t="shared" si="14"/>
        <v>npago</v>
      </c>
      <c r="AN17" s="43">
        <f t="shared" si="15"/>
        <v>0</v>
      </c>
      <c r="AO17" s="33">
        <f t="shared" si="38"/>
        <v>0</v>
      </c>
      <c r="AP17" s="42">
        <f t="shared" si="39"/>
        <v>0</v>
      </c>
      <c r="AQ17" s="34">
        <f t="shared" si="40"/>
        <v>0</v>
      </c>
      <c r="AR17" s="38" t="str">
        <f t="shared" si="16"/>
        <v>PAGO</v>
      </c>
      <c r="AT17" s="43">
        <f t="shared" si="17"/>
        <v>0</v>
      </c>
      <c r="AU17" s="33">
        <f t="shared" si="41"/>
        <v>0</v>
      </c>
      <c r="AV17" s="42">
        <f t="shared" si="42"/>
        <v>0</v>
      </c>
      <c r="AW17" s="34">
        <f t="shared" si="43"/>
        <v>0</v>
      </c>
      <c r="AX17" s="38" t="str">
        <f t="shared" si="18"/>
        <v>PAGO</v>
      </c>
      <c r="AZ17" s="43">
        <f t="shared" si="19"/>
        <v>0</v>
      </c>
      <c r="BA17" s="33">
        <f t="shared" si="44"/>
        <v>0</v>
      </c>
      <c r="BB17" s="42">
        <f t="shared" si="45"/>
        <v>0</v>
      </c>
      <c r="BC17" s="34">
        <f t="shared" si="46"/>
        <v>0</v>
      </c>
      <c r="BD17" s="38" t="str">
        <f t="shared" si="20"/>
        <v>PAGO</v>
      </c>
      <c r="BF17" s="43">
        <f t="shared" si="21"/>
        <v>0</v>
      </c>
      <c r="BG17" s="33">
        <f t="shared" si="47"/>
        <v>0</v>
      </c>
      <c r="BH17" s="42">
        <f t="shared" si="48"/>
        <v>0</v>
      </c>
      <c r="BI17" s="34">
        <f t="shared" si="49"/>
        <v>0</v>
      </c>
      <c r="BJ17" s="38" t="str">
        <f t="shared" si="22"/>
        <v>PAGO</v>
      </c>
    </row>
    <row r="18" spans="2:62" x14ac:dyDescent="0.25">
      <c r="B18" s="28">
        <f t="shared" si="50"/>
        <v>42461</v>
      </c>
      <c r="C18" s="27"/>
      <c r="D18" s="34">
        <f t="shared" si="23"/>
        <v>500</v>
      </c>
      <c r="E18" s="33">
        <f t="shared" si="24"/>
        <v>-3059.3501183299995</v>
      </c>
      <c r="F18" s="42">
        <f t="shared" si="25"/>
        <v>0</v>
      </c>
      <c r="G18" s="34">
        <f t="shared" si="0"/>
        <v>0</v>
      </c>
      <c r="H18" s="38" t="str">
        <f t="shared" si="1"/>
        <v>PAGO</v>
      </c>
      <c r="J18" s="34">
        <f t="shared" si="2"/>
        <v>550</v>
      </c>
      <c r="K18" s="33">
        <f t="shared" si="26"/>
        <v>548.55264978435946</v>
      </c>
      <c r="L18" s="42">
        <f t="shared" si="27"/>
        <v>550</v>
      </c>
      <c r="M18" s="34">
        <f t="shared" si="3"/>
        <v>548.55264978435946</v>
      </c>
      <c r="N18" s="38" t="str">
        <f t="shared" si="4"/>
        <v>npago</v>
      </c>
      <c r="P18" s="34">
        <f t="shared" si="28"/>
        <v>200</v>
      </c>
      <c r="Q18" s="33">
        <f t="shared" si="29"/>
        <v>10347.246974952688</v>
      </c>
      <c r="R18" s="42">
        <f t="shared" si="30"/>
        <v>200</v>
      </c>
      <c r="S18" s="34">
        <f t="shared" si="5"/>
        <v>10347.246974952688</v>
      </c>
      <c r="T18" s="38" t="str">
        <f t="shared" si="6"/>
        <v>npago</v>
      </c>
      <c r="V18" s="34">
        <f t="shared" si="7"/>
        <v>100</v>
      </c>
      <c r="W18" s="33">
        <f t="shared" si="31"/>
        <v>2910.5366485940663</v>
      </c>
      <c r="X18" s="42">
        <f t="shared" si="32"/>
        <v>100</v>
      </c>
      <c r="Y18" s="34">
        <f t="shared" si="8"/>
        <v>2910.5366485940663</v>
      </c>
      <c r="Z18" s="38" t="str">
        <f t="shared" si="9"/>
        <v>npago</v>
      </c>
      <c r="AB18" s="34">
        <f t="shared" si="10"/>
        <v>100</v>
      </c>
      <c r="AC18" s="33">
        <f t="shared" si="33"/>
        <v>1337.647673821637</v>
      </c>
      <c r="AD18" s="42">
        <f t="shared" si="34"/>
        <v>100</v>
      </c>
      <c r="AE18" s="34">
        <f t="shared" si="11"/>
        <v>1337.647673821637</v>
      </c>
      <c r="AF18" s="38" t="str">
        <f t="shared" si="12"/>
        <v>npago</v>
      </c>
      <c r="AH18" s="43">
        <f t="shared" si="13"/>
        <v>500</v>
      </c>
      <c r="AI18" s="33">
        <f t="shared" si="35"/>
        <v>38389.075001326171</v>
      </c>
      <c r="AJ18" s="42">
        <f t="shared" si="36"/>
        <v>500</v>
      </c>
      <c r="AK18" s="34">
        <f t="shared" si="37"/>
        <v>38389.075001326171</v>
      </c>
      <c r="AL18" s="38" t="str">
        <f t="shared" si="14"/>
        <v>npago</v>
      </c>
      <c r="AN18" s="43">
        <f t="shared" si="15"/>
        <v>0</v>
      </c>
      <c r="AO18" s="33">
        <f t="shared" si="38"/>
        <v>0</v>
      </c>
      <c r="AP18" s="42">
        <f t="shared" si="39"/>
        <v>0</v>
      </c>
      <c r="AQ18" s="34">
        <f t="shared" si="40"/>
        <v>0</v>
      </c>
      <c r="AR18" s="38" t="str">
        <f t="shared" si="16"/>
        <v>PAGO</v>
      </c>
      <c r="AT18" s="43">
        <f t="shared" si="17"/>
        <v>0</v>
      </c>
      <c r="AU18" s="33">
        <f t="shared" si="41"/>
        <v>0</v>
      </c>
      <c r="AV18" s="42">
        <f t="shared" si="42"/>
        <v>0</v>
      </c>
      <c r="AW18" s="34">
        <f t="shared" si="43"/>
        <v>0</v>
      </c>
      <c r="AX18" s="38" t="str">
        <f t="shared" si="18"/>
        <v>PAGO</v>
      </c>
      <c r="AZ18" s="43">
        <f t="shared" si="19"/>
        <v>0</v>
      </c>
      <c r="BA18" s="33">
        <f t="shared" si="44"/>
        <v>0</v>
      </c>
      <c r="BB18" s="42">
        <f t="shared" si="45"/>
        <v>0</v>
      </c>
      <c r="BC18" s="34">
        <f t="shared" si="46"/>
        <v>0</v>
      </c>
      <c r="BD18" s="38" t="str">
        <f t="shared" si="20"/>
        <v>PAGO</v>
      </c>
      <c r="BF18" s="43">
        <f t="shared" si="21"/>
        <v>0</v>
      </c>
      <c r="BG18" s="33">
        <f t="shared" si="47"/>
        <v>0</v>
      </c>
      <c r="BH18" s="42">
        <f t="shared" si="48"/>
        <v>0</v>
      </c>
      <c r="BI18" s="34">
        <f t="shared" si="49"/>
        <v>0</v>
      </c>
      <c r="BJ18" s="38" t="str">
        <f t="shared" si="22"/>
        <v>PAGO</v>
      </c>
    </row>
    <row r="19" spans="2:62" x14ac:dyDescent="0.25">
      <c r="B19" s="28">
        <f t="shared" si="50"/>
        <v>42491</v>
      </c>
      <c r="C19" s="27"/>
      <c r="D19" s="34">
        <f t="shared" si="23"/>
        <v>500</v>
      </c>
      <c r="E19" s="33">
        <f t="shared" si="24"/>
        <v>-3915.2851301629998</v>
      </c>
      <c r="F19" s="42">
        <f t="shared" si="25"/>
        <v>0</v>
      </c>
      <c r="G19" s="34">
        <f>IF(H19=npago, E19,zero)</f>
        <v>0</v>
      </c>
      <c r="H19" s="38" t="str">
        <f t="shared" si="1"/>
        <v>PAGO</v>
      </c>
      <c r="J19" s="34">
        <f t="shared" si="2"/>
        <v>550</v>
      </c>
      <c r="K19" s="33">
        <f t="shared" si="26"/>
        <v>-1.548664730735378</v>
      </c>
      <c r="L19" s="42">
        <f t="shared" si="27"/>
        <v>548.55264978435946</v>
      </c>
      <c r="M19" s="34">
        <f t="shared" si="3"/>
        <v>0</v>
      </c>
      <c r="N19" s="38" t="str">
        <f t="shared" si="4"/>
        <v>PAGO</v>
      </c>
      <c r="P19" s="34">
        <f t="shared" si="28"/>
        <v>201.44735021564054</v>
      </c>
      <c r="Q19" s="33">
        <f t="shared" si="29"/>
        <v>10191.455723048364</v>
      </c>
      <c r="R19" s="42">
        <f t="shared" si="30"/>
        <v>201.44735021564054</v>
      </c>
      <c r="S19" s="34">
        <f t="shared" si="5"/>
        <v>10191.455723048364</v>
      </c>
      <c r="T19" s="38" t="str">
        <f t="shared" si="6"/>
        <v>npago</v>
      </c>
      <c r="V19" s="34">
        <f t="shared" si="7"/>
        <v>100</v>
      </c>
      <c r="W19" s="33">
        <f t="shared" si="31"/>
        <v>2900.7548750139358</v>
      </c>
      <c r="X19" s="42">
        <f t="shared" si="32"/>
        <v>100</v>
      </c>
      <c r="Y19" s="34">
        <f t="shared" si="8"/>
        <v>2900.7548750139358</v>
      </c>
      <c r="Z19" s="38" t="str">
        <f t="shared" si="9"/>
        <v>npago</v>
      </c>
      <c r="AB19" s="34">
        <f t="shared" si="10"/>
        <v>100</v>
      </c>
      <c r="AC19" s="33">
        <f t="shared" si="33"/>
        <v>1287.1535807745024</v>
      </c>
      <c r="AD19" s="42">
        <f t="shared" si="34"/>
        <v>100</v>
      </c>
      <c r="AE19" s="34">
        <f t="shared" si="11"/>
        <v>1287.1535807745024</v>
      </c>
      <c r="AF19" s="38" t="str">
        <f t="shared" si="12"/>
        <v>npago</v>
      </c>
      <c r="AH19" s="43">
        <f t="shared" si="13"/>
        <v>499.99999999999989</v>
      </c>
      <c r="AI19" s="33">
        <f t="shared" si="35"/>
        <v>37964.853151328825</v>
      </c>
      <c r="AJ19" s="42">
        <f t="shared" si="36"/>
        <v>499.99999999999989</v>
      </c>
      <c r="AK19" s="34">
        <f t="shared" si="37"/>
        <v>37964.853151328825</v>
      </c>
      <c r="AL19" s="38" t="str">
        <f t="shared" si="14"/>
        <v>npago</v>
      </c>
      <c r="AN19" s="43">
        <f t="shared" si="15"/>
        <v>0</v>
      </c>
      <c r="AO19" s="33">
        <f t="shared" si="38"/>
        <v>0</v>
      </c>
      <c r="AP19" s="42">
        <f t="shared" si="39"/>
        <v>0</v>
      </c>
      <c r="AQ19" s="34">
        <f t="shared" si="40"/>
        <v>0</v>
      </c>
      <c r="AR19" s="38" t="str">
        <f t="shared" si="16"/>
        <v>PAGO</v>
      </c>
      <c r="AT19" s="43">
        <f t="shared" si="17"/>
        <v>0</v>
      </c>
      <c r="AU19" s="33">
        <f t="shared" si="41"/>
        <v>0</v>
      </c>
      <c r="AV19" s="42">
        <f t="shared" si="42"/>
        <v>0</v>
      </c>
      <c r="AW19" s="34">
        <f t="shared" si="43"/>
        <v>0</v>
      </c>
      <c r="AX19" s="38" t="str">
        <f t="shared" si="18"/>
        <v>PAGO</v>
      </c>
      <c r="AZ19" s="43">
        <f t="shared" si="19"/>
        <v>0</v>
      </c>
      <c r="BA19" s="33">
        <f t="shared" si="44"/>
        <v>0</v>
      </c>
      <c r="BB19" s="42">
        <f t="shared" si="45"/>
        <v>0</v>
      </c>
      <c r="BC19" s="34">
        <f t="shared" si="46"/>
        <v>0</v>
      </c>
      <c r="BD19" s="38" t="str">
        <f t="shared" si="20"/>
        <v>PAGO</v>
      </c>
      <c r="BF19" s="43">
        <f t="shared" si="21"/>
        <v>0</v>
      </c>
      <c r="BG19" s="33">
        <f t="shared" si="47"/>
        <v>0</v>
      </c>
      <c r="BH19" s="42">
        <f t="shared" si="48"/>
        <v>0</v>
      </c>
      <c r="BI19" s="34">
        <f t="shared" si="49"/>
        <v>0</v>
      </c>
      <c r="BJ19" s="38" t="str">
        <f t="shared" si="22"/>
        <v>PAGO</v>
      </c>
    </row>
    <row r="20" spans="2:62" x14ac:dyDescent="0.25">
      <c r="B20" s="28">
        <f t="shared" si="50"/>
        <v>42522</v>
      </c>
      <c r="C20" s="27"/>
      <c r="D20" s="34">
        <f t="shared" si="23"/>
        <v>500</v>
      </c>
      <c r="E20" s="33">
        <f t="shared" si="24"/>
        <v>-4856.8136431793</v>
      </c>
      <c r="F20" s="42">
        <f t="shared" si="25"/>
        <v>0</v>
      </c>
      <c r="G20" s="34">
        <f t="shared" si="0"/>
        <v>0</v>
      </c>
      <c r="H20" s="38" t="str">
        <f t="shared" si="1"/>
        <v>PAGO</v>
      </c>
      <c r="J20" s="34">
        <f t="shared" si="2"/>
        <v>550</v>
      </c>
      <c r="K20" s="33">
        <f t="shared" si="26"/>
        <v>-590.15707126188693</v>
      </c>
      <c r="L20" s="42">
        <f t="shared" si="27"/>
        <v>0</v>
      </c>
      <c r="M20" s="34">
        <f t="shared" si="3"/>
        <v>0</v>
      </c>
      <c r="N20" s="38" t="str">
        <f t="shared" si="4"/>
        <v>PAGO</v>
      </c>
      <c r="P20" s="34">
        <f t="shared" si="28"/>
        <v>750</v>
      </c>
      <c r="Q20" s="33">
        <f t="shared" si="29"/>
        <v>9483.9422738020821</v>
      </c>
      <c r="R20" s="42">
        <f t="shared" si="30"/>
        <v>750</v>
      </c>
      <c r="S20" s="34">
        <f t="shared" si="5"/>
        <v>9483.9422738020821</v>
      </c>
      <c r="T20" s="38" t="str">
        <f t="shared" si="6"/>
        <v>npago</v>
      </c>
      <c r="V20" s="34">
        <f t="shared" si="7"/>
        <v>100</v>
      </c>
      <c r="W20" s="33">
        <f t="shared" si="31"/>
        <v>2890.6591065018833</v>
      </c>
      <c r="X20" s="42">
        <f t="shared" si="32"/>
        <v>100</v>
      </c>
      <c r="Y20" s="34">
        <f t="shared" si="8"/>
        <v>2890.6591065018833</v>
      </c>
      <c r="Z20" s="38" t="str">
        <f t="shared" si="9"/>
        <v>npago</v>
      </c>
      <c r="AB20" s="34">
        <f t="shared" si="10"/>
        <v>100</v>
      </c>
      <c r="AC20" s="33">
        <f t="shared" si="33"/>
        <v>1234.6397240054825</v>
      </c>
      <c r="AD20" s="42">
        <f t="shared" si="34"/>
        <v>100</v>
      </c>
      <c r="AE20" s="34">
        <f t="shared" si="11"/>
        <v>1234.6397240054825</v>
      </c>
      <c r="AF20" s="38" t="str">
        <f t="shared" si="12"/>
        <v>npago</v>
      </c>
      <c r="AH20" s="43">
        <f t="shared" si="13"/>
        <v>500</v>
      </c>
      <c r="AI20" s="33">
        <f t="shared" si="35"/>
        <v>37539.782857631486</v>
      </c>
      <c r="AJ20" s="42">
        <f t="shared" si="36"/>
        <v>500</v>
      </c>
      <c r="AK20" s="34">
        <f t="shared" si="37"/>
        <v>37539.782857631486</v>
      </c>
      <c r="AL20" s="38" t="str">
        <f t="shared" si="14"/>
        <v>npago</v>
      </c>
      <c r="AN20" s="43">
        <f t="shared" si="15"/>
        <v>0</v>
      </c>
      <c r="AO20" s="33">
        <f t="shared" si="38"/>
        <v>0</v>
      </c>
      <c r="AP20" s="42">
        <f t="shared" si="39"/>
        <v>0</v>
      </c>
      <c r="AQ20" s="34">
        <f t="shared" si="40"/>
        <v>0</v>
      </c>
      <c r="AR20" s="38" t="str">
        <f t="shared" si="16"/>
        <v>PAGO</v>
      </c>
      <c r="AT20" s="43">
        <f t="shared" si="17"/>
        <v>0</v>
      </c>
      <c r="AU20" s="33">
        <f t="shared" si="41"/>
        <v>0</v>
      </c>
      <c r="AV20" s="42">
        <f t="shared" si="42"/>
        <v>0</v>
      </c>
      <c r="AW20" s="34">
        <f t="shared" si="43"/>
        <v>0</v>
      </c>
      <c r="AX20" s="38" t="str">
        <f t="shared" si="18"/>
        <v>PAGO</v>
      </c>
      <c r="AZ20" s="43">
        <f t="shared" si="19"/>
        <v>0</v>
      </c>
      <c r="BA20" s="33">
        <f t="shared" si="44"/>
        <v>0</v>
      </c>
      <c r="BB20" s="42">
        <f t="shared" si="45"/>
        <v>0</v>
      </c>
      <c r="BC20" s="34">
        <f t="shared" si="46"/>
        <v>0</v>
      </c>
      <c r="BD20" s="38" t="str">
        <f t="shared" si="20"/>
        <v>PAGO</v>
      </c>
      <c r="BF20" s="43">
        <f t="shared" si="21"/>
        <v>0</v>
      </c>
      <c r="BG20" s="33">
        <f t="shared" si="47"/>
        <v>0</v>
      </c>
      <c r="BH20" s="42">
        <f t="shared" si="48"/>
        <v>0</v>
      </c>
      <c r="BI20" s="34">
        <f t="shared" si="49"/>
        <v>0</v>
      </c>
      <c r="BJ20" s="38" t="str">
        <f t="shared" si="22"/>
        <v>PAGO</v>
      </c>
    </row>
    <row r="21" spans="2:62" x14ac:dyDescent="0.25">
      <c r="B21" s="28">
        <f t="shared" si="50"/>
        <v>42552</v>
      </c>
      <c r="C21" s="27"/>
      <c r="D21" s="34">
        <f t="shared" si="23"/>
        <v>500</v>
      </c>
      <c r="E21" s="33">
        <f t="shared" si="24"/>
        <v>-5892.4950074972303</v>
      </c>
      <c r="F21" s="42">
        <f t="shared" si="25"/>
        <v>0</v>
      </c>
      <c r="G21" s="34">
        <f t="shared" si="0"/>
        <v>0</v>
      </c>
      <c r="H21" s="38" t="str">
        <f t="shared" si="1"/>
        <v>PAGO</v>
      </c>
      <c r="J21" s="34">
        <f t="shared" si="2"/>
        <v>550</v>
      </c>
      <c r="K21" s="33">
        <f t="shared" si="26"/>
        <v>-1219.968066250219</v>
      </c>
      <c r="L21" s="42">
        <f t="shared" si="27"/>
        <v>0</v>
      </c>
      <c r="M21" s="34">
        <f t="shared" si="3"/>
        <v>0</v>
      </c>
      <c r="N21" s="38" t="str">
        <f t="shared" si="4"/>
        <v>PAGO</v>
      </c>
      <c r="P21" s="34">
        <f t="shared" si="28"/>
        <v>750</v>
      </c>
      <c r="Q21" s="33">
        <f t="shared" si="29"/>
        <v>8773.2450140341916</v>
      </c>
      <c r="R21" s="42">
        <f t="shared" si="30"/>
        <v>750</v>
      </c>
      <c r="S21" s="34">
        <f t="shared" si="5"/>
        <v>8773.2450140341916</v>
      </c>
      <c r="T21" s="38" t="str">
        <f t="shared" si="6"/>
        <v>npago</v>
      </c>
      <c r="V21" s="34">
        <f t="shared" si="7"/>
        <v>100</v>
      </c>
      <c r="W21" s="33">
        <f t="shared" si="31"/>
        <v>2880.2392638205938</v>
      </c>
      <c r="X21" s="42">
        <f t="shared" si="32"/>
        <v>100</v>
      </c>
      <c r="Y21" s="34">
        <f t="shared" si="8"/>
        <v>2880.2392638205938</v>
      </c>
      <c r="Z21" s="38" t="str">
        <f t="shared" si="9"/>
        <v>npago</v>
      </c>
      <c r="AB21" s="34">
        <f t="shared" si="10"/>
        <v>100</v>
      </c>
      <c r="AC21" s="33">
        <f t="shared" si="33"/>
        <v>1180.0253129657019</v>
      </c>
      <c r="AD21" s="42">
        <f t="shared" si="34"/>
        <v>100</v>
      </c>
      <c r="AE21" s="34">
        <f t="shared" si="11"/>
        <v>1180.0253129657019</v>
      </c>
      <c r="AF21" s="38" t="str">
        <f t="shared" si="12"/>
        <v>npago</v>
      </c>
      <c r="AH21" s="43">
        <f t="shared" si="13"/>
        <v>500</v>
      </c>
      <c r="AI21" s="33">
        <f t="shared" si="35"/>
        <v>37113.862423346749</v>
      </c>
      <c r="AJ21" s="42">
        <f t="shared" si="36"/>
        <v>500</v>
      </c>
      <c r="AK21" s="34">
        <f t="shared" si="37"/>
        <v>37113.862423346749</v>
      </c>
      <c r="AL21" s="38" t="str">
        <f t="shared" si="14"/>
        <v>npago</v>
      </c>
      <c r="AN21" s="43">
        <f t="shared" si="15"/>
        <v>0</v>
      </c>
      <c r="AO21" s="33">
        <f t="shared" si="38"/>
        <v>0</v>
      </c>
      <c r="AP21" s="42">
        <f t="shared" si="39"/>
        <v>0</v>
      </c>
      <c r="AQ21" s="34">
        <f t="shared" si="40"/>
        <v>0</v>
      </c>
      <c r="AR21" s="38" t="str">
        <f t="shared" si="16"/>
        <v>PAGO</v>
      </c>
      <c r="AT21" s="43">
        <f t="shared" si="17"/>
        <v>0</v>
      </c>
      <c r="AU21" s="33">
        <f t="shared" si="41"/>
        <v>0</v>
      </c>
      <c r="AV21" s="42">
        <f t="shared" si="42"/>
        <v>0</v>
      </c>
      <c r="AW21" s="34">
        <f t="shared" si="43"/>
        <v>0</v>
      </c>
      <c r="AX21" s="38" t="str">
        <f t="shared" si="18"/>
        <v>PAGO</v>
      </c>
      <c r="AZ21" s="43">
        <f t="shared" si="19"/>
        <v>0</v>
      </c>
      <c r="BA21" s="33">
        <f t="shared" si="44"/>
        <v>0</v>
      </c>
      <c r="BB21" s="42">
        <f t="shared" si="45"/>
        <v>0</v>
      </c>
      <c r="BC21" s="34">
        <f t="shared" si="46"/>
        <v>0</v>
      </c>
      <c r="BD21" s="38" t="str">
        <f t="shared" si="20"/>
        <v>PAGO</v>
      </c>
      <c r="BF21" s="43">
        <f t="shared" si="21"/>
        <v>0</v>
      </c>
      <c r="BG21" s="33">
        <f t="shared" si="47"/>
        <v>0</v>
      </c>
      <c r="BH21" s="42">
        <f t="shared" si="48"/>
        <v>0</v>
      </c>
      <c r="BI21" s="34">
        <f t="shared" si="49"/>
        <v>0</v>
      </c>
      <c r="BJ21" s="38" t="str">
        <f t="shared" si="22"/>
        <v>PAGO</v>
      </c>
    </row>
    <row r="22" spans="2:62" x14ac:dyDescent="0.25">
      <c r="B22" s="28">
        <f t="shared" si="50"/>
        <v>42583</v>
      </c>
      <c r="C22" s="27"/>
      <c r="D22" s="34">
        <f t="shared" si="23"/>
        <v>500</v>
      </c>
      <c r="E22" s="33">
        <f t="shared" si="24"/>
        <v>-7031.744508246954</v>
      </c>
      <c r="F22" s="42">
        <f t="shared" si="25"/>
        <v>0</v>
      </c>
      <c r="G22" s="34">
        <f t="shared" si="0"/>
        <v>0</v>
      </c>
      <c r="H22" s="38" t="str">
        <f t="shared" si="1"/>
        <v>PAGO</v>
      </c>
      <c r="J22" s="34">
        <f t="shared" si="2"/>
        <v>550</v>
      </c>
      <c r="K22" s="33">
        <f t="shared" si="26"/>
        <v>-1893.8658308877343</v>
      </c>
      <c r="L22" s="42">
        <f t="shared" si="27"/>
        <v>0</v>
      </c>
      <c r="M22" s="34">
        <f t="shared" si="3"/>
        <v>0</v>
      </c>
      <c r="N22" s="38" t="str">
        <f t="shared" si="4"/>
        <v>PAGO</v>
      </c>
      <c r="P22" s="34">
        <f t="shared" si="28"/>
        <v>750</v>
      </c>
      <c r="Q22" s="33">
        <f t="shared" si="29"/>
        <v>8059.3496165973447</v>
      </c>
      <c r="R22" s="42">
        <f t="shared" si="30"/>
        <v>750</v>
      </c>
      <c r="S22" s="34">
        <f t="shared" si="5"/>
        <v>8059.3496165973447</v>
      </c>
      <c r="T22" s="38" t="str">
        <f t="shared" si="6"/>
        <v>npago</v>
      </c>
      <c r="V22" s="34">
        <f t="shared" si="7"/>
        <v>100</v>
      </c>
      <c r="W22" s="33">
        <f t="shared" si="31"/>
        <v>2869.4849441892347</v>
      </c>
      <c r="X22" s="42">
        <f t="shared" si="32"/>
        <v>100</v>
      </c>
      <c r="Y22" s="34">
        <f t="shared" si="8"/>
        <v>2869.4849441892347</v>
      </c>
      <c r="Z22" s="38" t="str">
        <f t="shared" si="9"/>
        <v>npago</v>
      </c>
      <c r="AB22" s="34">
        <f t="shared" si="10"/>
        <v>100</v>
      </c>
      <c r="AC22" s="33">
        <f t="shared" si="33"/>
        <v>1123.2263254843301</v>
      </c>
      <c r="AD22" s="42">
        <f t="shared" si="34"/>
        <v>100</v>
      </c>
      <c r="AE22" s="34">
        <f t="shared" si="11"/>
        <v>1123.2263254843301</v>
      </c>
      <c r="AF22" s="38" t="str">
        <f t="shared" si="12"/>
        <v>npago</v>
      </c>
      <c r="AH22" s="43">
        <f t="shared" si="13"/>
        <v>500</v>
      </c>
      <c r="AI22" s="33">
        <f t="shared" si="35"/>
        <v>36687.090148193442</v>
      </c>
      <c r="AJ22" s="42">
        <f t="shared" si="36"/>
        <v>500</v>
      </c>
      <c r="AK22" s="34">
        <f t="shared" si="37"/>
        <v>36687.090148193442</v>
      </c>
      <c r="AL22" s="38" t="str">
        <f t="shared" si="14"/>
        <v>npago</v>
      </c>
      <c r="AN22" s="43">
        <f t="shared" si="15"/>
        <v>0</v>
      </c>
      <c r="AO22" s="33">
        <f t="shared" si="38"/>
        <v>0</v>
      </c>
      <c r="AP22" s="42">
        <f t="shared" si="39"/>
        <v>0</v>
      </c>
      <c r="AQ22" s="34">
        <f t="shared" si="40"/>
        <v>0</v>
      </c>
      <c r="AR22" s="38" t="str">
        <f t="shared" si="16"/>
        <v>PAGO</v>
      </c>
      <c r="AT22" s="43">
        <f t="shared" si="17"/>
        <v>0</v>
      </c>
      <c r="AU22" s="33">
        <f t="shared" si="41"/>
        <v>0</v>
      </c>
      <c r="AV22" s="42">
        <f t="shared" si="42"/>
        <v>0</v>
      </c>
      <c r="AW22" s="34">
        <f t="shared" si="43"/>
        <v>0</v>
      </c>
      <c r="AX22" s="38" t="str">
        <f t="shared" si="18"/>
        <v>PAGO</v>
      </c>
      <c r="AZ22" s="43">
        <f t="shared" si="19"/>
        <v>0</v>
      </c>
      <c r="BA22" s="33">
        <f t="shared" si="44"/>
        <v>0</v>
      </c>
      <c r="BB22" s="42">
        <f t="shared" si="45"/>
        <v>0</v>
      </c>
      <c r="BC22" s="34">
        <f t="shared" si="46"/>
        <v>0</v>
      </c>
      <c r="BD22" s="38" t="str">
        <f t="shared" si="20"/>
        <v>PAGO</v>
      </c>
      <c r="BF22" s="43">
        <f t="shared" si="21"/>
        <v>0</v>
      </c>
      <c r="BG22" s="33">
        <f t="shared" si="47"/>
        <v>0</v>
      </c>
      <c r="BH22" s="42">
        <f t="shared" si="48"/>
        <v>0</v>
      </c>
      <c r="BI22" s="34">
        <f t="shared" si="49"/>
        <v>0</v>
      </c>
      <c r="BJ22" s="38" t="str">
        <f t="shared" si="22"/>
        <v>PAGO</v>
      </c>
    </row>
    <row r="23" spans="2:62" x14ac:dyDescent="0.25">
      <c r="B23" s="28">
        <f t="shared" si="50"/>
        <v>42614</v>
      </c>
      <c r="C23" s="27"/>
      <c r="D23" s="34">
        <f>quitar1</f>
        <v>500</v>
      </c>
      <c r="E23" s="33">
        <f t="shared" si="24"/>
        <v>-8284.9189590716505</v>
      </c>
      <c r="F23" s="42">
        <f t="shared" si="25"/>
        <v>0</v>
      </c>
      <c r="G23" s="34">
        <f t="shared" si="0"/>
        <v>0</v>
      </c>
      <c r="H23" s="38" t="str">
        <f t="shared" si="1"/>
        <v>PAGO</v>
      </c>
      <c r="J23" s="34">
        <f t="shared" si="2"/>
        <v>550</v>
      </c>
      <c r="K23" s="33">
        <f t="shared" si="26"/>
        <v>-2614.9364390498758</v>
      </c>
      <c r="L23" s="42">
        <f t="shared" si="27"/>
        <v>0</v>
      </c>
      <c r="M23" s="34">
        <f t="shared" si="3"/>
        <v>0</v>
      </c>
      <c r="N23" s="38" t="str">
        <f t="shared" si="4"/>
        <v>PAGO</v>
      </c>
      <c r="P23" s="34">
        <f t="shared" si="28"/>
        <v>750</v>
      </c>
      <c r="Q23" s="33">
        <f t="shared" si="29"/>
        <v>7342.2416898720321</v>
      </c>
      <c r="R23" s="42">
        <f t="shared" si="30"/>
        <v>750</v>
      </c>
      <c r="S23" s="34">
        <f t="shared" si="5"/>
        <v>7342.2416898720321</v>
      </c>
      <c r="T23" s="38" t="str">
        <f t="shared" si="6"/>
        <v>npago</v>
      </c>
      <c r="V23" s="34">
        <f t="shared" si="7"/>
        <v>100</v>
      </c>
      <c r="W23" s="33">
        <f t="shared" si="31"/>
        <v>2858.3854108977093</v>
      </c>
      <c r="X23" s="42">
        <f t="shared" si="32"/>
        <v>100</v>
      </c>
      <c r="Y23" s="34">
        <f t="shared" si="8"/>
        <v>2858.3854108977093</v>
      </c>
      <c r="Z23" s="38" t="str">
        <f t="shared" si="9"/>
        <v>npago</v>
      </c>
      <c r="AB23" s="34">
        <f t="shared" si="10"/>
        <v>100</v>
      </c>
      <c r="AC23" s="33">
        <f t="shared" si="33"/>
        <v>1064.1553785037033</v>
      </c>
      <c r="AD23" s="42">
        <f t="shared" si="34"/>
        <v>100</v>
      </c>
      <c r="AE23" s="34">
        <f t="shared" si="11"/>
        <v>1064.1553785037033</v>
      </c>
      <c r="AF23" s="38" t="str">
        <f t="shared" si="12"/>
        <v>npago</v>
      </c>
      <c r="AH23" s="43">
        <f t="shared" si="13"/>
        <v>500</v>
      </c>
      <c r="AI23" s="33">
        <f t="shared" si="35"/>
        <v>36259.464328489827</v>
      </c>
      <c r="AJ23" s="42">
        <f t="shared" si="36"/>
        <v>500</v>
      </c>
      <c r="AK23" s="34">
        <f t="shared" si="37"/>
        <v>36259.464328489827</v>
      </c>
      <c r="AL23" s="38" t="str">
        <f t="shared" si="14"/>
        <v>npago</v>
      </c>
      <c r="AN23" s="43">
        <f t="shared" si="15"/>
        <v>0</v>
      </c>
      <c r="AO23" s="33">
        <f t="shared" si="38"/>
        <v>0</v>
      </c>
      <c r="AP23" s="42">
        <f t="shared" si="39"/>
        <v>0</v>
      </c>
      <c r="AQ23" s="34">
        <f t="shared" si="40"/>
        <v>0</v>
      </c>
      <c r="AR23" s="38" t="str">
        <f t="shared" si="16"/>
        <v>PAGO</v>
      </c>
      <c r="AT23" s="43">
        <f t="shared" si="17"/>
        <v>0</v>
      </c>
      <c r="AU23" s="33">
        <f t="shared" si="41"/>
        <v>0</v>
      </c>
      <c r="AV23" s="42">
        <f t="shared" si="42"/>
        <v>0</v>
      </c>
      <c r="AW23" s="34">
        <f t="shared" si="43"/>
        <v>0</v>
      </c>
      <c r="AX23" s="38" t="str">
        <f t="shared" si="18"/>
        <v>PAGO</v>
      </c>
      <c r="AZ23" s="43">
        <f t="shared" si="19"/>
        <v>0</v>
      </c>
      <c r="BA23" s="33">
        <f t="shared" si="44"/>
        <v>0</v>
      </c>
      <c r="BB23" s="42">
        <f t="shared" si="45"/>
        <v>0</v>
      </c>
      <c r="BC23" s="34">
        <f t="shared" si="46"/>
        <v>0</v>
      </c>
      <c r="BD23" s="38" t="str">
        <f t="shared" si="20"/>
        <v>PAGO</v>
      </c>
      <c r="BF23" s="43">
        <f t="shared" si="21"/>
        <v>0</v>
      </c>
      <c r="BG23" s="33">
        <f t="shared" si="47"/>
        <v>0</v>
      </c>
      <c r="BH23" s="42">
        <f t="shared" si="48"/>
        <v>0</v>
      </c>
      <c r="BI23" s="34">
        <f t="shared" si="49"/>
        <v>0</v>
      </c>
      <c r="BJ23" s="38" t="str">
        <f t="shared" si="22"/>
        <v>PAGO</v>
      </c>
    </row>
    <row r="24" spans="2:62" x14ac:dyDescent="0.25">
      <c r="B24" s="28">
        <f t="shared" si="50"/>
        <v>42644</v>
      </c>
      <c r="C24" s="27"/>
      <c r="D24" s="34">
        <f t="shared" si="23"/>
        <v>500</v>
      </c>
      <c r="E24" s="33">
        <f t="shared" si="24"/>
        <v>-9663.4108549788161</v>
      </c>
      <c r="F24" s="42">
        <f t="shared" si="25"/>
        <v>0</v>
      </c>
      <c r="G24" s="34">
        <f t="shared" si="0"/>
        <v>0</v>
      </c>
      <c r="H24" s="38" t="str">
        <f t="shared" si="1"/>
        <v>PAGO</v>
      </c>
      <c r="J24" s="34">
        <f t="shared" si="2"/>
        <v>550</v>
      </c>
      <c r="K24" s="33">
        <f t="shared" si="26"/>
        <v>-3386.4819897833672</v>
      </c>
      <c r="L24" s="42">
        <f t="shared" si="27"/>
        <v>0</v>
      </c>
      <c r="M24" s="34">
        <f t="shared" si="3"/>
        <v>0</v>
      </c>
      <c r="N24" s="38" t="str">
        <f t="shared" si="4"/>
        <v>PAGO</v>
      </c>
      <c r="P24" s="34">
        <f t="shared" si="28"/>
        <v>750</v>
      </c>
      <c r="Q24" s="33">
        <f t="shared" si="29"/>
        <v>6621.9067774764562</v>
      </c>
      <c r="R24" s="42">
        <f t="shared" si="30"/>
        <v>750</v>
      </c>
      <c r="S24" s="34">
        <f t="shared" si="5"/>
        <v>6621.9067774764562</v>
      </c>
      <c r="T24" s="38" t="str">
        <f t="shared" si="6"/>
        <v>npago</v>
      </c>
      <c r="V24" s="34">
        <f t="shared" si="7"/>
        <v>100</v>
      </c>
      <c r="W24" s="33">
        <f t="shared" si="31"/>
        <v>2846.9295825875261</v>
      </c>
      <c r="X24" s="42">
        <f t="shared" si="32"/>
        <v>100</v>
      </c>
      <c r="Y24" s="34">
        <f t="shared" si="8"/>
        <v>2846.9295825875261</v>
      </c>
      <c r="Z24" s="38" t="str">
        <f t="shared" si="9"/>
        <v>npago</v>
      </c>
      <c r="AB24" s="34">
        <f t="shared" si="10"/>
        <v>100</v>
      </c>
      <c r="AC24" s="33">
        <f t="shared" si="33"/>
        <v>1002.7215936438515</v>
      </c>
      <c r="AD24" s="42">
        <f t="shared" si="34"/>
        <v>100</v>
      </c>
      <c r="AE24" s="34">
        <f t="shared" si="11"/>
        <v>1002.7215936438515</v>
      </c>
      <c r="AF24" s="38" t="str">
        <f t="shared" si="12"/>
        <v>npago</v>
      </c>
      <c r="AH24" s="43">
        <f t="shared" si="13"/>
        <v>500</v>
      </c>
      <c r="AI24" s="33">
        <f t="shared" si="35"/>
        <v>35830.983257146807</v>
      </c>
      <c r="AJ24" s="42">
        <f t="shared" si="36"/>
        <v>500</v>
      </c>
      <c r="AK24" s="34">
        <f t="shared" si="37"/>
        <v>35830.983257146807</v>
      </c>
      <c r="AL24" s="38" t="str">
        <f t="shared" si="14"/>
        <v>npago</v>
      </c>
      <c r="AN24" s="43">
        <f t="shared" si="15"/>
        <v>0</v>
      </c>
      <c r="AO24" s="33">
        <f t="shared" si="38"/>
        <v>0</v>
      </c>
      <c r="AP24" s="42">
        <f t="shared" si="39"/>
        <v>0</v>
      </c>
      <c r="AQ24" s="34">
        <f t="shared" si="40"/>
        <v>0</v>
      </c>
      <c r="AR24" s="38" t="str">
        <f t="shared" si="16"/>
        <v>PAGO</v>
      </c>
      <c r="AT24" s="43">
        <f t="shared" si="17"/>
        <v>0</v>
      </c>
      <c r="AU24" s="33">
        <f t="shared" si="41"/>
        <v>0</v>
      </c>
      <c r="AV24" s="42">
        <f t="shared" si="42"/>
        <v>0</v>
      </c>
      <c r="AW24" s="34">
        <f t="shared" si="43"/>
        <v>0</v>
      </c>
      <c r="AX24" s="38" t="str">
        <f t="shared" si="18"/>
        <v>PAGO</v>
      </c>
      <c r="AZ24" s="43">
        <f t="shared" si="19"/>
        <v>0</v>
      </c>
      <c r="BA24" s="33">
        <f t="shared" si="44"/>
        <v>0</v>
      </c>
      <c r="BB24" s="42">
        <f t="shared" si="45"/>
        <v>0</v>
      </c>
      <c r="BC24" s="34">
        <f t="shared" si="46"/>
        <v>0</v>
      </c>
      <c r="BD24" s="38" t="str">
        <f t="shared" si="20"/>
        <v>PAGO</v>
      </c>
      <c r="BF24" s="43">
        <f t="shared" si="21"/>
        <v>0</v>
      </c>
      <c r="BG24" s="33">
        <f t="shared" si="47"/>
        <v>0</v>
      </c>
      <c r="BH24" s="42">
        <f t="shared" si="48"/>
        <v>0</v>
      </c>
      <c r="BI24" s="34">
        <f t="shared" si="49"/>
        <v>0</v>
      </c>
      <c r="BJ24" s="38" t="str">
        <f t="shared" si="22"/>
        <v>PAGO</v>
      </c>
    </row>
    <row r="25" spans="2:62" x14ac:dyDescent="0.25">
      <c r="B25" s="28">
        <f t="shared" si="50"/>
        <v>42675</v>
      </c>
      <c r="C25" s="27"/>
      <c r="D25" s="34">
        <f t="shared" si="23"/>
        <v>500</v>
      </c>
      <c r="E25" s="33">
        <f t="shared" si="24"/>
        <v>-11179.751940476699</v>
      </c>
      <c r="F25" s="42">
        <f t="shared" si="25"/>
        <v>0</v>
      </c>
      <c r="G25" s="34">
        <f t="shared" si="0"/>
        <v>0</v>
      </c>
      <c r="H25" s="38" t="str">
        <f t="shared" si="1"/>
        <v>PAGO</v>
      </c>
      <c r="J25" s="34">
        <f t="shared" si="2"/>
        <v>550</v>
      </c>
      <c r="K25" s="33">
        <f t="shared" si="26"/>
        <v>-4212.0357290682032</v>
      </c>
      <c r="L25" s="42">
        <f t="shared" si="27"/>
        <v>0</v>
      </c>
      <c r="M25" s="34">
        <f t="shared" si="3"/>
        <v>0</v>
      </c>
      <c r="N25" s="38" t="str">
        <f t="shared" si="4"/>
        <v>PAGO</v>
      </c>
      <c r="P25" s="34">
        <f t="shared" si="28"/>
        <v>750</v>
      </c>
      <c r="Q25" s="33">
        <f t="shared" si="29"/>
        <v>5898.3303579751</v>
      </c>
      <c r="R25" s="42">
        <f t="shared" si="30"/>
        <v>750</v>
      </c>
      <c r="S25" s="34">
        <f t="shared" si="5"/>
        <v>5898.3303579751</v>
      </c>
      <c r="T25" s="38" t="str">
        <f t="shared" si="6"/>
        <v>npago</v>
      </c>
      <c r="V25" s="34">
        <f t="shared" si="7"/>
        <v>100</v>
      </c>
      <c r="W25" s="33">
        <f t="shared" si="31"/>
        <v>2835.1060221885855</v>
      </c>
      <c r="X25" s="42">
        <f t="shared" si="32"/>
        <v>100</v>
      </c>
      <c r="Y25" s="34">
        <f t="shared" si="8"/>
        <v>2835.1060221885855</v>
      </c>
      <c r="Z25" s="38" t="str">
        <f t="shared" si="9"/>
        <v>npago</v>
      </c>
      <c r="AB25" s="34">
        <f t="shared" si="10"/>
        <v>100</v>
      </c>
      <c r="AC25" s="33">
        <f t="shared" si="33"/>
        <v>938.83045738960561</v>
      </c>
      <c r="AD25" s="42">
        <f t="shared" si="34"/>
        <v>100</v>
      </c>
      <c r="AE25" s="34">
        <f t="shared" si="11"/>
        <v>938.83045738960561</v>
      </c>
      <c r="AF25" s="38" t="str">
        <f t="shared" si="12"/>
        <v>npago</v>
      </c>
      <c r="AH25" s="43">
        <f t="shared" si="13"/>
        <v>500</v>
      </c>
      <c r="AI25" s="33">
        <f t="shared" si="35"/>
        <v>35401.6452236611</v>
      </c>
      <c r="AJ25" s="42">
        <f t="shared" si="36"/>
        <v>500</v>
      </c>
      <c r="AK25" s="34">
        <f t="shared" si="37"/>
        <v>35401.6452236611</v>
      </c>
      <c r="AL25" s="38" t="str">
        <f t="shared" si="14"/>
        <v>npago</v>
      </c>
      <c r="AN25" s="43">
        <f t="shared" si="15"/>
        <v>0</v>
      </c>
      <c r="AO25" s="33">
        <f t="shared" si="38"/>
        <v>0</v>
      </c>
      <c r="AP25" s="42">
        <f t="shared" si="39"/>
        <v>0</v>
      </c>
      <c r="AQ25" s="34">
        <f t="shared" si="40"/>
        <v>0</v>
      </c>
      <c r="AR25" s="38" t="str">
        <f t="shared" si="16"/>
        <v>PAGO</v>
      </c>
      <c r="AT25" s="43">
        <f t="shared" si="17"/>
        <v>0</v>
      </c>
      <c r="AU25" s="33">
        <f t="shared" si="41"/>
        <v>0</v>
      </c>
      <c r="AV25" s="42">
        <f t="shared" si="42"/>
        <v>0</v>
      </c>
      <c r="AW25" s="34">
        <f t="shared" si="43"/>
        <v>0</v>
      </c>
      <c r="AX25" s="38" t="str">
        <f t="shared" si="18"/>
        <v>PAGO</v>
      </c>
      <c r="AZ25" s="43">
        <f t="shared" si="19"/>
        <v>0</v>
      </c>
      <c r="BA25" s="33">
        <f t="shared" si="44"/>
        <v>0</v>
      </c>
      <c r="BB25" s="42">
        <f t="shared" si="45"/>
        <v>0</v>
      </c>
      <c r="BC25" s="34">
        <f t="shared" si="46"/>
        <v>0</v>
      </c>
      <c r="BD25" s="38" t="str">
        <f t="shared" si="20"/>
        <v>PAGO</v>
      </c>
      <c r="BF25" s="43">
        <f t="shared" si="21"/>
        <v>0</v>
      </c>
      <c r="BG25" s="33">
        <f t="shared" si="47"/>
        <v>0</v>
      </c>
      <c r="BH25" s="42">
        <f t="shared" si="48"/>
        <v>0</v>
      </c>
      <c r="BI25" s="34">
        <f t="shared" si="49"/>
        <v>0</v>
      </c>
      <c r="BJ25" s="38" t="str">
        <f t="shared" si="22"/>
        <v>PAGO</v>
      </c>
    </row>
    <row r="26" spans="2:62" x14ac:dyDescent="0.25">
      <c r="B26" s="28">
        <f t="shared" si="50"/>
        <v>42705</v>
      </c>
      <c r="C26" s="27"/>
      <c r="D26" s="34">
        <f t="shared" si="23"/>
        <v>500</v>
      </c>
      <c r="E26" s="33">
        <f t="shared" si="24"/>
        <v>-12847.72713452437</v>
      </c>
      <c r="F26" s="42">
        <f t="shared" si="25"/>
        <v>0</v>
      </c>
      <c r="G26" s="34">
        <f t="shared" si="0"/>
        <v>0</v>
      </c>
      <c r="H26" s="38" t="str">
        <f t="shared" si="1"/>
        <v>PAGO</v>
      </c>
      <c r="J26" s="34">
        <f t="shared" si="2"/>
        <v>550</v>
      </c>
      <c r="K26" s="33">
        <f t="shared" si="26"/>
        <v>-5095.3782301029778</v>
      </c>
      <c r="L26" s="42">
        <f t="shared" si="27"/>
        <v>0</v>
      </c>
      <c r="M26" s="34">
        <f t="shared" si="3"/>
        <v>0</v>
      </c>
      <c r="N26" s="38" t="str">
        <f t="shared" si="4"/>
        <v>PAGO</v>
      </c>
      <c r="P26" s="34">
        <f t="shared" si="28"/>
        <v>750</v>
      </c>
      <c r="Q26" s="33">
        <f t="shared" si="29"/>
        <v>5171.4978445859879</v>
      </c>
      <c r="R26" s="42">
        <f t="shared" si="30"/>
        <v>750</v>
      </c>
      <c r="S26" s="34">
        <f t="shared" si="5"/>
        <v>5171.4978445859879</v>
      </c>
      <c r="T26" s="38" t="str">
        <f t="shared" si="6"/>
        <v>npago</v>
      </c>
      <c r="V26" s="34">
        <f t="shared" si="7"/>
        <v>100</v>
      </c>
      <c r="W26" s="33">
        <f t="shared" si="31"/>
        <v>2822.902925500839</v>
      </c>
      <c r="X26" s="42">
        <f t="shared" si="32"/>
        <v>100</v>
      </c>
      <c r="Y26" s="34">
        <f t="shared" si="8"/>
        <v>2822.902925500839</v>
      </c>
      <c r="Z26" s="38" t="str">
        <f t="shared" si="9"/>
        <v>npago</v>
      </c>
      <c r="AB26" s="34">
        <f t="shared" si="10"/>
        <v>100</v>
      </c>
      <c r="AC26" s="33">
        <f t="shared" si="33"/>
        <v>872.38367568518981</v>
      </c>
      <c r="AD26" s="42">
        <f t="shared" si="34"/>
        <v>100</v>
      </c>
      <c r="AE26" s="34">
        <f t="shared" si="11"/>
        <v>872.38367568518981</v>
      </c>
      <c r="AF26" s="38" t="str">
        <f t="shared" si="12"/>
        <v>npago</v>
      </c>
      <c r="AH26" s="43">
        <f t="shared" si="13"/>
        <v>500</v>
      </c>
      <c r="AI26" s="33">
        <f t="shared" si="35"/>
        <v>34971.448514108422</v>
      </c>
      <c r="AJ26" s="42">
        <f t="shared" si="36"/>
        <v>500</v>
      </c>
      <c r="AK26" s="34">
        <f t="shared" si="37"/>
        <v>34971.448514108422</v>
      </c>
      <c r="AL26" s="38" t="str">
        <f t="shared" si="14"/>
        <v>npago</v>
      </c>
      <c r="AN26" s="43">
        <f t="shared" si="15"/>
        <v>0</v>
      </c>
      <c r="AO26" s="33">
        <f t="shared" si="38"/>
        <v>0</v>
      </c>
      <c r="AP26" s="42">
        <f t="shared" si="39"/>
        <v>0</v>
      </c>
      <c r="AQ26" s="34">
        <f t="shared" si="40"/>
        <v>0</v>
      </c>
      <c r="AR26" s="38" t="str">
        <f t="shared" si="16"/>
        <v>PAGO</v>
      </c>
      <c r="AT26" s="43">
        <f t="shared" si="17"/>
        <v>0</v>
      </c>
      <c r="AU26" s="33">
        <f t="shared" si="41"/>
        <v>0</v>
      </c>
      <c r="AV26" s="42">
        <f t="shared" si="42"/>
        <v>0</v>
      </c>
      <c r="AW26" s="34">
        <f t="shared" si="43"/>
        <v>0</v>
      </c>
      <c r="AX26" s="38" t="str">
        <f t="shared" si="18"/>
        <v>PAGO</v>
      </c>
      <c r="AZ26" s="43">
        <f t="shared" si="19"/>
        <v>0</v>
      </c>
      <c r="BA26" s="33">
        <f t="shared" si="44"/>
        <v>0</v>
      </c>
      <c r="BB26" s="42">
        <f t="shared" si="45"/>
        <v>0</v>
      </c>
      <c r="BC26" s="34">
        <f t="shared" si="46"/>
        <v>0</v>
      </c>
      <c r="BD26" s="38" t="str">
        <f t="shared" si="20"/>
        <v>PAGO</v>
      </c>
      <c r="BF26" s="43">
        <f t="shared" si="21"/>
        <v>0</v>
      </c>
      <c r="BG26" s="33">
        <f t="shared" si="47"/>
        <v>0</v>
      </c>
      <c r="BH26" s="42">
        <f t="shared" si="48"/>
        <v>0</v>
      </c>
      <c r="BI26" s="34">
        <f t="shared" si="49"/>
        <v>0</v>
      </c>
      <c r="BJ26" s="38" t="str">
        <f t="shared" si="22"/>
        <v>PAGO</v>
      </c>
    </row>
    <row r="27" spans="2:62" x14ac:dyDescent="0.25">
      <c r="B27" s="28">
        <f t="shared" si="50"/>
        <v>42736</v>
      </c>
      <c r="C27" s="27"/>
      <c r="D27" s="34">
        <f t="shared" si="23"/>
        <v>500</v>
      </c>
      <c r="E27" s="33">
        <f t="shared" si="24"/>
        <v>-14682.499847976807</v>
      </c>
      <c r="F27" s="42">
        <f t="shared" si="25"/>
        <v>0</v>
      </c>
      <c r="G27" s="34">
        <f t="shared" si="0"/>
        <v>0</v>
      </c>
      <c r="H27" s="38" t="str">
        <f t="shared" si="1"/>
        <v>PAGO</v>
      </c>
      <c r="J27" s="34">
        <f t="shared" si="2"/>
        <v>550</v>
      </c>
      <c r="K27" s="33">
        <f t="shared" si="26"/>
        <v>-6040.5547062101869</v>
      </c>
      <c r="L27" s="42">
        <f t="shared" si="27"/>
        <v>0</v>
      </c>
      <c r="M27" s="34">
        <f t="shared" si="3"/>
        <v>0</v>
      </c>
      <c r="N27" s="38" t="str">
        <f t="shared" si="4"/>
        <v>PAGO</v>
      </c>
      <c r="P27" s="34">
        <f t="shared" si="28"/>
        <v>750</v>
      </c>
      <c r="Q27" s="33">
        <f t="shared" si="29"/>
        <v>4441.3945848866242</v>
      </c>
      <c r="R27" s="42">
        <f t="shared" si="30"/>
        <v>750</v>
      </c>
      <c r="S27" s="34">
        <f t="shared" si="5"/>
        <v>4441.3945848866242</v>
      </c>
      <c r="T27" s="38" t="str">
        <f t="shared" si="6"/>
        <v>npago</v>
      </c>
      <c r="V27" s="34">
        <f t="shared" si="7"/>
        <v>100</v>
      </c>
      <c r="W27" s="33">
        <f t="shared" si="31"/>
        <v>2810.3081094094159</v>
      </c>
      <c r="X27" s="42">
        <f t="shared" si="32"/>
        <v>100</v>
      </c>
      <c r="Y27" s="34">
        <f t="shared" si="8"/>
        <v>2810.3081094094159</v>
      </c>
      <c r="Z27" s="38" t="str">
        <f t="shared" si="9"/>
        <v>npago</v>
      </c>
      <c r="AB27" s="34">
        <f t="shared" si="10"/>
        <v>100</v>
      </c>
      <c r="AC27" s="33">
        <f t="shared" si="33"/>
        <v>803.27902271259745</v>
      </c>
      <c r="AD27" s="42">
        <f t="shared" si="34"/>
        <v>100</v>
      </c>
      <c r="AE27" s="34">
        <f t="shared" si="11"/>
        <v>803.27902271259745</v>
      </c>
      <c r="AF27" s="38" t="str">
        <f t="shared" si="12"/>
        <v>npago</v>
      </c>
      <c r="AH27" s="43">
        <f t="shared" si="13"/>
        <v>500</v>
      </c>
      <c r="AI27" s="33">
        <f t="shared" si="35"/>
        <v>34540.391411136639</v>
      </c>
      <c r="AJ27" s="42">
        <f t="shared" si="36"/>
        <v>500</v>
      </c>
      <c r="AK27" s="34">
        <f t="shared" si="37"/>
        <v>34540.391411136639</v>
      </c>
      <c r="AL27" s="38" t="str">
        <f t="shared" si="14"/>
        <v>npago</v>
      </c>
      <c r="AN27" s="43">
        <f t="shared" si="15"/>
        <v>0</v>
      </c>
      <c r="AO27" s="33">
        <f t="shared" si="38"/>
        <v>0</v>
      </c>
      <c r="AP27" s="42">
        <f t="shared" si="39"/>
        <v>0</v>
      </c>
      <c r="AQ27" s="34">
        <f t="shared" si="40"/>
        <v>0</v>
      </c>
      <c r="AR27" s="38" t="str">
        <f t="shared" si="16"/>
        <v>PAGO</v>
      </c>
      <c r="AT27" s="43">
        <f t="shared" si="17"/>
        <v>0</v>
      </c>
      <c r="AU27" s="33">
        <f t="shared" si="41"/>
        <v>0</v>
      </c>
      <c r="AV27" s="42">
        <f t="shared" si="42"/>
        <v>0</v>
      </c>
      <c r="AW27" s="34">
        <f t="shared" si="43"/>
        <v>0</v>
      </c>
      <c r="AX27" s="38" t="str">
        <f t="shared" si="18"/>
        <v>PAGO</v>
      </c>
      <c r="AZ27" s="43">
        <f t="shared" si="19"/>
        <v>0</v>
      </c>
      <c r="BA27" s="33">
        <f t="shared" si="44"/>
        <v>0</v>
      </c>
      <c r="BB27" s="42">
        <f t="shared" si="45"/>
        <v>0</v>
      </c>
      <c r="BC27" s="34">
        <f t="shared" si="46"/>
        <v>0</v>
      </c>
      <c r="BD27" s="38" t="str">
        <f t="shared" si="20"/>
        <v>PAGO</v>
      </c>
      <c r="BF27" s="43">
        <f t="shared" si="21"/>
        <v>0</v>
      </c>
      <c r="BG27" s="33">
        <f t="shared" si="47"/>
        <v>0</v>
      </c>
      <c r="BH27" s="42">
        <f t="shared" si="48"/>
        <v>0</v>
      </c>
      <c r="BI27" s="34">
        <f t="shared" si="49"/>
        <v>0</v>
      </c>
      <c r="BJ27" s="38" t="str">
        <f t="shared" si="22"/>
        <v>PAGO</v>
      </c>
    </row>
    <row r="28" spans="2:62" x14ac:dyDescent="0.25">
      <c r="B28" s="28">
        <f t="shared" si="50"/>
        <v>42767</v>
      </c>
      <c r="C28" s="27"/>
      <c r="D28" s="34">
        <f t="shared" si="23"/>
        <v>500</v>
      </c>
      <c r="E28" s="33">
        <f t="shared" si="24"/>
        <v>-16700.749832774491</v>
      </c>
      <c r="F28" s="42">
        <f t="shared" si="25"/>
        <v>0</v>
      </c>
      <c r="G28" s="34">
        <f t="shared" si="0"/>
        <v>0</v>
      </c>
      <c r="H28" s="38" t="str">
        <f t="shared" si="1"/>
        <v>PAGO</v>
      </c>
      <c r="J28" s="34">
        <f t="shared" si="2"/>
        <v>550</v>
      </c>
      <c r="K28" s="33">
        <f t="shared" si="26"/>
        <v>-7051.8935356449001</v>
      </c>
      <c r="L28" s="42">
        <f t="shared" si="27"/>
        <v>0</v>
      </c>
      <c r="M28" s="34">
        <f t="shared" si="3"/>
        <v>0</v>
      </c>
      <c r="N28" s="38" t="str">
        <f t="shared" si="4"/>
        <v>PAGO</v>
      </c>
      <c r="P28" s="34">
        <f t="shared" si="28"/>
        <v>750</v>
      </c>
      <c r="Q28" s="33">
        <f t="shared" si="29"/>
        <v>3708.0058605186136</v>
      </c>
      <c r="R28" s="42">
        <f t="shared" si="30"/>
        <v>750</v>
      </c>
      <c r="S28" s="34">
        <f t="shared" si="5"/>
        <v>3708.0058605186136</v>
      </c>
      <c r="T28" s="38" t="str">
        <f t="shared" si="6"/>
        <v>npago</v>
      </c>
      <c r="V28" s="34">
        <f t="shared" si="7"/>
        <v>100</v>
      </c>
      <c r="W28" s="33">
        <f t="shared" si="31"/>
        <v>2797.3089997214583</v>
      </c>
      <c r="X28" s="42">
        <f t="shared" si="32"/>
        <v>100</v>
      </c>
      <c r="Y28" s="34">
        <f t="shared" si="8"/>
        <v>2797.3089997214583</v>
      </c>
      <c r="Z28" s="38" t="str">
        <f t="shared" si="9"/>
        <v>npago</v>
      </c>
      <c r="AB28" s="34">
        <f t="shared" si="10"/>
        <v>100</v>
      </c>
      <c r="AC28" s="33">
        <f t="shared" si="33"/>
        <v>731.4101836211014</v>
      </c>
      <c r="AD28" s="42">
        <f t="shared" si="34"/>
        <v>100</v>
      </c>
      <c r="AE28" s="34">
        <f t="shared" si="11"/>
        <v>731.4101836211014</v>
      </c>
      <c r="AF28" s="38" t="str">
        <f t="shared" si="12"/>
        <v>npago</v>
      </c>
      <c r="AH28" s="43">
        <f t="shared" si="13"/>
        <v>500</v>
      </c>
      <c r="AI28" s="33">
        <f t="shared" si="35"/>
        <v>34108.472193958914</v>
      </c>
      <c r="AJ28" s="42">
        <f t="shared" si="36"/>
        <v>500</v>
      </c>
      <c r="AK28" s="34">
        <f t="shared" si="37"/>
        <v>34108.472193958914</v>
      </c>
      <c r="AL28" s="38" t="str">
        <f t="shared" si="14"/>
        <v>npago</v>
      </c>
      <c r="AN28" s="43">
        <f t="shared" si="15"/>
        <v>0</v>
      </c>
      <c r="AO28" s="33">
        <f t="shared" si="38"/>
        <v>0</v>
      </c>
      <c r="AP28" s="42">
        <f t="shared" si="39"/>
        <v>0</v>
      </c>
      <c r="AQ28" s="34">
        <f t="shared" si="40"/>
        <v>0</v>
      </c>
      <c r="AR28" s="38" t="str">
        <f t="shared" si="16"/>
        <v>PAGO</v>
      </c>
      <c r="AT28" s="43">
        <f t="shared" si="17"/>
        <v>0</v>
      </c>
      <c r="AU28" s="33">
        <f t="shared" si="41"/>
        <v>0</v>
      </c>
      <c r="AV28" s="42">
        <f t="shared" si="42"/>
        <v>0</v>
      </c>
      <c r="AW28" s="34">
        <f t="shared" si="43"/>
        <v>0</v>
      </c>
      <c r="AX28" s="38" t="str">
        <f t="shared" si="18"/>
        <v>PAGO</v>
      </c>
      <c r="AZ28" s="43">
        <f t="shared" si="19"/>
        <v>0</v>
      </c>
      <c r="BA28" s="33">
        <f t="shared" si="44"/>
        <v>0</v>
      </c>
      <c r="BB28" s="42">
        <f t="shared" si="45"/>
        <v>0</v>
      </c>
      <c r="BC28" s="34">
        <f t="shared" si="46"/>
        <v>0</v>
      </c>
      <c r="BD28" s="38" t="str">
        <f t="shared" si="20"/>
        <v>PAGO</v>
      </c>
      <c r="BF28" s="43">
        <f t="shared" si="21"/>
        <v>0</v>
      </c>
      <c r="BG28" s="33">
        <f t="shared" si="47"/>
        <v>0</v>
      </c>
      <c r="BH28" s="42">
        <f t="shared" si="48"/>
        <v>0</v>
      </c>
      <c r="BI28" s="34">
        <f t="shared" si="49"/>
        <v>0</v>
      </c>
      <c r="BJ28" s="38" t="str">
        <f t="shared" si="22"/>
        <v>PAGO</v>
      </c>
    </row>
    <row r="29" spans="2:62" x14ac:dyDescent="0.25">
      <c r="B29" s="28">
        <f t="shared" si="50"/>
        <v>42795</v>
      </c>
      <c r="C29" s="27"/>
      <c r="D29" s="34">
        <f>quitar1</f>
        <v>500</v>
      </c>
      <c r="E29" s="33">
        <f t="shared" si="24"/>
        <v>-18920.82481605194</v>
      </c>
      <c r="F29" s="42">
        <f t="shared" si="25"/>
        <v>0</v>
      </c>
      <c r="G29" s="34">
        <f t="shared" si="0"/>
        <v>0</v>
      </c>
      <c r="H29" s="38" t="str">
        <f t="shared" si="1"/>
        <v>PAGO</v>
      </c>
      <c r="J29" s="34">
        <f t="shared" si="2"/>
        <v>550</v>
      </c>
      <c r="K29" s="33">
        <f t="shared" si="26"/>
        <v>-8134.0260831400437</v>
      </c>
      <c r="L29" s="42">
        <f t="shared" si="27"/>
        <v>0</v>
      </c>
      <c r="M29" s="34">
        <f t="shared" si="3"/>
        <v>0</v>
      </c>
      <c r="N29" s="38" t="str">
        <f t="shared" si="4"/>
        <v>PAGO</v>
      </c>
      <c r="P29" s="34">
        <f t="shared" si="28"/>
        <v>750</v>
      </c>
      <c r="Q29" s="33">
        <f t="shared" si="29"/>
        <v>2971.3168868909474</v>
      </c>
      <c r="R29" s="42">
        <f t="shared" si="30"/>
        <v>750</v>
      </c>
      <c r="S29" s="34">
        <f t="shared" si="5"/>
        <v>2971.3168868909474</v>
      </c>
      <c r="T29" s="38" t="str">
        <f t="shared" si="6"/>
        <v>npago</v>
      </c>
      <c r="V29" s="34">
        <f t="shared" si="7"/>
        <v>100</v>
      </c>
      <c r="W29" s="33">
        <f t="shared" si="31"/>
        <v>2783.8926186125173</v>
      </c>
      <c r="X29" s="42">
        <f t="shared" si="32"/>
        <v>100</v>
      </c>
      <c r="Y29" s="34">
        <f t="shared" si="8"/>
        <v>2783.8926186125173</v>
      </c>
      <c r="Z29" s="38" t="str">
        <f t="shared" si="9"/>
        <v>npago</v>
      </c>
      <c r="AB29" s="34">
        <f t="shared" si="10"/>
        <v>100</v>
      </c>
      <c r="AC29" s="33">
        <f t="shared" si="33"/>
        <v>656.66659096594549</v>
      </c>
      <c r="AD29" s="42">
        <f t="shared" si="34"/>
        <v>100</v>
      </c>
      <c r="AE29" s="34">
        <f t="shared" si="11"/>
        <v>656.66659096594549</v>
      </c>
      <c r="AF29" s="38" t="str">
        <f t="shared" si="12"/>
        <v>npago</v>
      </c>
      <c r="AH29" s="43">
        <f t="shared" si="13"/>
        <v>500</v>
      </c>
      <c r="AI29" s="33">
        <f t="shared" si="35"/>
        <v>33675.689138346832</v>
      </c>
      <c r="AJ29" s="42">
        <f t="shared" si="36"/>
        <v>500</v>
      </c>
      <c r="AK29" s="34">
        <f t="shared" si="37"/>
        <v>33675.689138346832</v>
      </c>
      <c r="AL29" s="38" t="str">
        <f t="shared" si="14"/>
        <v>npago</v>
      </c>
      <c r="AN29" s="43">
        <f t="shared" si="15"/>
        <v>0</v>
      </c>
      <c r="AO29" s="33">
        <f t="shared" si="38"/>
        <v>0</v>
      </c>
      <c r="AP29" s="42">
        <f t="shared" si="39"/>
        <v>0</v>
      </c>
      <c r="AQ29" s="34">
        <f t="shared" si="40"/>
        <v>0</v>
      </c>
      <c r="AR29" s="38" t="str">
        <f t="shared" si="16"/>
        <v>PAGO</v>
      </c>
      <c r="AT29" s="43">
        <f t="shared" si="17"/>
        <v>0</v>
      </c>
      <c r="AU29" s="33">
        <f t="shared" si="41"/>
        <v>0</v>
      </c>
      <c r="AV29" s="42">
        <f t="shared" si="42"/>
        <v>0</v>
      </c>
      <c r="AW29" s="34">
        <f t="shared" si="43"/>
        <v>0</v>
      </c>
      <c r="AX29" s="38" t="str">
        <f t="shared" si="18"/>
        <v>PAGO</v>
      </c>
      <c r="AZ29" s="43">
        <f t="shared" si="19"/>
        <v>0</v>
      </c>
      <c r="BA29" s="33">
        <f t="shared" si="44"/>
        <v>0</v>
      </c>
      <c r="BB29" s="42">
        <f t="shared" si="45"/>
        <v>0</v>
      </c>
      <c r="BC29" s="34">
        <f t="shared" si="46"/>
        <v>0</v>
      </c>
      <c r="BD29" s="38" t="str">
        <f t="shared" si="20"/>
        <v>PAGO</v>
      </c>
      <c r="BF29" s="43">
        <f t="shared" si="21"/>
        <v>0</v>
      </c>
      <c r="BG29" s="33">
        <f t="shared" si="47"/>
        <v>0</v>
      </c>
      <c r="BH29" s="42">
        <f t="shared" si="48"/>
        <v>0</v>
      </c>
      <c r="BI29" s="34">
        <f t="shared" si="49"/>
        <v>0</v>
      </c>
      <c r="BJ29" s="38" t="str">
        <f t="shared" si="22"/>
        <v>PAGO</v>
      </c>
    </row>
    <row r="30" spans="2:62" x14ac:dyDescent="0.25">
      <c r="B30" s="28">
        <f t="shared" si="50"/>
        <v>42826</v>
      </c>
      <c r="C30" s="27"/>
      <c r="D30" s="34">
        <f t="shared" si="23"/>
        <v>500</v>
      </c>
      <c r="E30" s="33">
        <f t="shared" si="24"/>
        <v>-21362.907297657137</v>
      </c>
      <c r="F30" s="42">
        <f t="shared" si="25"/>
        <v>0</v>
      </c>
      <c r="G30" s="34">
        <f t="shared" si="0"/>
        <v>0</v>
      </c>
      <c r="H30" s="38" t="str">
        <f t="shared" si="1"/>
        <v>PAGO</v>
      </c>
      <c r="J30" s="34">
        <f t="shared" si="2"/>
        <v>550</v>
      </c>
      <c r="K30" s="33">
        <f t="shared" si="26"/>
        <v>-9291.907908959849</v>
      </c>
      <c r="L30" s="42">
        <f t="shared" si="27"/>
        <v>0</v>
      </c>
      <c r="M30" s="34">
        <f t="shared" si="3"/>
        <v>0</v>
      </c>
      <c r="N30" s="38" t="str">
        <f t="shared" si="4"/>
        <v>PAGO</v>
      </c>
      <c r="P30" s="34">
        <f t="shared" si="28"/>
        <v>750</v>
      </c>
      <c r="Q30" s="33">
        <f t="shared" si="29"/>
        <v>2231.3128128819567</v>
      </c>
      <c r="R30" s="42">
        <f t="shared" si="30"/>
        <v>750</v>
      </c>
      <c r="S30" s="34">
        <f t="shared" si="5"/>
        <v>2231.3128128819567</v>
      </c>
      <c r="T30" s="38" t="str">
        <f t="shared" si="6"/>
        <v>npago</v>
      </c>
      <c r="V30" s="34">
        <f t="shared" si="7"/>
        <v>100</v>
      </c>
      <c r="W30" s="33">
        <f t="shared" si="31"/>
        <v>2770.0455716699789</v>
      </c>
      <c r="X30" s="42">
        <f t="shared" si="32"/>
        <v>100</v>
      </c>
      <c r="Y30" s="34">
        <f t="shared" si="8"/>
        <v>2770.0455716699789</v>
      </c>
      <c r="Z30" s="38" t="str">
        <f t="shared" si="9"/>
        <v>npago</v>
      </c>
      <c r="AB30" s="34">
        <f t="shared" si="10"/>
        <v>100</v>
      </c>
      <c r="AC30" s="33">
        <f t="shared" si="33"/>
        <v>578.93325460458334</v>
      </c>
      <c r="AD30" s="42">
        <f t="shared" si="34"/>
        <v>100</v>
      </c>
      <c r="AE30" s="34">
        <f t="shared" si="11"/>
        <v>578.93325460458334</v>
      </c>
      <c r="AF30" s="38" t="str">
        <f t="shared" si="12"/>
        <v>npago</v>
      </c>
      <c r="AH30" s="43">
        <f t="shared" si="13"/>
        <v>500</v>
      </c>
      <c r="AI30" s="33">
        <f t="shared" si="35"/>
        <v>33242.040516623529</v>
      </c>
      <c r="AJ30" s="42">
        <f t="shared" si="36"/>
        <v>500</v>
      </c>
      <c r="AK30" s="34">
        <f t="shared" si="37"/>
        <v>33242.040516623529</v>
      </c>
      <c r="AL30" s="38" t="str">
        <f t="shared" si="14"/>
        <v>npago</v>
      </c>
      <c r="AN30" s="43">
        <f t="shared" si="15"/>
        <v>0</v>
      </c>
      <c r="AO30" s="33">
        <f t="shared" si="38"/>
        <v>0</v>
      </c>
      <c r="AP30" s="42">
        <f t="shared" si="39"/>
        <v>0</v>
      </c>
      <c r="AQ30" s="34">
        <f t="shared" si="40"/>
        <v>0</v>
      </c>
      <c r="AR30" s="38" t="str">
        <f t="shared" si="16"/>
        <v>PAGO</v>
      </c>
      <c r="AT30" s="43">
        <f t="shared" si="17"/>
        <v>0</v>
      </c>
      <c r="AU30" s="33">
        <f t="shared" si="41"/>
        <v>0</v>
      </c>
      <c r="AV30" s="42">
        <f t="shared" si="42"/>
        <v>0</v>
      </c>
      <c r="AW30" s="34">
        <f t="shared" si="43"/>
        <v>0</v>
      </c>
      <c r="AX30" s="38" t="str">
        <f t="shared" si="18"/>
        <v>PAGO</v>
      </c>
      <c r="AZ30" s="43">
        <f t="shared" si="19"/>
        <v>0</v>
      </c>
      <c r="BA30" s="33">
        <f t="shared" si="44"/>
        <v>0</v>
      </c>
      <c r="BB30" s="42">
        <f t="shared" si="45"/>
        <v>0</v>
      </c>
      <c r="BC30" s="34">
        <f t="shared" si="46"/>
        <v>0</v>
      </c>
      <c r="BD30" s="38" t="str">
        <f t="shared" si="20"/>
        <v>PAGO</v>
      </c>
      <c r="BF30" s="43">
        <f t="shared" si="21"/>
        <v>0</v>
      </c>
      <c r="BG30" s="33">
        <f t="shared" si="47"/>
        <v>0</v>
      </c>
      <c r="BH30" s="42">
        <f t="shared" si="48"/>
        <v>0</v>
      </c>
      <c r="BI30" s="34">
        <f t="shared" si="49"/>
        <v>0</v>
      </c>
      <c r="BJ30" s="38" t="str">
        <f t="shared" si="22"/>
        <v>PAGO</v>
      </c>
    </row>
    <row r="31" spans="2:62" x14ac:dyDescent="0.25">
      <c r="B31" s="28">
        <f t="shared" si="50"/>
        <v>42856</v>
      </c>
      <c r="C31" s="27"/>
      <c r="D31" s="34">
        <f t="shared" si="23"/>
        <v>500</v>
      </c>
      <c r="E31" s="33">
        <f t="shared" si="24"/>
        <v>-24049.198027422852</v>
      </c>
      <c r="F31" s="42">
        <f t="shared" si="25"/>
        <v>0</v>
      </c>
      <c r="G31" s="34">
        <f t="shared" si="0"/>
        <v>0</v>
      </c>
      <c r="H31" s="38" t="str">
        <f t="shared" si="1"/>
        <v>PAGO</v>
      </c>
      <c r="J31" s="34">
        <f t="shared" si="2"/>
        <v>550</v>
      </c>
      <c r="K31" s="33">
        <f t="shared" si="26"/>
        <v>-10530.841462587039</v>
      </c>
      <c r="L31" s="42">
        <f t="shared" si="27"/>
        <v>0</v>
      </c>
      <c r="M31" s="34">
        <f t="shared" si="3"/>
        <v>0</v>
      </c>
      <c r="N31" s="38" t="str">
        <f t="shared" si="4"/>
        <v>PAGO</v>
      </c>
      <c r="P31" s="34">
        <f t="shared" si="28"/>
        <v>750</v>
      </c>
      <c r="Q31" s="33">
        <f t="shared" si="29"/>
        <v>1487.9787205399255</v>
      </c>
      <c r="R31" s="42">
        <f t="shared" si="30"/>
        <v>750</v>
      </c>
      <c r="S31" s="34">
        <f t="shared" si="5"/>
        <v>1487.9787205399255</v>
      </c>
      <c r="T31" s="38" t="str">
        <f t="shared" si="6"/>
        <v>npago</v>
      </c>
      <c r="V31" s="34">
        <f t="shared" si="7"/>
        <v>100</v>
      </c>
      <c r="W31" s="33">
        <f t="shared" si="31"/>
        <v>2755.7540345205853</v>
      </c>
      <c r="X31" s="42">
        <f t="shared" si="32"/>
        <v>100</v>
      </c>
      <c r="Y31" s="34">
        <f t="shared" si="8"/>
        <v>2755.7540345205853</v>
      </c>
      <c r="Z31" s="38" t="str">
        <f t="shared" si="9"/>
        <v>npago</v>
      </c>
      <c r="AB31" s="34">
        <f t="shared" si="10"/>
        <v>100</v>
      </c>
      <c r="AC31" s="33">
        <f t="shared" si="33"/>
        <v>498.09058478876671</v>
      </c>
      <c r="AD31" s="42">
        <f t="shared" si="34"/>
        <v>100</v>
      </c>
      <c r="AE31" s="34">
        <f t="shared" si="11"/>
        <v>498.09058478876671</v>
      </c>
      <c r="AF31" s="38" t="str">
        <f t="shared" si="12"/>
        <v>npago</v>
      </c>
      <c r="AH31" s="43">
        <f t="shared" si="13"/>
        <v>500</v>
      </c>
      <c r="AI31" s="33">
        <f t="shared" si="35"/>
        <v>32807.524597656775</v>
      </c>
      <c r="AJ31" s="42">
        <f t="shared" si="36"/>
        <v>500</v>
      </c>
      <c r="AK31" s="34">
        <f t="shared" si="37"/>
        <v>32807.524597656775</v>
      </c>
      <c r="AL31" s="38" t="str">
        <f t="shared" si="14"/>
        <v>npago</v>
      </c>
      <c r="AN31" s="43">
        <f t="shared" si="15"/>
        <v>0</v>
      </c>
      <c r="AO31" s="33">
        <f t="shared" si="38"/>
        <v>0</v>
      </c>
      <c r="AP31" s="42">
        <f t="shared" si="39"/>
        <v>0</v>
      </c>
      <c r="AQ31" s="34">
        <f t="shared" si="40"/>
        <v>0</v>
      </c>
      <c r="AR31" s="38" t="str">
        <f t="shared" si="16"/>
        <v>PAGO</v>
      </c>
      <c r="AT31" s="43">
        <f t="shared" si="17"/>
        <v>0</v>
      </c>
      <c r="AU31" s="33">
        <f t="shared" si="41"/>
        <v>0</v>
      </c>
      <c r="AV31" s="42">
        <f t="shared" si="42"/>
        <v>0</v>
      </c>
      <c r="AW31" s="34">
        <f t="shared" si="43"/>
        <v>0</v>
      </c>
      <c r="AX31" s="38" t="str">
        <f t="shared" si="18"/>
        <v>PAGO</v>
      </c>
      <c r="AZ31" s="43">
        <f t="shared" si="19"/>
        <v>0</v>
      </c>
      <c r="BA31" s="33">
        <f t="shared" si="44"/>
        <v>0</v>
      </c>
      <c r="BB31" s="42">
        <f t="shared" si="45"/>
        <v>0</v>
      </c>
      <c r="BC31" s="34">
        <f t="shared" si="46"/>
        <v>0</v>
      </c>
      <c r="BD31" s="38" t="str">
        <f t="shared" si="20"/>
        <v>PAGO</v>
      </c>
      <c r="BF31" s="43">
        <f t="shared" si="21"/>
        <v>0</v>
      </c>
      <c r="BG31" s="33">
        <f t="shared" si="47"/>
        <v>0</v>
      </c>
      <c r="BH31" s="42">
        <f t="shared" si="48"/>
        <v>0</v>
      </c>
      <c r="BI31" s="34">
        <f t="shared" si="49"/>
        <v>0</v>
      </c>
      <c r="BJ31" s="38" t="str">
        <f t="shared" si="22"/>
        <v>PAGO</v>
      </c>
    </row>
    <row r="32" spans="2:62" x14ac:dyDescent="0.25">
      <c r="B32" s="28">
        <f t="shared" si="50"/>
        <v>42887</v>
      </c>
      <c r="C32" s="27"/>
      <c r="D32" s="34">
        <f t="shared" si="23"/>
        <v>500</v>
      </c>
      <c r="E32" s="33">
        <f t="shared" si="24"/>
        <v>-27004.117830165138</v>
      </c>
      <c r="F32" s="42">
        <f t="shared" si="25"/>
        <v>0</v>
      </c>
      <c r="G32" s="34">
        <f t="shared" si="0"/>
        <v>0</v>
      </c>
      <c r="H32" s="38" t="str">
        <f t="shared" si="1"/>
        <v>PAGO</v>
      </c>
      <c r="J32" s="34">
        <f t="shared" si="2"/>
        <v>550</v>
      </c>
      <c r="K32" s="33">
        <f t="shared" si="26"/>
        <v>-11856.500364968133</v>
      </c>
      <c r="L32" s="42">
        <f t="shared" si="27"/>
        <v>0</v>
      </c>
      <c r="M32" s="34">
        <f t="shared" si="3"/>
        <v>0</v>
      </c>
      <c r="N32" s="38" t="str">
        <f t="shared" si="4"/>
        <v>PAGO</v>
      </c>
      <c r="P32" s="34">
        <f t="shared" si="28"/>
        <v>750</v>
      </c>
      <c r="Q32" s="33">
        <f t="shared" si="29"/>
        <v>741.29962478235507</v>
      </c>
      <c r="R32" s="42">
        <f t="shared" si="30"/>
        <v>750</v>
      </c>
      <c r="S32" s="34">
        <f t="shared" si="5"/>
        <v>741.29962478235507</v>
      </c>
      <c r="T32" s="38" t="str">
        <f t="shared" si="6"/>
        <v>npago</v>
      </c>
      <c r="V32" s="34">
        <f t="shared" si="7"/>
        <v>100</v>
      </c>
      <c r="W32" s="33">
        <f t="shared" si="31"/>
        <v>2741.0037390286961</v>
      </c>
      <c r="X32" s="42">
        <f t="shared" si="32"/>
        <v>100</v>
      </c>
      <c r="Y32" s="34">
        <f t="shared" si="8"/>
        <v>2741.0037390286961</v>
      </c>
      <c r="Z32" s="38" t="str">
        <f t="shared" si="9"/>
        <v>npago</v>
      </c>
      <c r="AB32" s="34">
        <f t="shared" si="10"/>
        <v>100</v>
      </c>
      <c r="AC32" s="33">
        <f t="shared" si="33"/>
        <v>414.01420818031738</v>
      </c>
      <c r="AD32" s="42">
        <f t="shared" si="34"/>
        <v>100</v>
      </c>
      <c r="AE32" s="34">
        <f t="shared" si="11"/>
        <v>414.01420818031738</v>
      </c>
      <c r="AF32" s="38" t="str">
        <f t="shared" si="12"/>
        <v>npago</v>
      </c>
      <c r="AH32" s="43">
        <f t="shared" si="13"/>
        <v>500</v>
      </c>
      <c r="AI32" s="33">
        <f t="shared" si="35"/>
        <v>32372.139646852087</v>
      </c>
      <c r="AJ32" s="42">
        <f t="shared" si="36"/>
        <v>500</v>
      </c>
      <c r="AK32" s="34">
        <f t="shared" si="37"/>
        <v>32372.139646852087</v>
      </c>
      <c r="AL32" s="38" t="str">
        <f t="shared" si="14"/>
        <v>npago</v>
      </c>
      <c r="AN32" s="43">
        <f t="shared" si="15"/>
        <v>0</v>
      </c>
      <c r="AO32" s="33">
        <f t="shared" si="38"/>
        <v>0</v>
      </c>
      <c r="AP32" s="42">
        <f t="shared" si="39"/>
        <v>0</v>
      </c>
      <c r="AQ32" s="34">
        <f t="shared" si="40"/>
        <v>0</v>
      </c>
      <c r="AR32" s="38" t="str">
        <f t="shared" si="16"/>
        <v>PAGO</v>
      </c>
      <c r="AT32" s="43">
        <f t="shared" si="17"/>
        <v>0</v>
      </c>
      <c r="AU32" s="33">
        <f t="shared" si="41"/>
        <v>0</v>
      </c>
      <c r="AV32" s="42">
        <f t="shared" si="42"/>
        <v>0</v>
      </c>
      <c r="AW32" s="34">
        <f t="shared" si="43"/>
        <v>0</v>
      </c>
      <c r="AX32" s="38" t="str">
        <f t="shared" si="18"/>
        <v>PAGO</v>
      </c>
      <c r="AZ32" s="43">
        <f t="shared" si="19"/>
        <v>0</v>
      </c>
      <c r="BA32" s="33">
        <f t="shared" si="44"/>
        <v>0</v>
      </c>
      <c r="BB32" s="42">
        <f t="shared" si="45"/>
        <v>0</v>
      </c>
      <c r="BC32" s="34">
        <f t="shared" si="46"/>
        <v>0</v>
      </c>
      <c r="BD32" s="38" t="str">
        <f t="shared" si="20"/>
        <v>PAGO</v>
      </c>
      <c r="BF32" s="43">
        <f t="shared" si="21"/>
        <v>0</v>
      </c>
      <c r="BG32" s="33">
        <f t="shared" si="47"/>
        <v>0</v>
      </c>
      <c r="BH32" s="42">
        <f t="shared" si="48"/>
        <v>0</v>
      </c>
      <c r="BI32" s="34">
        <f t="shared" si="49"/>
        <v>0</v>
      </c>
      <c r="BJ32" s="38" t="str">
        <f t="shared" si="22"/>
        <v>PAGO</v>
      </c>
    </row>
    <row r="33" spans="2:62" x14ac:dyDescent="0.25">
      <c r="B33" s="28">
        <f t="shared" si="50"/>
        <v>42917</v>
      </c>
      <c r="C33" s="27"/>
      <c r="D33" s="34">
        <f t="shared" si="23"/>
        <v>500</v>
      </c>
      <c r="E33" s="33">
        <f t="shared" si="24"/>
        <v>-30254.529613181654</v>
      </c>
      <c r="F33" s="42">
        <f t="shared" si="25"/>
        <v>0</v>
      </c>
      <c r="G33" s="34">
        <f t="shared" si="0"/>
        <v>0</v>
      </c>
      <c r="H33" s="38" t="str">
        <f t="shared" si="1"/>
        <v>PAGO</v>
      </c>
      <c r="J33" s="34">
        <f t="shared" si="2"/>
        <v>550</v>
      </c>
      <c r="K33" s="33">
        <f t="shared" si="26"/>
        <v>-13274.955390515903</v>
      </c>
      <c r="L33" s="42">
        <f t="shared" si="27"/>
        <v>0</v>
      </c>
      <c r="M33" s="34">
        <f t="shared" si="3"/>
        <v>0</v>
      </c>
      <c r="N33" s="38" t="str">
        <f t="shared" si="4"/>
        <v>PAGO</v>
      </c>
      <c r="P33" s="34">
        <f t="shared" si="28"/>
        <v>750</v>
      </c>
      <c r="Q33" s="33">
        <f t="shared" si="29"/>
        <v>-8.7395269061243344</v>
      </c>
      <c r="R33" s="42">
        <f t="shared" si="30"/>
        <v>741.29962478235507</v>
      </c>
      <c r="S33" s="34">
        <f t="shared" si="5"/>
        <v>0</v>
      </c>
      <c r="T33" s="38" t="str">
        <f t="shared" si="6"/>
        <v>PAGO</v>
      </c>
      <c r="V33" s="34">
        <f t="shared" si="7"/>
        <v>108.70037521764493</v>
      </c>
      <c r="W33" s="33">
        <f t="shared" si="31"/>
        <v>2716.8003017893857</v>
      </c>
      <c r="X33" s="42">
        <f t="shared" si="32"/>
        <v>108.70037521764493</v>
      </c>
      <c r="Y33" s="34">
        <f t="shared" si="8"/>
        <v>2716.8003017893857</v>
      </c>
      <c r="Z33" s="38" t="str">
        <f t="shared" si="9"/>
        <v>npago</v>
      </c>
      <c r="AB33" s="34">
        <f t="shared" si="10"/>
        <v>100</v>
      </c>
      <c r="AC33" s="33">
        <f t="shared" si="33"/>
        <v>326.57477650753009</v>
      </c>
      <c r="AD33" s="42">
        <f t="shared" si="34"/>
        <v>100</v>
      </c>
      <c r="AE33" s="34">
        <f t="shared" si="11"/>
        <v>326.57477650753009</v>
      </c>
      <c r="AF33" s="38" t="str">
        <f t="shared" si="12"/>
        <v>npago</v>
      </c>
      <c r="AH33" s="43">
        <f t="shared" si="13"/>
        <v>500</v>
      </c>
      <c r="AI33" s="33">
        <f t="shared" si="35"/>
        <v>31935.883926145791</v>
      </c>
      <c r="AJ33" s="42">
        <f t="shared" si="36"/>
        <v>500</v>
      </c>
      <c r="AK33" s="34">
        <f t="shared" si="37"/>
        <v>31935.883926145791</v>
      </c>
      <c r="AL33" s="38" t="str">
        <f t="shared" si="14"/>
        <v>npago</v>
      </c>
      <c r="AN33" s="43">
        <f t="shared" si="15"/>
        <v>0</v>
      </c>
      <c r="AO33" s="33">
        <f t="shared" si="38"/>
        <v>0</v>
      </c>
      <c r="AP33" s="42">
        <f t="shared" si="39"/>
        <v>0</v>
      </c>
      <c r="AQ33" s="34">
        <f t="shared" si="40"/>
        <v>0</v>
      </c>
      <c r="AR33" s="38" t="str">
        <f t="shared" si="16"/>
        <v>PAGO</v>
      </c>
      <c r="AT33" s="43">
        <f t="shared" si="17"/>
        <v>0</v>
      </c>
      <c r="AU33" s="33">
        <f t="shared" si="41"/>
        <v>0</v>
      </c>
      <c r="AV33" s="42">
        <f t="shared" si="42"/>
        <v>0</v>
      </c>
      <c r="AW33" s="34">
        <f t="shared" si="43"/>
        <v>0</v>
      </c>
      <c r="AX33" s="38" t="str">
        <f t="shared" si="18"/>
        <v>PAGO</v>
      </c>
      <c r="AZ33" s="43">
        <f t="shared" si="19"/>
        <v>0</v>
      </c>
      <c r="BA33" s="33">
        <f t="shared" si="44"/>
        <v>0</v>
      </c>
      <c r="BB33" s="42">
        <f t="shared" si="45"/>
        <v>0</v>
      </c>
      <c r="BC33" s="34">
        <f t="shared" si="46"/>
        <v>0</v>
      </c>
      <c r="BD33" s="38" t="str">
        <f t="shared" si="20"/>
        <v>PAGO</v>
      </c>
      <c r="BF33" s="43">
        <f t="shared" si="21"/>
        <v>0</v>
      </c>
      <c r="BG33" s="33">
        <f t="shared" si="47"/>
        <v>0</v>
      </c>
      <c r="BH33" s="42">
        <f t="shared" si="48"/>
        <v>0</v>
      </c>
      <c r="BI33" s="34">
        <f t="shared" si="49"/>
        <v>0</v>
      </c>
      <c r="BJ33" s="38" t="str">
        <f t="shared" si="22"/>
        <v>PAGO</v>
      </c>
    </row>
    <row r="34" spans="2:62" x14ac:dyDescent="0.25">
      <c r="B34" s="28">
        <f t="shared" si="50"/>
        <v>42948</v>
      </c>
      <c r="C34" s="27"/>
      <c r="D34" s="34">
        <f t="shared" si="23"/>
        <v>500</v>
      </c>
      <c r="E34" s="33">
        <f t="shared" si="24"/>
        <v>-33829.982574499823</v>
      </c>
      <c r="F34" s="42">
        <f t="shared" si="25"/>
        <v>0</v>
      </c>
      <c r="G34" s="34">
        <f t="shared" si="0"/>
        <v>0</v>
      </c>
      <c r="H34" s="38" t="str">
        <f t="shared" si="1"/>
        <v>PAGO</v>
      </c>
      <c r="J34" s="34">
        <f t="shared" si="2"/>
        <v>550</v>
      </c>
      <c r="K34" s="33">
        <f t="shared" si="26"/>
        <v>-14792.702267852017</v>
      </c>
      <c r="L34" s="42">
        <f t="shared" si="27"/>
        <v>0</v>
      </c>
      <c r="M34" s="34">
        <f t="shared" si="3"/>
        <v>0</v>
      </c>
      <c r="N34" s="38" t="str">
        <f t="shared" si="4"/>
        <v>PAGO</v>
      </c>
      <c r="P34" s="34">
        <f t="shared" si="28"/>
        <v>750</v>
      </c>
      <c r="Q34" s="33">
        <f t="shared" si="29"/>
        <v>-762.15385477720179</v>
      </c>
      <c r="R34" s="42">
        <f t="shared" si="30"/>
        <v>0</v>
      </c>
      <c r="S34" s="34">
        <f t="shared" si="5"/>
        <v>0</v>
      </c>
      <c r="T34" s="38" t="str">
        <f t="shared" si="6"/>
        <v>PAGO</v>
      </c>
      <c r="V34" s="34">
        <f t="shared" si="7"/>
        <v>850</v>
      </c>
      <c r="W34" s="33">
        <f t="shared" si="31"/>
        <v>1926.724591476825</v>
      </c>
      <c r="X34" s="42">
        <f t="shared" si="32"/>
        <v>850</v>
      </c>
      <c r="Y34" s="34">
        <f t="shared" si="8"/>
        <v>1926.724591476825</v>
      </c>
      <c r="Z34" s="38" t="str">
        <f t="shared" si="9"/>
        <v>npago</v>
      </c>
      <c r="AB34" s="34">
        <f t="shared" si="10"/>
        <v>100</v>
      </c>
      <c r="AC34" s="33">
        <f t="shared" si="33"/>
        <v>235.6377675678313</v>
      </c>
      <c r="AD34" s="42">
        <f t="shared" si="34"/>
        <v>100</v>
      </c>
      <c r="AE34" s="34">
        <f t="shared" si="11"/>
        <v>235.6377675678313</v>
      </c>
      <c r="AF34" s="38" t="str">
        <f t="shared" si="12"/>
        <v>npago</v>
      </c>
      <c r="AH34" s="43">
        <f t="shared" si="13"/>
        <v>500</v>
      </c>
      <c r="AI34" s="33">
        <f t="shared" si="35"/>
        <v>31498.755693998082</v>
      </c>
      <c r="AJ34" s="42">
        <f t="shared" si="36"/>
        <v>500</v>
      </c>
      <c r="AK34" s="34">
        <f t="shared" si="37"/>
        <v>31498.755693998082</v>
      </c>
      <c r="AL34" s="38" t="str">
        <f t="shared" si="14"/>
        <v>npago</v>
      </c>
      <c r="AN34" s="43">
        <f t="shared" si="15"/>
        <v>0</v>
      </c>
      <c r="AO34" s="33">
        <f t="shared" si="38"/>
        <v>0</v>
      </c>
      <c r="AP34" s="42">
        <f t="shared" si="39"/>
        <v>0</v>
      </c>
      <c r="AQ34" s="34">
        <f t="shared" si="40"/>
        <v>0</v>
      </c>
      <c r="AR34" s="38" t="str">
        <f t="shared" si="16"/>
        <v>PAGO</v>
      </c>
      <c r="AT34" s="43">
        <f t="shared" si="17"/>
        <v>0</v>
      </c>
      <c r="AU34" s="33">
        <f t="shared" si="41"/>
        <v>0</v>
      </c>
      <c r="AV34" s="42">
        <f t="shared" si="42"/>
        <v>0</v>
      </c>
      <c r="AW34" s="34">
        <f t="shared" si="43"/>
        <v>0</v>
      </c>
      <c r="AX34" s="38" t="str">
        <f t="shared" si="18"/>
        <v>PAGO</v>
      </c>
      <c r="AZ34" s="43">
        <f t="shared" si="19"/>
        <v>0</v>
      </c>
      <c r="BA34" s="33">
        <f t="shared" si="44"/>
        <v>0</v>
      </c>
      <c r="BB34" s="42">
        <f t="shared" si="45"/>
        <v>0</v>
      </c>
      <c r="BC34" s="34">
        <f t="shared" si="46"/>
        <v>0</v>
      </c>
      <c r="BD34" s="38" t="str">
        <f t="shared" si="20"/>
        <v>PAGO</v>
      </c>
      <c r="BF34" s="43">
        <f t="shared" si="21"/>
        <v>0</v>
      </c>
      <c r="BG34" s="33">
        <f t="shared" si="47"/>
        <v>0</v>
      </c>
      <c r="BH34" s="42">
        <f t="shared" si="48"/>
        <v>0</v>
      </c>
      <c r="BI34" s="34">
        <f t="shared" si="49"/>
        <v>0</v>
      </c>
      <c r="BJ34" s="38" t="str">
        <f t="shared" si="22"/>
        <v>PAGO</v>
      </c>
    </row>
    <row r="35" spans="2:62" x14ac:dyDescent="0.25">
      <c r="B35" s="28">
        <f t="shared" si="50"/>
        <v>42979</v>
      </c>
      <c r="C35" s="27"/>
      <c r="D35" s="34">
        <f t="shared" si="23"/>
        <v>500</v>
      </c>
      <c r="E35" s="33">
        <f t="shared" si="24"/>
        <v>-37762.980831949812</v>
      </c>
      <c r="F35" s="42">
        <f t="shared" si="25"/>
        <v>0</v>
      </c>
      <c r="G35" s="34">
        <f t="shared" si="0"/>
        <v>0</v>
      </c>
      <c r="H35" s="38" t="str">
        <f t="shared" si="1"/>
        <v>PAGO</v>
      </c>
      <c r="J35" s="34">
        <f t="shared" si="2"/>
        <v>550</v>
      </c>
      <c r="K35" s="33">
        <f t="shared" si="26"/>
        <v>-16416.691426601657</v>
      </c>
      <c r="L35" s="42">
        <f t="shared" si="27"/>
        <v>0</v>
      </c>
      <c r="M35" s="34">
        <f t="shared" si="3"/>
        <v>0</v>
      </c>
      <c r="N35" s="38" t="str">
        <f t="shared" si="4"/>
        <v>PAGO</v>
      </c>
      <c r="P35" s="34">
        <f t="shared" si="28"/>
        <v>750</v>
      </c>
      <c r="Q35" s="33">
        <f t="shared" si="29"/>
        <v>-1518.9585471236992</v>
      </c>
      <c r="R35" s="42">
        <f t="shared" si="30"/>
        <v>0</v>
      </c>
      <c r="S35" s="34">
        <f t="shared" si="5"/>
        <v>0</v>
      </c>
      <c r="T35" s="38" t="str">
        <f t="shared" si="6"/>
        <v>PAGO</v>
      </c>
      <c r="V35" s="34">
        <f t="shared" si="7"/>
        <v>850</v>
      </c>
      <c r="W35" s="33">
        <f t="shared" si="31"/>
        <v>1111.287450863231</v>
      </c>
      <c r="X35" s="42">
        <f t="shared" si="32"/>
        <v>850</v>
      </c>
      <c r="Y35" s="34">
        <f t="shared" si="8"/>
        <v>1111.287450863231</v>
      </c>
      <c r="Z35" s="38" t="str">
        <f t="shared" si="9"/>
        <v>npago</v>
      </c>
      <c r="AB35" s="34">
        <f t="shared" si="10"/>
        <v>100</v>
      </c>
      <c r="AC35" s="33">
        <f t="shared" si="33"/>
        <v>141.06327827054457</v>
      </c>
      <c r="AD35" s="42">
        <f t="shared" si="34"/>
        <v>100</v>
      </c>
      <c r="AE35" s="34">
        <f t="shared" si="11"/>
        <v>141.06327827054457</v>
      </c>
      <c r="AF35" s="38" t="str">
        <f t="shared" si="12"/>
        <v>npago</v>
      </c>
      <c r="AH35" s="43">
        <f t="shared" si="13"/>
        <v>500</v>
      </c>
      <c r="AI35" s="33">
        <f t="shared" si="35"/>
        <v>31060.753205386078</v>
      </c>
      <c r="AJ35" s="42">
        <f t="shared" si="36"/>
        <v>500</v>
      </c>
      <c r="AK35" s="34">
        <f t="shared" si="37"/>
        <v>31060.753205386078</v>
      </c>
      <c r="AL35" s="38" t="str">
        <f t="shared" si="14"/>
        <v>npago</v>
      </c>
      <c r="AN35" s="43">
        <f t="shared" si="15"/>
        <v>0</v>
      </c>
      <c r="AO35" s="33">
        <f t="shared" si="38"/>
        <v>0</v>
      </c>
      <c r="AP35" s="42">
        <f t="shared" si="39"/>
        <v>0</v>
      </c>
      <c r="AQ35" s="34">
        <f t="shared" si="40"/>
        <v>0</v>
      </c>
      <c r="AR35" s="38" t="str">
        <f t="shared" si="16"/>
        <v>PAGO</v>
      </c>
      <c r="AT35" s="43">
        <f t="shared" si="17"/>
        <v>0</v>
      </c>
      <c r="AU35" s="33">
        <f t="shared" si="41"/>
        <v>0</v>
      </c>
      <c r="AV35" s="42">
        <f t="shared" si="42"/>
        <v>0</v>
      </c>
      <c r="AW35" s="34">
        <f t="shared" si="43"/>
        <v>0</v>
      </c>
      <c r="AX35" s="38" t="str">
        <f t="shared" si="18"/>
        <v>PAGO</v>
      </c>
      <c r="AZ35" s="43">
        <f t="shared" si="19"/>
        <v>0</v>
      </c>
      <c r="BA35" s="33">
        <f t="shared" si="44"/>
        <v>0</v>
      </c>
      <c r="BB35" s="42">
        <f t="shared" si="45"/>
        <v>0</v>
      </c>
      <c r="BC35" s="34">
        <f t="shared" si="46"/>
        <v>0</v>
      </c>
      <c r="BD35" s="38" t="str">
        <f t="shared" si="20"/>
        <v>PAGO</v>
      </c>
      <c r="BF35" s="43">
        <f t="shared" si="21"/>
        <v>0</v>
      </c>
      <c r="BG35" s="33">
        <f t="shared" si="47"/>
        <v>0</v>
      </c>
      <c r="BH35" s="42">
        <f t="shared" si="48"/>
        <v>0</v>
      </c>
      <c r="BI35" s="34">
        <f t="shared" si="49"/>
        <v>0</v>
      </c>
      <c r="BJ35" s="38" t="str">
        <f t="shared" si="22"/>
        <v>PAGO</v>
      </c>
    </row>
    <row r="36" spans="2:62" x14ac:dyDescent="0.25">
      <c r="B36" s="28">
        <f t="shared" si="50"/>
        <v>43009</v>
      </c>
      <c r="C36" s="27"/>
      <c r="D36" s="34">
        <f t="shared" si="23"/>
        <v>500</v>
      </c>
      <c r="E36" s="33">
        <f t="shared" si="24"/>
        <v>-42089.278915144794</v>
      </c>
      <c r="F36" s="42">
        <f t="shared" si="25"/>
        <v>0</v>
      </c>
      <c r="G36" s="34">
        <f t="shared" si="0"/>
        <v>0</v>
      </c>
      <c r="H36" s="38" t="str">
        <f t="shared" si="1"/>
        <v>PAGO</v>
      </c>
      <c r="J36" s="34">
        <f t="shared" si="2"/>
        <v>550</v>
      </c>
      <c r="K36" s="33">
        <f t="shared" si="26"/>
        <v>-18154.359826463773</v>
      </c>
      <c r="L36" s="42">
        <f t="shared" si="27"/>
        <v>0</v>
      </c>
      <c r="M36" s="34">
        <f t="shared" si="3"/>
        <v>0</v>
      </c>
      <c r="N36" s="38" t="str">
        <f t="shared" si="4"/>
        <v>PAGO</v>
      </c>
      <c r="P36" s="34">
        <f t="shared" si="28"/>
        <v>750</v>
      </c>
      <c r="Q36" s="33">
        <f t="shared" si="29"/>
        <v>-2279.1688605857557</v>
      </c>
      <c r="R36" s="42">
        <f t="shared" si="30"/>
        <v>0</v>
      </c>
      <c r="S36" s="34">
        <f t="shared" si="5"/>
        <v>0</v>
      </c>
      <c r="T36" s="38" t="str">
        <f t="shared" si="6"/>
        <v>PAGO</v>
      </c>
      <c r="V36" s="34">
        <f t="shared" si="7"/>
        <v>850</v>
      </c>
      <c r="W36" s="33">
        <f t="shared" si="31"/>
        <v>269.67477803594073</v>
      </c>
      <c r="X36" s="42">
        <f t="shared" si="32"/>
        <v>850</v>
      </c>
      <c r="Y36" s="34">
        <f t="shared" si="8"/>
        <v>269.67477803594073</v>
      </c>
      <c r="Z36" s="38" t="str">
        <f t="shared" si="9"/>
        <v>npago</v>
      </c>
      <c r="AB36" s="34">
        <f t="shared" si="10"/>
        <v>100</v>
      </c>
      <c r="AC36" s="33">
        <f t="shared" si="33"/>
        <v>42.705809401366359</v>
      </c>
      <c r="AD36" s="42">
        <f t="shared" si="34"/>
        <v>100</v>
      </c>
      <c r="AE36" s="34">
        <f t="shared" si="11"/>
        <v>42.705809401366359</v>
      </c>
      <c r="AF36" s="38" t="str">
        <f t="shared" si="12"/>
        <v>npago</v>
      </c>
      <c r="AH36" s="43">
        <f t="shared" si="13"/>
        <v>500</v>
      </c>
      <c r="AI36" s="33">
        <f t="shared" si="35"/>
        <v>30621.874711796849</v>
      </c>
      <c r="AJ36" s="42">
        <f t="shared" si="36"/>
        <v>500</v>
      </c>
      <c r="AK36" s="34">
        <f t="shared" si="37"/>
        <v>30621.874711796849</v>
      </c>
      <c r="AL36" s="38" t="str">
        <f t="shared" si="14"/>
        <v>npago</v>
      </c>
      <c r="AN36" s="43">
        <f t="shared" si="15"/>
        <v>0</v>
      </c>
      <c r="AO36" s="33">
        <f t="shared" si="38"/>
        <v>0</v>
      </c>
      <c r="AP36" s="42">
        <f t="shared" si="39"/>
        <v>0</v>
      </c>
      <c r="AQ36" s="34">
        <f t="shared" si="40"/>
        <v>0</v>
      </c>
      <c r="AR36" s="38" t="str">
        <f t="shared" si="16"/>
        <v>PAGO</v>
      </c>
      <c r="AT36" s="43">
        <f t="shared" si="17"/>
        <v>0</v>
      </c>
      <c r="AU36" s="33">
        <f t="shared" si="41"/>
        <v>0</v>
      </c>
      <c r="AV36" s="42">
        <f t="shared" si="42"/>
        <v>0</v>
      </c>
      <c r="AW36" s="34">
        <f t="shared" si="43"/>
        <v>0</v>
      </c>
      <c r="AX36" s="38" t="str">
        <f t="shared" si="18"/>
        <v>PAGO</v>
      </c>
      <c r="AZ36" s="43">
        <f t="shared" si="19"/>
        <v>0</v>
      </c>
      <c r="BA36" s="33">
        <f t="shared" si="44"/>
        <v>0</v>
      </c>
      <c r="BB36" s="42">
        <f t="shared" si="45"/>
        <v>0</v>
      </c>
      <c r="BC36" s="34">
        <f t="shared" si="46"/>
        <v>0</v>
      </c>
      <c r="BD36" s="38" t="str">
        <f t="shared" si="20"/>
        <v>PAGO</v>
      </c>
      <c r="BF36" s="43">
        <f t="shared" si="21"/>
        <v>0</v>
      </c>
      <c r="BG36" s="33">
        <f t="shared" si="47"/>
        <v>0</v>
      </c>
      <c r="BH36" s="42">
        <f t="shared" si="48"/>
        <v>0</v>
      </c>
      <c r="BI36" s="34">
        <f t="shared" si="49"/>
        <v>0</v>
      </c>
      <c r="BJ36" s="38" t="str">
        <f t="shared" si="22"/>
        <v>PAGO</v>
      </c>
    </row>
    <row r="37" spans="2:62" x14ac:dyDescent="0.25">
      <c r="B37" s="28">
        <f t="shared" si="50"/>
        <v>43040</v>
      </c>
      <c r="C37" s="27"/>
      <c r="D37" s="34">
        <f t="shared" si="23"/>
        <v>500</v>
      </c>
      <c r="E37" s="33">
        <f t="shared" si="24"/>
        <v>-46848.206806659276</v>
      </c>
      <c r="F37" s="42">
        <f t="shared" si="25"/>
        <v>0</v>
      </c>
      <c r="G37" s="34">
        <f t="shared" si="0"/>
        <v>0</v>
      </c>
      <c r="H37" s="38" t="str">
        <f t="shared" si="1"/>
        <v>PAGO</v>
      </c>
      <c r="J37" s="34">
        <f t="shared" si="2"/>
        <v>550</v>
      </c>
      <c r="K37" s="33">
        <f t="shared" si="26"/>
        <v>-20013.665014316237</v>
      </c>
      <c r="L37" s="42">
        <f t="shared" si="27"/>
        <v>0</v>
      </c>
      <c r="M37" s="34">
        <f t="shared" si="3"/>
        <v>0</v>
      </c>
      <c r="N37" s="38" t="str">
        <f t="shared" si="4"/>
        <v>PAGO</v>
      </c>
      <c r="P37" s="34">
        <f t="shared" si="28"/>
        <v>750</v>
      </c>
      <c r="Q37" s="33">
        <f t="shared" si="29"/>
        <v>-3042.8001204583916</v>
      </c>
      <c r="R37" s="42">
        <f t="shared" si="30"/>
        <v>0</v>
      </c>
      <c r="S37" s="34">
        <f t="shared" si="5"/>
        <v>0</v>
      </c>
      <c r="T37" s="38" t="str">
        <f t="shared" si="6"/>
        <v>PAGO</v>
      </c>
      <c r="V37" s="34">
        <f t="shared" si="7"/>
        <v>850</v>
      </c>
      <c r="W37" s="33">
        <f t="shared" si="31"/>
        <v>-598.95366158910554</v>
      </c>
      <c r="X37" s="42">
        <f t="shared" si="32"/>
        <v>269.67477803594073</v>
      </c>
      <c r="Y37" s="34">
        <f t="shared" si="8"/>
        <v>0</v>
      </c>
      <c r="Z37" s="38" t="str">
        <f t="shared" si="9"/>
        <v>PAGO</v>
      </c>
      <c r="AB37" s="34">
        <f t="shared" si="10"/>
        <v>680.32522196405921</v>
      </c>
      <c r="AC37" s="33">
        <f t="shared" si="33"/>
        <v>-663.12418906520065</v>
      </c>
      <c r="AD37" s="42">
        <f t="shared" si="34"/>
        <v>42.705809401366359</v>
      </c>
      <c r="AE37" s="34">
        <f t="shared" si="11"/>
        <v>0</v>
      </c>
      <c r="AF37" s="38" t="str">
        <f t="shared" si="12"/>
        <v>PAGO</v>
      </c>
      <c r="AH37" s="43">
        <f t="shared" si="13"/>
        <v>1137.6194125626928</v>
      </c>
      <c r="AI37" s="33">
        <f t="shared" si="35"/>
        <v>29543.223809832623</v>
      </c>
      <c r="AJ37" s="42">
        <f t="shared" si="36"/>
        <v>1137.6194125626928</v>
      </c>
      <c r="AK37" s="34">
        <f t="shared" si="37"/>
        <v>29543.223809832623</v>
      </c>
      <c r="AL37" s="38" t="str">
        <f t="shared" si="14"/>
        <v>npago</v>
      </c>
      <c r="AN37" s="43">
        <f t="shared" si="15"/>
        <v>0</v>
      </c>
      <c r="AO37" s="33">
        <f t="shared" si="38"/>
        <v>0</v>
      </c>
      <c r="AP37" s="42">
        <f t="shared" si="39"/>
        <v>0</v>
      </c>
      <c r="AQ37" s="34">
        <f t="shared" si="40"/>
        <v>0</v>
      </c>
      <c r="AR37" s="38" t="str">
        <f t="shared" si="16"/>
        <v>PAGO</v>
      </c>
      <c r="AT37" s="43">
        <f t="shared" si="17"/>
        <v>0</v>
      </c>
      <c r="AU37" s="33">
        <f t="shared" si="41"/>
        <v>0</v>
      </c>
      <c r="AV37" s="42">
        <f t="shared" si="42"/>
        <v>0</v>
      </c>
      <c r="AW37" s="34">
        <f t="shared" si="43"/>
        <v>0</v>
      </c>
      <c r="AX37" s="38" t="str">
        <f t="shared" si="18"/>
        <v>PAGO</v>
      </c>
      <c r="AZ37" s="43">
        <f t="shared" si="19"/>
        <v>0</v>
      </c>
      <c r="BA37" s="33">
        <f t="shared" si="44"/>
        <v>0</v>
      </c>
      <c r="BB37" s="42">
        <f t="shared" si="45"/>
        <v>0</v>
      </c>
      <c r="BC37" s="34">
        <f t="shared" si="46"/>
        <v>0</v>
      </c>
      <c r="BD37" s="38" t="str">
        <f t="shared" si="20"/>
        <v>PAGO</v>
      </c>
      <c r="BF37" s="43">
        <f t="shared" si="21"/>
        <v>0</v>
      </c>
      <c r="BG37" s="33">
        <f t="shared" si="47"/>
        <v>0</v>
      </c>
      <c r="BH37" s="42">
        <f t="shared" si="48"/>
        <v>0</v>
      </c>
      <c r="BI37" s="34">
        <f t="shared" si="49"/>
        <v>0</v>
      </c>
      <c r="BJ37" s="38" t="str">
        <f t="shared" si="22"/>
        <v>PAGO</v>
      </c>
    </row>
    <row r="38" spans="2:62" x14ac:dyDescent="0.25">
      <c r="B38" s="28">
        <f t="shared" si="50"/>
        <v>43070</v>
      </c>
      <c r="C38" s="27"/>
      <c r="D38" s="34">
        <f t="shared" si="23"/>
        <v>500</v>
      </c>
      <c r="E38" s="33">
        <f t="shared" si="24"/>
        <v>-52083.027487325206</v>
      </c>
      <c r="F38" s="42">
        <f t="shared" si="25"/>
        <v>0</v>
      </c>
      <c r="G38" s="34">
        <f t="shared" si="0"/>
        <v>0</v>
      </c>
      <c r="H38" s="38" t="str">
        <f t="shared" si="1"/>
        <v>PAGO</v>
      </c>
      <c r="J38" s="34">
        <f t="shared" si="2"/>
        <v>550</v>
      </c>
      <c r="K38" s="33">
        <f t="shared" si="26"/>
        <v>-22003.121565318375</v>
      </c>
      <c r="L38" s="42">
        <f t="shared" si="27"/>
        <v>0</v>
      </c>
      <c r="M38" s="34">
        <f t="shared" si="3"/>
        <v>0</v>
      </c>
      <c r="N38" s="38" t="str">
        <f t="shared" si="4"/>
        <v>PAGO</v>
      </c>
      <c r="P38" s="34">
        <f t="shared" si="28"/>
        <v>750</v>
      </c>
      <c r="Q38" s="33">
        <f t="shared" si="29"/>
        <v>-3809.8677210004544</v>
      </c>
      <c r="R38" s="42">
        <f t="shared" si="30"/>
        <v>0</v>
      </c>
      <c r="S38" s="34">
        <f t="shared" si="5"/>
        <v>0</v>
      </c>
      <c r="T38" s="38" t="str">
        <f t="shared" si="6"/>
        <v>PAGO</v>
      </c>
      <c r="V38" s="34">
        <f t="shared" si="7"/>
        <v>850</v>
      </c>
      <c r="W38" s="33">
        <f t="shared" si="31"/>
        <v>-1495.465074126116</v>
      </c>
      <c r="X38" s="42">
        <f t="shared" si="32"/>
        <v>0</v>
      </c>
      <c r="Y38" s="34">
        <f t="shared" si="8"/>
        <v>0</v>
      </c>
      <c r="Z38" s="38" t="str">
        <f t="shared" si="9"/>
        <v>PAGO</v>
      </c>
      <c r="AB38" s="34">
        <f t="shared" si="10"/>
        <v>950</v>
      </c>
      <c r="AC38" s="33">
        <f t="shared" si="33"/>
        <v>-1677.6491566278087</v>
      </c>
      <c r="AD38" s="42">
        <f t="shared" si="34"/>
        <v>0</v>
      </c>
      <c r="AE38" s="34">
        <f t="shared" si="11"/>
        <v>0</v>
      </c>
      <c r="AF38" s="38" t="str">
        <f t="shared" si="12"/>
        <v>PAGO</v>
      </c>
      <c r="AH38" s="43">
        <f t="shared" si="13"/>
        <v>1450</v>
      </c>
      <c r="AI38" s="33">
        <f t="shared" si="35"/>
        <v>28149.410257452288</v>
      </c>
      <c r="AJ38" s="42">
        <f t="shared" si="36"/>
        <v>1450</v>
      </c>
      <c r="AK38" s="34">
        <f t="shared" si="37"/>
        <v>28149.410257452288</v>
      </c>
      <c r="AL38" s="38" t="str">
        <f t="shared" si="14"/>
        <v>npago</v>
      </c>
      <c r="AN38" s="43">
        <f t="shared" si="15"/>
        <v>0</v>
      </c>
      <c r="AO38" s="33">
        <f t="shared" si="38"/>
        <v>0</v>
      </c>
      <c r="AP38" s="42">
        <f t="shared" si="39"/>
        <v>0</v>
      </c>
      <c r="AQ38" s="34">
        <f t="shared" si="40"/>
        <v>0</v>
      </c>
      <c r="AR38" s="38" t="str">
        <f t="shared" si="16"/>
        <v>PAGO</v>
      </c>
      <c r="AT38" s="43">
        <f t="shared" si="17"/>
        <v>0</v>
      </c>
      <c r="AU38" s="33">
        <f t="shared" si="41"/>
        <v>0</v>
      </c>
      <c r="AV38" s="42">
        <f t="shared" si="42"/>
        <v>0</v>
      </c>
      <c r="AW38" s="34">
        <f t="shared" si="43"/>
        <v>0</v>
      </c>
      <c r="AX38" s="38" t="str">
        <f t="shared" si="18"/>
        <v>PAGO</v>
      </c>
      <c r="AZ38" s="43">
        <f t="shared" si="19"/>
        <v>0</v>
      </c>
      <c r="BA38" s="33">
        <f t="shared" si="44"/>
        <v>0</v>
      </c>
      <c r="BB38" s="42">
        <f t="shared" si="45"/>
        <v>0</v>
      </c>
      <c r="BC38" s="34">
        <f t="shared" si="46"/>
        <v>0</v>
      </c>
      <c r="BD38" s="38" t="str">
        <f t="shared" si="20"/>
        <v>PAGO</v>
      </c>
      <c r="BF38" s="43">
        <f t="shared" si="21"/>
        <v>0</v>
      </c>
      <c r="BG38" s="33">
        <f t="shared" si="47"/>
        <v>0</v>
      </c>
      <c r="BH38" s="42">
        <f t="shared" si="48"/>
        <v>0</v>
      </c>
      <c r="BI38" s="34">
        <f t="shared" si="49"/>
        <v>0</v>
      </c>
      <c r="BJ38" s="38" t="str">
        <f t="shared" si="22"/>
        <v>PAGO</v>
      </c>
    </row>
    <row r="39" spans="2:62" x14ac:dyDescent="0.25">
      <c r="B39" s="28">
        <f t="shared" si="50"/>
        <v>43101</v>
      </c>
      <c r="C39" s="27"/>
      <c r="D39" s="34">
        <f t="shared" si="23"/>
        <v>500</v>
      </c>
      <c r="E39" s="33">
        <f t="shared" si="24"/>
        <v>-57841.330236057729</v>
      </c>
      <c r="F39" s="42">
        <f t="shared" si="25"/>
        <v>0</v>
      </c>
      <c r="G39" s="34">
        <f t="shared" ref="G39:G70" si="51">IF(H39=npago, E39,zero)</f>
        <v>0</v>
      </c>
      <c r="H39" s="38" t="str">
        <f t="shared" ref="H39:H70" si="52">IF(E39&gt;0,(npago),pago)</f>
        <v>PAGO</v>
      </c>
      <c r="J39" s="34">
        <f t="shared" ref="J39:J70" si="53">quitar2-F39</f>
        <v>550</v>
      </c>
      <c r="K39" s="33">
        <f t="shared" si="26"/>
        <v>-24131.840074890664</v>
      </c>
      <c r="L39" s="42">
        <f t="shared" si="27"/>
        <v>0</v>
      </c>
      <c r="M39" s="34">
        <f t="shared" ref="M39:M70" si="54">IF(N39=npago, K39,zero)</f>
        <v>0</v>
      </c>
      <c r="N39" s="38" t="str">
        <f t="shared" ref="N39:N70" si="55">IF(K39&gt;0,(npago),pago)</f>
        <v>PAGO</v>
      </c>
      <c r="P39" s="34">
        <f t="shared" si="28"/>
        <v>750</v>
      </c>
      <c r="Q39" s="33">
        <f t="shared" si="29"/>
        <v>-4580.3871257449564</v>
      </c>
      <c r="R39" s="42">
        <f t="shared" si="30"/>
        <v>0</v>
      </c>
      <c r="S39" s="34">
        <f t="shared" ref="S39:S70" si="56">IF(T39=npago, Q39,zero)</f>
        <v>0</v>
      </c>
      <c r="T39" s="38" t="str">
        <f t="shared" ref="T39:T70" si="57">IF(Q39&gt;0,(npago),pago)</f>
        <v>PAGO</v>
      </c>
      <c r="V39" s="34">
        <f t="shared" ref="V39:V70" si="58">quitar4-R39-L39-F39</f>
        <v>850</v>
      </c>
      <c r="W39" s="33">
        <f t="shared" si="31"/>
        <v>-2420.7545030055639</v>
      </c>
      <c r="X39" s="42">
        <f t="shared" si="32"/>
        <v>0</v>
      </c>
      <c r="Y39" s="34">
        <f t="shared" si="8"/>
        <v>0</v>
      </c>
      <c r="Z39" s="38" t="str">
        <f t="shared" si="9"/>
        <v>PAGO</v>
      </c>
      <c r="AB39" s="34">
        <f t="shared" ref="AB39:AB70" si="59">quitar5-X39-R39-L39-F39</f>
        <v>950</v>
      </c>
      <c r="AC39" s="33">
        <f t="shared" si="33"/>
        <v>-2732.755122892921</v>
      </c>
      <c r="AD39" s="42">
        <f t="shared" si="34"/>
        <v>0</v>
      </c>
      <c r="AE39" s="34">
        <f t="shared" si="11"/>
        <v>0</v>
      </c>
      <c r="AF39" s="38" t="str">
        <f t="shared" si="12"/>
        <v>PAGO</v>
      </c>
      <c r="AH39" s="43">
        <f t="shared" ref="AH39:AH70" si="60">quitar6-X39-R39-L39-F39-AD39</f>
        <v>1450</v>
      </c>
      <c r="AI39" s="33">
        <f t="shared" si="35"/>
        <v>26752.809077967191</v>
      </c>
      <c r="AJ39" s="42">
        <f t="shared" si="36"/>
        <v>1450</v>
      </c>
      <c r="AK39" s="34">
        <f t="shared" si="37"/>
        <v>26752.809077967191</v>
      </c>
      <c r="AL39" s="38" t="str">
        <f t="shared" si="14"/>
        <v>npago</v>
      </c>
      <c r="AN39" s="43">
        <f t="shared" ref="AN39:AN70" si="61">quitar7-X39-R39-L39-F39-AD39-AJ39</f>
        <v>0</v>
      </c>
      <c r="AO39" s="33">
        <f t="shared" si="38"/>
        <v>0</v>
      </c>
      <c r="AP39" s="42">
        <f t="shared" si="39"/>
        <v>0</v>
      </c>
      <c r="AQ39" s="34">
        <f t="shared" si="40"/>
        <v>0</v>
      </c>
      <c r="AR39" s="38" t="str">
        <f t="shared" si="16"/>
        <v>PAGO</v>
      </c>
      <c r="AT39" s="43">
        <f t="shared" ref="AT39:AT70" si="62">quitar8-X39-R39-L39-F39-AD39-AJ39-AP39</f>
        <v>0</v>
      </c>
      <c r="AU39" s="33">
        <f t="shared" si="41"/>
        <v>0</v>
      </c>
      <c r="AV39" s="42">
        <f t="shared" si="42"/>
        <v>0</v>
      </c>
      <c r="AW39" s="34">
        <f t="shared" si="43"/>
        <v>0</v>
      </c>
      <c r="AX39" s="38" t="str">
        <f t="shared" si="18"/>
        <v>PAGO</v>
      </c>
      <c r="AZ39" s="43">
        <f t="shared" ref="AZ39:AZ70" si="63">quitar9-X39-R39-L39-F39-AD39-AJ39-AP39-AV39</f>
        <v>0</v>
      </c>
      <c r="BA39" s="33">
        <f t="shared" si="44"/>
        <v>0</v>
      </c>
      <c r="BB39" s="42">
        <f t="shared" si="45"/>
        <v>0</v>
      </c>
      <c r="BC39" s="34">
        <f t="shared" si="46"/>
        <v>0</v>
      </c>
      <c r="BD39" s="38" t="str">
        <f t="shared" si="20"/>
        <v>PAGO</v>
      </c>
      <c r="BF39" s="43">
        <f t="shared" ref="BF39:BF70" si="64">quitar10-X39-R39-L39-F39-AD39-AJ39-AP39-AV39-BB39</f>
        <v>0</v>
      </c>
      <c r="BG39" s="33">
        <f t="shared" si="47"/>
        <v>0</v>
      </c>
      <c r="BH39" s="42">
        <f t="shared" si="48"/>
        <v>0</v>
      </c>
      <c r="BI39" s="34">
        <f t="shared" si="49"/>
        <v>0</v>
      </c>
      <c r="BJ39" s="38" t="str">
        <f t="shared" si="22"/>
        <v>PAGO</v>
      </c>
    </row>
    <row r="40" spans="2:62" x14ac:dyDescent="0.25">
      <c r="B40" s="28">
        <f t="shared" si="50"/>
        <v>43132</v>
      </c>
      <c r="C40" s="27"/>
      <c r="D40" s="34">
        <f t="shared" ref="D40:D71" si="65">quitar1</f>
        <v>500</v>
      </c>
      <c r="E40" s="33">
        <f t="shared" ref="E40:E71" si="66">(E39-D40)*(1+(juros1))</f>
        <v>-64175.463259663506</v>
      </c>
      <c r="F40" s="42">
        <f t="shared" ref="F40:F71" si="67">IF(H40=npago, D40,IF(G40=0,IF(G39&gt;0,G39,zero)))</f>
        <v>0</v>
      </c>
      <c r="G40" s="34">
        <f t="shared" si="51"/>
        <v>0</v>
      </c>
      <c r="H40" s="38" t="str">
        <f t="shared" si="52"/>
        <v>PAGO</v>
      </c>
      <c r="J40" s="34">
        <f t="shared" si="53"/>
        <v>550</v>
      </c>
      <c r="K40" s="33">
        <f t="shared" ref="K40:K71" si="68">(K39-J40)*(1+(juros2))</f>
        <v>-26409.568880133011</v>
      </c>
      <c r="L40" s="42">
        <f t="shared" ref="L40:L71" si="69">IF(N40=npago, J40,IF(M40=0,IF(M39&gt;0,M39,zero)))</f>
        <v>0</v>
      </c>
      <c r="M40" s="34">
        <f t="shared" si="54"/>
        <v>0</v>
      </c>
      <c r="N40" s="38" t="str">
        <f t="shared" si="55"/>
        <v>PAGO</v>
      </c>
      <c r="P40" s="34">
        <f t="shared" ref="P40:P71" si="70">quitar3-L40-F40</f>
        <v>750</v>
      </c>
      <c r="Q40" s="33">
        <f t="shared" ref="Q40:Q71" si="71">(Q39-P40)*(1+(juros3))</f>
        <v>-5354.3738678108084</v>
      </c>
      <c r="R40" s="42">
        <f t="shared" ref="R40:R71" si="72">IF(T40=npago, P40,IF(S40=0,IF(S39&gt;0,S39,zero)))</f>
        <v>0</v>
      </c>
      <c r="S40" s="34">
        <f t="shared" si="56"/>
        <v>0</v>
      </c>
      <c r="T40" s="38" t="str">
        <f t="shared" si="57"/>
        <v>PAGO</v>
      </c>
      <c r="V40" s="34">
        <f t="shared" si="58"/>
        <v>850</v>
      </c>
      <c r="W40" s="33">
        <f t="shared" ref="W40:W71" si="73">(W39-V40)*(1+(juros4))</f>
        <v>-3375.7457225520425</v>
      </c>
      <c r="X40" s="42">
        <f t="shared" ref="X40:X71" si="74">IF(Z40=npago, V40,IF(Y40=0,IF(Y39&gt;0,Y39,0)))</f>
        <v>0</v>
      </c>
      <c r="Y40" s="34">
        <f t="shared" si="8"/>
        <v>0</v>
      </c>
      <c r="Z40" s="38" t="str">
        <f t="shared" si="9"/>
        <v>PAGO</v>
      </c>
      <c r="AB40" s="34">
        <f t="shared" si="59"/>
        <v>950</v>
      </c>
      <c r="AC40" s="33">
        <f t="shared" ref="AC40:AC71" si="75">(AC39-AB40)*(1+(juros5))</f>
        <v>-3830.0653278086379</v>
      </c>
      <c r="AD40" s="42">
        <f t="shared" ref="AD40:AD71" si="76">IF(AF40=npago, AB40,IF(AE40=0,IF(AE39&gt;0,AE39,0)))</f>
        <v>0</v>
      </c>
      <c r="AE40" s="34">
        <f t="shared" si="11"/>
        <v>0</v>
      </c>
      <c r="AF40" s="38" t="str">
        <f t="shared" si="12"/>
        <v>PAGO</v>
      </c>
      <c r="AH40" s="43">
        <f t="shared" si="60"/>
        <v>1450</v>
      </c>
      <c r="AI40" s="33">
        <f t="shared" ref="AI40:AI71" si="77">(AI39-AH40)*(1+(juros6))</f>
        <v>25353.414696123127</v>
      </c>
      <c r="AJ40" s="42">
        <f t="shared" si="36"/>
        <v>1450</v>
      </c>
      <c r="AK40" s="34">
        <f t="shared" si="37"/>
        <v>25353.414696123127</v>
      </c>
      <c r="AL40" s="38" t="str">
        <f t="shared" si="14"/>
        <v>npago</v>
      </c>
      <c r="AN40" s="43">
        <f t="shared" si="61"/>
        <v>0</v>
      </c>
      <c r="AO40" s="33">
        <f t="shared" ref="AO40:AO71" si="78">(AO39-AN40)*(1+(juros7))</f>
        <v>0</v>
      </c>
      <c r="AP40" s="42">
        <f t="shared" si="39"/>
        <v>0</v>
      </c>
      <c r="AQ40" s="34">
        <f t="shared" si="40"/>
        <v>0</v>
      </c>
      <c r="AR40" s="38" t="str">
        <f t="shared" si="16"/>
        <v>PAGO</v>
      </c>
      <c r="AT40" s="43">
        <f t="shared" si="62"/>
        <v>0</v>
      </c>
      <c r="AU40" s="33">
        <f t="shared" ref="AU40:AU71" si="79">(AU39-AT40)*(1+(juros8))</f>
        <v>0</v>
      </c>
      <c r="AV40" s="42">
        <f t="shared" si="42"/>
        <v>0</v>
      </c>
      <c r="AW40" s="34">
        <f t="shared" si="43"/>
        <v>0</v>
      </c>
      <c r="AX40" s="38" t="str">
        <f t="shared" si="18"/>
        <v>PAGO</v>
      </c>
      <c r="AZ40" s="43">
        <f t="shared" si="63"/>
        <v>0</v>
      </c>
      <c r="BA40" s="33">
        <f t="shared" ref="BA40:BA71" si="80">(BA39-AZ40)*(1+(juros9))</f>
        <v>0</v>
      </c>
      <c r="BB40" s="42">
        <f t="shared" si="45"/>
        <v>0</v>
      </c>
      <c r="BC40" s="34">
        <f t="shared" si="46"/>
        <v>0</v>
      </c>
      <c r="BD40" s="38" t="str">
        <f t="shared" si="20"/>
        <v>PAGO</v>
      </c>
      <c r="BF40" s="43">
        <f t="shared" si="64"/>
        <v>0</v>
      </c>
      <c r="BG40" s="33">
        <f t="shared" ref="BG40:BG71" si="81">(BG39-BF40)*(1+(juros10))</f>
        <v>0</v>
      </c>
      <c r="BH40" s="42">
        <f t="shared" si="48"/>
        <v>0</v>
      </c>
      <c r="BI40" s="34">
        <f t="shared" si="49"/>
        <v>0</v>
      </c>
      <c r="BJ40" s="38" t="str">
        <f t="shared" si="22"/>
        <v>PAGO</v>
      </c>
    </row>
    <row r="41" spans="2:62" x14ac:dyDescent="0.25">
      <c r="B41" s="28">
        <f t="shared" si="50"/>
        <v>43160</v>
      </c>
      <c r="C41" s="27"/>
      <c r="D41" s="34">
        <f t="shared" si="65"/>
        <v>500</v>
      </c>
      <c r="E41" s="33">
        <f t="shared" si="66"/>
        <v>-71143.009585629858</v>
      </c>
      <c r="F41" s="42">
        <f t="shared" si="67"/>
        <v>0</v>
      </c>
      <c r="G41" s="34">
        <f t="shared" si="51"/>
        <v>0</v>
      </c>
      <c r="H41" s="38" t="str">
        <f t="shared" si="52"/>
        <v>PAGO</v>
      </c>
      <c r="J41" s="34">
        <f t="shared" si="53"/>
        <v>550</v>
      </c>
      <c r="K41" s="33">
        <f t="shared" si="68"/>
        <v>-28846.738701742324</v>
      </c>
      <c r="L41" s="42">
        <f t="shared" si="69"/>
        <v>0</v>
      </c>
      <c r="M41" s="34">
        <f t="shared" si="54"/>
        <v>0</v>
      </c>
      <c r="N41" s="38" t="str">
        <f t="shared" si="55"/>
        <v>PAGO</v>
      </c>
      <c r="P41" s="34">
        <f t="shared" si="70"/>
        <v>750</v>
      </c>
      <c r="Q41" s="33">
        <f t="shared" si="71"/>
        <v>-6131.8435502159564</v>
      </c>
      <c r="R41" s="42">
        <f t="shared" si="72"/>
        <v>0</v>
      </c>
      <c r="S41" s="34">
        <f t="shared" si="56"/>
        <v>0</v>
      </c>
      <c r="T41" s="38" t="str">
        <f t="shared" si="57"/>
        <v>PAGO</v>
      </c>
      <c r="V41" s="34">
        <f t="shared" si="58"/>
        <v>850</v>
      </c>
      <c r="W41" s="33">
        <f t="shared" si="73"/>
        <v>-4361.3921602459632</v>
      </c>
      <c r="X41" s="42">
        <f t="shared" si="74"/>
        <v>0</v>
      </c>
      <c r="Y41" s="34">
        <f t="shared" si="8"/>
        <v>0</v>
      </c>
      <c r="Z41" s="38" t="str">
        <f t="shared" si="9"/>
        <v>PAGO</v>
      </c>
      <c r="AB41" s="34">
        <f t="shared" si="59"/>
        <v>950</v>
      </c>
      <c r="AC41" s="33">
        <f t="shared" si="75"/>
        <v>-4971.2679409209832</v>
      </c>
      <c r="AD41" s="42">
        <f t="shared" si="76"/>
        <v>0</v>
      </c>
      <c r="AE41" s="34">
        <f t="shared" si="11"/>
        <v>0</v>
      </c>
      <c r="AF41" s="38" t="str">
        <f t="shared" si="12"/>
        <v>PAGO</v>
      </c>
      <c r="AH41" s="43">
        <f t="shared" si="60"/>
        <v>1450</v>
      </c>
      <c r="AI41" s="33">
        <f t="shared" si="77"/>
        <v>23951.221525515375</v>
      </c>
      <c r="AJ41" s="42">
        <f t="shared" si="36"/>
        <v>1450</v>
      </c>
      <c r="AK41" s="34">
        <f t="shared" si="37"/>
        <v>23951.221525515375</v>
      </c>
      <c r="AL41" s="38" t="str">
        <f t="shared" si="14"/>
        <v>npago</v>
      </c>
      <c r="AN41" s="43">
        <f t="shared" si="61"/>
        <v>0</v>
      </c>
      <c r="AO41" s="33">
        <f t="shared" si="78"/>
        <v>0</v>
      </c>
      <c r="AP41" s="42">
        <f t="shared" si="39"/>
        <v>0</v>
      </c>
      <c r="AQ41" s="34">
        <f t="shared" si="40"/>
        <v>0</v>
      </c>
      <c r="AR41" s="38" t="str">
        <f t="shared" si="16"/>
        <v>PAGO</v>
      </c>
      <c r="AT41" s="43">
        <f t="shared" si="62"/>
        <v>0</v>
      </c>
      <c r="AU41" s="33">
        <f t="shared" si="79"/>
        <v>0</v>
      </c>
      <c r="AV41" s="42">
        <f t="shared" si="42"/>
        <v>0</v>
      </c>
      <c r="AW41" s="34">
        <f t="shared" si="43"/>
        <v>0</v>
      </c>
      <c r="AX41" s="38" t="str">
        <f t="shared" si="18"/>
        <v>PAGO</v>
      </c>
      <c r="AZ41" s="43">
        <f t="shared" si="63"/>
        <v>0</v>
      </c>
      <c r="BA41" s="33">
        <f t="shared" si="80"/>
        <v>0</v>
      </c>
      <c r="BB41" s="42">
        <f t="shared" si="45"/>
        <v>0</v>
      </c>
      <c r="BC41" s="34">
        <f t="shared" si="46"/>
        <v>0</v>
      </c>
      <c r="BD41" s="38" t="str">
        <f t="shared" si="20"/>
        <v>PAGO</v>
      </c>
      <c r="BF41" s="43">
        <f t="shared" si="64"/>
        <v>0</v>
      </c>
      <c r="BG41" s="33">
        <f t="shared" si="81"/>
        <v>0</v>
      </c>
      <c r="BH41" s="42">
        <f t="shared" si="48"/>
        <v>0</v>
      </c>
      <c r="BI41" s="34">
        <f t="shared" si="49"/>
        <v>0</v>
      </c>
      <c r="BJ41" s="38" t="str">
        <f t="shared" si="22"/>
        <v>PAGO</v>
      </c>
    </row>
    <row r="42" spans="2:62" x14ac:dyDescent="0.25">
      <c r="B42" s="28">
        <f t="shared" si="50"/>
        <v>43191</v>
      </c>
      <c r="C42" s="27"/>
      <c r="D42" s="34">
        <f t="shared" si="65"/>
        <v>500</v>
      </c>
      <c r="E42" s="33">
        <f t="shared" si="66"/>
        <v>-78807.310544192849</v>
      </c>
      <c r="F42" s="42">
        <f t="shared" si="67"/>
        <v>0</v>
      </c>
      <c r="G42" s="34">
        <f t="shared" si="51"/>
        <v>0</v>
      </c>
      <c r="H42" s="38" t="str">
        <f t="shared" si="52"/>
        <v>PAGO</v>
      </c>
      <c r="J42" s="34">
        <f t="shared" si="53"/>
        <v>550</v>
      </c>
      <c r="K42" s="33">
        <f t="shared" si="68"/>
        <v>-31454.510410864288</v>
      </c>
      <c r="L42" s="42">
        <f t="shared" si="69"/>
        <v>0</v>
      </c>
      <c r="M42" s="34">
        <f t="shared" si="54"/>
        <v>0</v>
      </c>
      <c r="N42" s="38" t="str">
        <f t="shared" si="55"/>
        <v>PAGO</v>
      </c>
      <c r="P42" s="34">
        <f t="shared" si="70"/>
        <v>750</v>
      </c>
      <c r="Q42" s="33">
        <f t="shared" si="71"/>
        <v>-6912.8118461919275</v>
      </c>
      <c r="R42" s="42">
        <f t="shared" si="72"/>
        <v>0</v>
      </c>
      <c r="S42" s="34">
        <f t="shared" si="56"/>
        <v>0</v>
      </c>
      <c r="T42" s="38" t="str">
        <f t="shared" si="57"/>
        <v>PAGO</v>
      </c>
      <c r="V42" s="34">
        <f t="shared" si="58"/>
        <v>850</v>
      </c>
      <c r="W42" s="33">
        <f t="shared" si="73"/>
        <v>-5378.6778485898585</v>
      </c>
      <c r="X42" s="42">
        <f t="shared" si="74"/>
        <v>0</v>
      </c>
      <c r="Y42" s="34">
        <f t="shared" si="8"/>
        <v>0</v>
      </c>
      <c r="Z42" s="38" t="str">
        <f t="shared" si="9"/>
        <v>PAGO</v>
      </c>
      <c r="AB42" s="34">
        <f t="shared" si="59"/>
        <v>950</v>
      </c>
      <c r="AC42" s="33">
        <f t="shared" si="75"/>
        <v>-6158.1186585578225</v>
      </c>
      <c r="AD42" s="42">
        <f t="shared" si="76"/>
        <v>0</v>
      </c>
      <c r="AE42" s="34">
        <f t="shared" si="11"/>
        <v>0</v>
      </c>
      <c r="AF42" s="38" t="str">
        <f t="shared" si="12"/>
        <v>PAGO</v>
      </c>
      <c r="AH42" s="43">
        <f t="shared" si="60"/>
        <v>1450</v>
      </c>
      <c r="AI42" s="33">
        <f t="shared" si="77"/>
        <v>22546.223968566406</v>
      </c>
      <c r="AJ42" s="42">
        <f t="shared" si="36"/>
        <v>1450</v>
      </c>
      <c r="AK42" s="34">
        <f t="shared" si="37"/>
        <v>22546.223968566406</v>
      </c>
      <c r="AL42" s="38" t="str">
        <f t="shared" si="14"/>
        <v>npago</v>
      </c>
      <c r="AN42" s="43">
        <f t="shared" si="61"/>
        <v>0</v>
      </c>
      <c r="AO42" s="33">
        <f t="shared" si="78"/>
        <v>0</v>
      </c>
      <c r="AP42" s="42">
        <f t="shared" si="39"/>
        <v>0</v>
      </c>
      <c r="AQ42" s="34">
        <f t="shared" si="40"/>
        <v>0</v>
      </c>
      <c r="AR42" s="38" t="str">
        <f t="shared" si="16"/>
        <v>PAGO</v>
      </c>
      <c r="AT42" s="43">
        <f t="shared" si="62"/>
        <v>0</v>
      </c>
      <c r="AU42" s="33">
        <f t="shared" si="79"/>
        <v>0</v>
      </c>
      <c r="AV42" s="42">
        <f t="shared" si="42"/>
        <v>0</v>
      </c>
      <c r="AW42" s="34">
        <f t="shared" si="43"/>
        <v>0</v>
      </c>
      <c r="AX42" s="38" t="str">
        <f t="shared" si="18"/>
        <v>PAGO</v>
      </c>
      <c r="AZ42" s="43">
        <f t="shared" si="63"/>
        <v>0</v>
      </c>
      <c r="BA42" s="33">
        <f t="shared" si="80"/>
        <v>0</v>
      </c>
      <c r="BB42" s="42">
        <f t="shared" si="45"/>
        <v>0</v>
      </c>
      <c r="BC42" s="34">
        <f t="shared" si="46"/>
        <v>0</v>
      </c>
      <c r="BD42" s="38" t="str">
        <f t="shared" si="20"/>
        <v>PAGO</v>
      </c>
      <c r="BF42" s="43">
        <f t="shared" si="64"/>
        <v>0</v>
      </c>
      <c r="BG42" s="33">
        <f t="shared" si="81"/>
        <v>0</v>
      </c>
      <c r="BH42" s="42">
        <f t="shared" si="48"/>
        <v>0</v>
      </c>
      <c r="BI42" s="34">
        <f t="shared" si="49"/>
        <v>0</v>
      </c>
      <c r="BJ42" s="38" t="str">
        <f t="shared" si="22"/>
        <v>PAGO</v>
      </c>
    </row>
    <row r="43" spans="2:62" x14ac:dyDescent="0.25">
      <c r="B43" s="28">
        <f t="shared" si="50"/>
        <v>43221</v>
      </c>
      <c r="C43" s="27"/>
      <c r="D43" s="34">
        <f t="shared" si="65"/>
        <v>500</v>
      </c>
      <c r="E43" s="33">
        <f t="shared" si="66"/>
        <v>-87238.041598612137</v>
      </c>
      <c r="F43" s="42">
        <f t="shared" si="67"/>
        <v>0</v>
      </c>
      <c r="G43" s="34">
        <f t="shared" si="51"/>
        <v>0</v>
      </c>
      <c r="H43" s="38" t="str">
        <f t="shared" si="52"/>
        <v>PAGO</v>
      </c>
      <c r="J43" s="34">
        <f t="shared" si="53"/>
        <v>550</v>
      </c>
      <c r="K43" s="33">
        <f t="shared" si="68"/>
        <v>-34244.826139624791</v>
      </c>
      <c r="L43" s="42">
        <f t="shared" si="69"/>
        <v>0</v>
      </c>
      <c r="M43" s="34">
        <f t="shared" si="54"/>
        <v>0</v>
      </c>
      <c r="N43" s="38" t="str">
        <f t="shared" si="55"/>
        <v>PAGO</v>
      </c>
      <c r="P43" s="34">
        <f t="shared" si="70"/>
        <v>750</v>
      </c>
      <c r="Q43" s="33">
        <f t="shared" si="71"/>
        <v>-7697.2944994997906</v>
      </c>
      <c r="R43" s="42">
        <f t="shared" si="72"/>
        <v>0</v>
      </c>
      <c r="S43" s="34">
        <f t="shared" si="56"/>
        <v>0</v>
      </c>
      <c r="T43" s="38" t="str">
        <f t="shared" si="57"/>
        <v>PAGO</v>
      </c>
      <c r="V43" s="34">
        <f t="shared" si="58"/>
        <v>850</v>
      </c>
      <c r="W43" s="33">
        <f t="shared" si="73"/>
        <v>-6428.6184075295932</v>
      </c>
      <c r="X43" s="42">
        <f t="shared" si="74"/>
        <v>0</v>
      </c>
      <c r="Y43" s="34">
        <f t="shared" si="8"/>
        <v>0</v>
      </c>
      <c r="Z43" s="38" t="str">
        <f t="shared" si="9"/>
        <v>PAGO</v>
      </c>
      <c r="AB43" s="34">
        <f t="shared" si="59"/>
        <v>950</v>
      </c>
      <c r="AC43" s="33">
        <f t="shared" si="75"/>
        <v>-7392.4434049001356</v>
      </c>
      <c r="AD43" s="42">
        <f t="shared" si="76"/>
        <v>0</v>
      </c>
      <c r="AE43" s="34">
        <f t="shared" si="11"/>
        <v>0</v>
      </c>
      <c r="AF43" s="38" t="str">
        <f t="shared" si="12"/>
        <v>PAGO</v>
      </c>
      <c r="AH43" s="43">
        <f t="shared" si="60"/>
        <v>1450</v>
      </c>
      <c r="AI43" s="33">
        <f t="shared" si="77"/>
        <v>21138.41641650354</v>
      </c>
      <c r="AJ43" s="42">
        <f t="shared" si="36"/>
        <v>1450</v>
      </c>
      <c r="AK43" s="34">
        <f t="shared" si="37"/>
        <v>21138.41641650354</v>
      </c>
      <c r="AL43" s="38" t="str">
        <f t="shared" si="14"/>
        <v>npago</v>
      </c>
      <c r="AN43" s="43">
        <f t="shared" si="61"/>
        <v>0</v>
      </c>
      <c r="AO43" s="33">
        <f t="shared" si="78"/>
        <v>0</v>
      </c>
      <c r="AP43" s="42">
        <f t="shared" si="39"/>
        <v>0</v>
      </c>
      <c r="AQ43" s="34">
        <f t="shared" si="40"/>
        <v>0</v>
      </c>
      <c r="AR43" s="38" t="str">
        <f t="shared" si="16"/>
        <v>PAGO</v>
      </c>
      <c r="AT43" s="43">
        <f t="shared" si="62"/>
        <v>0</v>
      </c>
      <c r="AU43" s="33">
        <f t="shared" si="79"/>
        <v>0</v>
      </c>
      <c r="AV43" s="42">
        <f t="shared" si="42"/>
        <v>0</v>
      </c>
      <c r="AW43" s="34">
        <f t="shared" si="43"/>
        <v>0</v>
      </c>
      <c r="AX43" s="38" t="str">
        <f t="shared" si="18"/>
        <v>PAGO</v>
      </c>
      <c r="AZ43" s="43">
        <f t="shared" si="63"/>
        <v>0</v>
      </c>
      <c r="BA43" s="33">
        <f t="shared" si="80"/>
        <v>0</v>
      </c>
      <c r="BB43" s="42">
        <f t="shared" si="45"/>
        <v>0</v>
      </c>
      <c r="BC43" s="34">
        <f t="shared" si="46"/>
        <v>0</v>
      </c>
      <c r="BD43" s="38" t="str">
        <f t="shared" si="20"/>
        <v>PAGO</v>
      </c>
      <c r="BF43" s="43">
        <f t="shared" si="64"/>
        <v>0</v>
      </c>
      <c r="BG43" s="33">
        <f t="shared" si="81"/>
        <v>0</v>
      </c>
      <c r="BH43" s="42">
        <f t="shared" si="48"/>
        <v>0</v>
      </c>
      <c r="BI43" s="34">
        <f t="shared" si="49"/>
        <v>0</v>
      </c>
      <c r="BJ43" s="38" t="str">
        <f t="shared" si="22"/>
        <v>PAGO</v>
      </c>
    </row>
    <row r="44" spans="2:62" x14ac:dyDescent="0.25">
      <c r="B44" s="28">
        <f t="shared" si="50"/>
        <v>43252</v>
      </c>
      <c r="C44" s="27"/>
      <c r="D44" s="34">
        <f t="shared" si="65"/>
        <v>500</v>
      </c>
      <c r="E44" s="33">
        <f t="shared" si="66"/>
        <v>-96511.845758473355</v>
      </c>
      <c r="F44" s="42">
        <f t="shared" si="67"/>
        <v>0</v>
      </c>
      <c r="G44" s="34">
        <f t="shared" si="51"/>
        <v>0</v>
      </c>
      <c r="H44" s="38" t="str">
        <f t="shared" si="52"/>
        <v>PAGO</v>
      </c>
      <c r="J44" s="34">
        <f t="shared" si="53"/>
        <v>550</v>
      </c>
      <c r="K44" s="33">
        <f t="shared" si="68"/>
        <v>-37230.46396939853</v>
      </c>
      <c r="L44" s="42">
        <f t="shared" si="69"/>
        <v>0</v>
      </c>
      <c r="M44" s="34">
        <f t="shared" si="54"/>
        <v>0</v>
      </c>
      <c r="N44" s="38" t="str">
        <f t="shared" si="55"/>
        <v>PAGO</v>
      </c>
      <c r="P44" s="34">
        <f t="shared" si="70"/>
        <v>750</v>
      </c>
      <c r="Q44" s="33">
        <f t="shared" si="71"/>
        <v>-8485.3073247475386</v>
      </c>
      <c r="R44" s="42">
        <f t="shared" si="72"/>
        <v>0</v>
      </c>
      <c r="S44" s="34">
        <f t="shared" si="56"/>
        <v>0</v>
      </c>
      <c r="T44" s="38" t="str">
        <f t="shared" si="57"/>
        <v>PAGO</v>
      </c>
      <c r="V44" s="34">
        <f t="shared" si="58"/>
        <v>850</v>
      </c>
      <c r="W44" s="33">
        <f t="shared" si="73"/>
        <v>-7512.2620584112938</v>
      </c>
      <c r="X44" s="42">
        <f t="shared" si="74"/>
        <v>0</v>
      </c>
      <c r="Y44" s="34">
        <f t="shared" si="8"/>
        <v>0</v>
      </c>
      <c r="Z44" s="38" t="str">
        <f t="shared" si="9"/>
        <v>PAGO</v>
      </c>
      <c r="AB44" s="34">
        <f t="shared" si="59"/>
        <v>950</v>
      </c>
      <c r="AC44" s="33">
        <f t="shared" si="75"/>
        <v>-8676.1411410961409</v>
      </c>
      <c r="AD44" s="42">
        <f t="shared" si="76"/>
        <v>0</v>
      </c>
      <c r="AE44" s="34">
        <f t="shared" si="11"/>
        <v>0</v>
      </c>
      <c r="AF44" s="38" t="str">
        <f t="shared" si="12"/>
        <v>PAGO</v>
      </c>
      <c r="AH44" s="43">
        <f t="shared" si="60"/>
        <v>1450</v>
      </c>
      <c r="AI44" s="33">
        <f t="shared" si="77"/>
        <v>19727.793249336548</v>
      </c>
      <c r="AJ44" s="42">
        <f t="shared" si="36"/>
        <v>1450</v>
      </c>
      <c r="AK44" s="34">
        <f t="shared" si="37"/>
        <v>19727.793249336548</v>
      </c>
      <c r="AL44" s="38" t="str">
        <f t="shared" si="14"/>
        <v>npago</v>
      </c>
      <c r="AN44" s="43">
        <f t="shared" si="61"/>
        <v>0</v>
      </c>
      <c r="AO44" s="33">
        <f t="shared" si="78"/>
        <v>0</v>
      </c>
      <c r="AP44" s="42">
        <f t="shared" si="39"/>
        <v>0</v>
      </c>
      <c r="AQ44" s="34">
        <f t="shared" si="40"/>
        <v>0</v>
      </c>
      <c r="AR44" s="38" t="str">
        <f t="shared" si="16"/>
        <v>PAGO</v>
      </c>
      <c r="AT44" s="43">
        <f t="shared" si="62"/>
        <v>0</v>
      </c>
      <c r="AU44" s="33">
        <f t="shared" si="79"/>
        <v>0</v>
      </c>
      <c r="AV44" s="42">
        <f t="shared" si="42"/>
        <v>0</v>
      </c>
      <c r="AW44" s="34">
        <f t="shared" si="43"/>
        <v>0</v>
      </c>
      <c r="AX44" s="38" t="str">
        <f t="shared" si="18"/>
        <v>PAGO</v>
      </c>
      <c r="AZ44" s="43">
        <f t="shared" si="63"/>
        <v>0</v>
      </c>
      <c r="BA44" s="33">
        <f t="shared" si="80"/>
        <v>0</v>
      </c>
      <c r="BB44" s="42">
        <f t="shared" si="45"/>
        <v>0</v>
      </c>
      <c r="BC44" s="34">
        <f t="shared" si="46"/>
        <v>0</v>
      </c>
      <c r="BD44" s="38" t="str">
        <f t="shared" si="20"/>
        <v>PAGO</v>
      </c>
      <c r="BF44" s="43">
        <f t="shared" si="64"/>
        <v>0</v>
      </c>
      <c r="BG44" s="33">
        <f t="shared" si="81"/>
        <v>0</v>
      </c>
      <c r="BH44" s="42">
        <f t="shared" si="48"/>
        <v>0</v>
      </c>
      <c r="BI44" s="34">
        <f t="shared" si="49"/>
        <v>0</v>
      </c>
      <c r="BJ44" s="38" t="str">
        <f t="shared" si="22"/>
        <v>PAGO</v>
      </c>
    </row>
    <row r="45" spans="2:62" x14ac:dyDescent="0.25">
      <c r="B45" s="28">
        <f t="shared" si="50"/>
        <v>43282</v>
      </c>
      <c r="C45" s="27"/>
      <c r="D45" s="34">
        <f t="shared" si="65"/>
        <v>500</v>
      </c>
      <c r="E45" s="33">
        <f t="shared" si="66"/>
        <v>-106713.03033432071</v>
      </c>
      <c r="F45" s="42">
        <f t="shared" si="67"/>
        <v>0</v>
      </c>
      <c r="G45" s="34">
        <f t="shared" si="51"/>
        <v>0</v>
      </c>
      <c r="H45" s="38" t="str">
        <f t="shared" si="52"/>
        <v>PAGO</v>
      </c>
      <c r="J45" s="34">
        <f t="shared" si="53"/>
        <v>550</v>
      </c>
      <c r="K45" s="33">
        <f t="shared" si="68"/>
        <v>-40425.09644725643</v>
      </c>
      <c r="L45" s="42">
        <f t="shared" si="69"/>
        <v>0</v>
      </c>
      <c r="M45" s="34">
        <f t="shared" si="54"/>
        <v>0</v>
      </c>
      <c r="N45" s="38" t="str">
        <f t="shared" si="55"/>
        <v>PAGO</v>
      </c>
      <c r="P45" s="34">
        <f t="shared" si="70"/>
        <v>750</v>
      </c>
      <c r="Q45" s="33">
        <f t="shared" si="71"/>
        <v>-9276.8662077089011</v>
      </c>
      <c r="R45" s="42">
        <f t="shared" si="72"/>
        <v>0</v>
      </c>
      <c r="S45" s="34">
        <f t="shared" si="56"/>
        <v>0</v>
      </c>
      <c r="T45" s="38" t="str">
        <f t="shared" si="57"/>
        <v>PAGO</v>
      </c>
      <c r="V45" s="34">
        <f t="shared" si="58"/>
        <v>850</v>
      </c>
      <c r="W45" s="33">
        <f t="shared" si="73"/>
        <v>-8630.6906704862959</v>
      </c>
      <c r="X45" s="42">
        <f t="shared" si="74"/>
        <v>0</v>
      </c>
      <c r="Y45" s="34">
        <f t="shared" si="8"/>
        <v>0</v>
      </c>
      <c r="Z45" s="38" t="str">
        <f t="shared" si="9"/>
        <v>PAGO</v>
      </c>
      <c r="AB45" s="34">
        <f t="shared" si="59"/>
        <v>950</v>
      </c>
      <c r="AC45" s="33">
        <f t="shared" si="75"/>
        <v>-10011.186786739987</v>
      </c>
      <c r="AD45" s="42">
        <f t="shared" si="76"/>
        <v>0</v>
      </c>
      <c r="AE45" s="34">
        <f t="shared" si="11"/>
        <v>0</v>
      </c>
      <c r="AF45" s="38" t="str">
        <f t="shared" si="12"/>
        <v>PAGO</v>
      </c>
      <c r="AH45" s="43">
        <f t="shared" si="60"/>
        <v>1450</v>
      </c>
      <c r="AI45" s="33">
        <f t="shared" si="77"/>
        <v>18314.348835835222</v>
      </c>
      <c r="AJ45" s="42">
        <f t="shared" si="36"/>
        <v>1450</v>
      </c>
      <c r="AK45" s="34">
        <f t="shared" si="37"/>
        <v>18314.348835835222</v>
      </c>
      <c r="AL45" s="38" t="str">
        <f t="shared" si="14"/>
        <v>npago</v>
      </c>
      <c r="AN45" s="43">
        <f t="shared" si="61"/>
        <v>0</v>
      </c>
      <c r="AO45" s="33">
        <f t="shared" si="78"/>
        <v>0</v>
      </c>
      <c r="AP45" s="42">
        <f t="shared" si="39"/>
        <v>0</v>
      </c>
      <c r="AQ45" s="34">
        <f t="shared" si="40"/>
        <v>0</v>
      </c>
      <c r="AR45" s="38" t="str">
        <f t="shared" si="16"/>
        <v>PAGO</v>
      </c>
      <c r="AT45" s="43">
        <f t="shared" si="62"/>
        <v>0</v>
      </c>
      <c r="AU45" s="33">
        <f t="shared" si="79"/>
        <v>0</v>
      </c>
      <c r="AV45" s="42">
        <f t="shared" si="42"/>
        <v>0</v>
      </c>
      <c r="AW45" s="34">
        <f t="shared" si="43"/>
        <v>0</v>
      </c>
      <c r="AX45" s="38" t="str">
        <f t="shared" si="18"/>
        <v>PAGO</v>
      </c>
      <c r="AZ45" s="43">
        <f t="shared" si="63"/>
        <v>0</v>
      </c>
      <c r="BA45" s="33">
        <f t="shared" si="80"/>
        <v>0</v>
      </c>
      <c r="BB45" s="42">
        <f t="shared" si="45"/>
        <v>0</v>
      </c>
      <c r="BC45" s="34">
        <f t="shared" si="46"/>
        <v>0</v>
      </c>
      <c r="BD45" s="38" t="str">
        <f t="shared" si="20"/>
        <v>PAGO</v>
      </c>
      <c r="BF45" s="43">
        <f t="shared" si="64"/>
        <v>0</v>
      </c>
      <c r="BG45" s="33">
        <f t="shared" si="81"/>
        <v>0</v>
      </c>
      <c r="BH45" s="42">
        <f t="shared" si="48"/>
        <v>0</v>
      </c>
      <c r="BI45" s="34">
        <f t="shared" si="49"/>
        <v>0</v>
      </c>
      <c r="BJ45" s="38" t="str">
        <f t="shared" si="22"/>
        <v>PAGO</v>
      </c>
    </row>
    <row r="46" spans="2:62" x14ac:dyDescent="0.25">
      <c r="B46" s="28">
        <f t="shared" si="50"/>
        <v>43313</v>
      </c>
      <c r="C46" s="27"/>
      <c r="D46" s="34">
        <f t="shared" si="65"/>
        <v>500</v>
      </c>
      <c r="E46" s="33">
        <f t="shared" si="66"/>
        <v>-117934.33336775278</v>
      </c>
      <c r="F46" s="42">
        <f t="shared" si="67"/>
        <v>0</v>
      </c>
      <c r="G46" s="34">
        <f t="shared" si="51"/>
        <v>0</v>
      </c>
      <c r="H46" s="38" t="str">
        <f t="shared" si="52"/>
        <v>PAGO</v>
      </c>
      <c r="J46" s="34">
        <f t="shared" si="53"/>
        <v>550</v>
      </c>
      <c r="K46" s="33">
        <f t="shared" si="68"/>
        <v>-43843.353198564386</v>
      </c>
      <c r="L46" s="42">
        <f t="shared" si="69"/>
        <v>0</v>
      </c>
      <c r="M46" s="34">
        <f t="shared" si="54"/>
        <v>0</v>
      </c>
      <c r="N46" s="38" t="str">
        <f t="shared" si="55"/>
        <v>PAGO</v>
      </c>
      <c r="P46" s="34">
        <f t="shared" si="70"/>
        <v>750</v>
      </c>
      <c r="Q46" s="33">
        <f t="shared" si="71"/>
        <v>-10071.987105643591</v>
      </c>
      <c r="R46" s="42">
        <f t="shared" si="72"/>
        <v>0</v>
      </c>
      <c r="S46" s="34">
        <f t="shared" si="56"/>
        <v>0</v>
      </c>
      <c r="T46" s="38" t="str">
        <f t="shared" si="57"/>
        <v>PAGO</v>
      </c>
      <c r="V46" s="34">
        <f t="shared" si="58"/>
        <v>850</v>
      </c>
      <c r="W46" s="33">
        <f t="shared" si="73"/>
        <v>-9785.0208410089053</v>
      </c>
      <c r="X46" s="42">
        <f t="shared" si="74"/>
        <v>0</v>
      </c>
      <c r="Y46" s="34">
        <f t="shared" si="8"/>
        <v>0</v>
      </c>
      <c r="Z46" s="38" t="str">
        <f t="shared" si="9"/>
        <v>PAGO</v>
      </c>
      <c r="AB46" s="34">
        <f t="shared" si="59"/>
        <v>950</v>
      </c>
      <c r="AC46" s="33">
        <f t="shared" si="75"/>
        <v>-11399.634258209588</v>
      </c>
      <c r="AD46" s="42">
        <f t="shared" si="76"/>
        <v>0</v>
      </c>
      <c r="AE46" s="34">
        <f t="shared" si="11"/>
        <v>0</v>
      </c>
      <c r="AF46" s="38" t="str">
        <f t="shared" si="12"/>
        <v>PAGO</v>
      </c>
      <c r="AH46" s="43">
        <f t="shared" si="60"/>
        <v>1450</v>
      </c>
      <c r="AI46" s="33">
        <f t="shared" si="77"/>
        <v>16898.077533506894</v>
      </c>
      <c r="AJ46" s="42">
        <f t="shared" si="36"/>
        <v>1450</v>
      </c>
      <c r="AK46" s="34">
        <f t="shared" si="37"/>
        <v>16898.077533506894</v>
      </c>
      <c r="AL46" s="38" t="str">
        <f t="shared" si="14"/>
        <v>npago</v>
      </c>
      <c r="AN46" s="43">
        <f t="shared" si="61"/>
        <v>0</v>
      </c>
      <c r="AO46" s="33">
        <f t="shared" si="78"/>
        <v>0</v>
      </c>
      <c r="AP46" s="42">
        <f t="shared" si="39"/>
        <v>0</v>
      </c>
      <c r="AQ46" s="34">
        <f t="shared" si="40"/>
        <v>0</v>
      </c>
      <c r="AR46" s="38" t="str">
        <f t="shared" si="16"/>
        <v>PAGO</v>
      </c>
      <c r="AT46" s="43">
        <f t="shared" si="62"/>
        <v>0</v>
      </c>
      <c r="AU46" s="33">
        <f t="shared" si="79"/>
        <v>0</v>
      </c>
      <c r="AV46" s="42">
        <f t="shared" si="42"/>
        <v>0</v>
      </c>
      <c r="AW46" s="34">
        <f t="shared" si="43"/>
        <v>0</v>
      </c>
      <c r="AX46" s="38" t="str">
        <f t="shared" si="18"/>
        <v>PAGO</v>
      </c>
      <c r="AZ46" s="43">
        <f t="shared" si="63"/>
        <v>0</v>
      </c>
      <c r="BA46" s="33">
        <f t="shared" si="80"/>
        <v>0</v>
      </c>
      <c r="BB46" s="42">
        <f t="shared" si="45"/>
        <v>0</v>
      </c>
      <c r="BC46" s="34">
        <f t="shared" si="46"/>
        <v>0</v>
      </c>
      <c r="BD46" s="38" t="str">
        <f t="shared" si="20"/>
        <v>PAGO</v>
      </c>
      <c r="BF46" s="43">
        <f t="shared" si="64"/>
        <v>0</v>
      </c>
      <c r="BG46" s="33">
        <f t="shared" si="81"/>
        <v>0</v>
      </c>
      <c r="BH46" s="42">
        <f t="shared" si="48"/>
        <v>0</v>
      </c>
      <c r="BI46" s="34">
        <f t="shared" si="49"/>
        <v>0</v>
      </c>
      <c r="BJ46" s="38" t="str">
        <f t="shared" si="22"/>
        <v>PAGO</v>
      </c>
    </row>
    <row r="47" spans="2:62" x14ac:dyDescent="0.25">
      <c r="B47" s="28">
        <f t="shared" si="50"/>
        <v>43344</v>
      </c>
      <c r="C47" s="27"/>
      <c r="D47" s="34">
        <f t="shared" si="65"/>
        <v>500</v>
      </c>
      <c r="E47" s="33">
        <f t="shared" si="66"/>
        <v>-130277.76670452807</v>
      </c>
      <c r="F47" s="42">
        <f t="shared" si="67"/>
        <v>0</v>
      </c>
      <c r="G47" s="34">
        <f t="shared" si="51"/>
        <v>0</v>
      </c>
      <c r="H47" s="38" t="str">
        <f t="shared" si="52"/>
        <v>PAGO</v>
      </c>
      <c r="J47" s="34">
        <f t="shared" si="53"/>
        <v>550</v>
      </c>
      <c r="K47" s="33">
        <f t="shared" si="68"/>
        <v>-47500.887922463895</v>
      </c>
      <c r="L47" s="42">
        <f t="shared" si="69"/>
        <v>0</v>
      </c>
      <c r="M47" s="34">
        <f t="shared" si="54"/>
        <v>0</v>
      </c>
      <c r="N47" s="38" t="str">
        <f t="shared" si="55"/>
        <v>PAGO</v>
      </c>
      <c r="P47" s="34">
        <f t="shared" si="70"/>
        <v>750</v>
      </c>
      <c r="Q47" s="33">
        <f t="shared" si="71"/>
        <v>-10870.686047618987</v>
      </c>
      <c r="R47" s="42">
        <f t="shared" si="72"/>
        <v>0</v>
      </c>
      <c r="S47" s="34">
        <f t="shared" si="56"/>
        <v>0</v>
      </c>
      <c r="T47" s="38" t="str">
        <f t="shared" si="57"/>
        <v>PAGO</v>
      </c>
      <c r="V47" s="34">
        <f t="shared" si="58"/>
        <v>850</v>
      </c>
      <c r="W47" s="33">
        <f t="shared" si="73"/>
        <v>-10976.405010005292</v>
      </c>
      <c r="X47" s="42">
        <f t="shared" si="74"/>
        <v>0</v>
      </c>
      <c r="Y47" s="34">
        <f t="shared" si="8"/>
        <v>0</v>
      </c>
      <c r="Z47" s="38" t="str">
        <f t="shared" si="9"/>
        <v>PAGO</v>
      </c>
      <c r="AB47" s="34">
        <f t="shared" si="59"/>
        <v>950</v>
      </c>
      <c r="AC47" s="33">
        <f t="shared" si="75"/>
        <v>-12843.619628537972</v>
      </c>
      <c r="AD47" s="42">
        <f t="shared" si="76"/>
        <v>0</v>
      </c>
      <c r="AE47" s="34">
        <f t="shared" si="11"/>
        <v>0</v>
      </c>
      <c r="AF47" s="38" t="str">
        <f t="shared" si="12"/>
        <v>PAGO</v>
      </c>
      <c r="AH47" s="43">
        <f t="shared" si="60"/>
        <v>1450</v>
      </c>
      <c r="AI47" s="33">
        <f t="shared" si="77"/>
        <v>15478.973688573908</v>
      </c>
      <c r="AJ47" s="42">
        <f t="shared" si="36"/>
        <v>1450</v>
      </c>
      <c r="AK47" s="34">
        <f t="shared" si="37"/>
        <v>15478.973688573908</v>
      </c>
      <c r="AL47" s="38" t="str">
        <f t="shared" si="14"/>
        <v>npago</v>
      </c>
      <c r="AN47" s="43">
        <f t="shared" si="61"/>
        <v>0</v>
      </c>
      <c r="AO47" s="33">
        <f t="shared" si="78"/>
        <v>0</v>
      </c>
      <c r="AP47" s="42">
        <f t="shared" si="39"/>
        <v>0</v>
      </c>
      <c r="AQ47" s="34">
        <f t="shared" si="40"/>
        <v>0</v>
      </c>
      <c r="AR47" s="38" t="str">
        <f t="shared" si="16"/>
        <v>PAGO</v>
      </c>
      <c r="AT47" s="43">
        <f t="shared" si="62"/>
        <v>0</v>
      </c>
      <c r="AU47" s="33">
        <f t="shared" si="79"/>
        <v>0</v>
      </c>
      <c r="AV47" s="42">
        <f t="shared" si="42"/>
        <v>0</v>
      </c>
      <c r="AW47" s="34">
        <f t="shared" si="43"/>
        <v>0</v>
      </c>
      <c r="AX47" s="38" t="str">
        <f t="shared" si="18"/>
        <v>PAGO</v>
      </c>
      <c r="AZ47" s="43">
        <f t="shared" si="63"/>
        <v>0</v>
      </c>
      <c r="BA47" s="33">
        <f t="shared" si="80"/>
        <v>0</v>
      </c>
      <c r="BB47" s="42">
        <f t="shared" si="45"/>
        <v>0</v>
      </c>
      <c r="BC47" s="34">
        <f t="shared" si="46"/>
        <v>0</v>
      </c>
      <c r="BD47" s="38" t="str">
        <f t="shared" si="20"/>
        <v>PAGO</v>
      </c>
      <c r="BF47" s="43">
        <f t="shared" si="64"/>
        <v>0</v>
      </c>
      <c r="BG47" s="33">
        <f t="shared" si="81"/>
        <v>0</v>
      </c>
      <c r="BH47" s="42">
        <f t="shared" si="48"/>
        <v>0</v>
      </c>
      <c r="BI47" s="34">
        <f t="shared" si="49"/>
        <v>0</v>
      </c>
      <c r="BJ47" s="38" t="str">
        <f t="shared" si="22"/>
        <v>PAGO</v>
      </c>
    </row>
    <row r="48" spans="2:62" x14ac:dyDescent="0.25">
      <c r="B48" s="28">
        <f t="shared" si="50"/>
        <v>43374</v>
      </c>
      <c r="C48" s="27"/>
      <c r="D48" s="34">
        <f t="shared" si="65"/>
        <v>500</v>
      </c>
      <c r="E48" s="33">
        <f t="shared" si="66"/>
        <v>-143855.54337498089</v>
      </c>
      <c r="F48" s="42">
        <f t="shared" si="67"/>
        <v>0</v>
      </c>
      <c r="G48" s="34">
        <f t="shared" si="51"/>
        <v>0</v>
      </c>
      <c r="H48" s="38" t="str">
        <f t="shared" si="52"/>
        <v>PAGO</v>
      </c>
      <c r="J48" s="34">
        <f t="shared" si="53"/>
        <v>550</v>
      </c>
      <c r="K48" s="33">
        <f t="shared" si="68"/>
        <v>-51414.450077036374</v>
      </c>
      <c r="L48" s="42">
        <f t="shared" si="69"/>
        <v>0</v>
      </c>
      <c r="M48" s="34">
        <f t="shared" si="54"/>
        <v>0</v>
      </c>
      <c r="N48" s="38" t="str">
        <f t="shared" si="55"/>
        <v>PAGO</v>
      </c>
      <c r="P48" s="34">
        <f t="shared" si="70"/>
        <v>750</v>
      </c>
      <c r="Q48" s="33">
        <f t="shared" si="71"/>
        <v>-11672.979134833271</v>
      </c>
      <c r="R48" s="42">
        <f t="shared" si="72"/>
        <v>0</v>
      </c>
      <c r="S48" s="34">
        <f t="shared" si="56"/>
        <v>0</v>
      </c>
      <c r="T48" s="38" t="str">
        <f t="shared" si="57"/>
        <v>PAGO</v>
      </c>
      <c r="V48" s="34">
        <f t="shared" si="58"/>
        <v>850</v>
      </c>
      <c r="W48" s="33">
        <f t="shared" si="73"/>
        <v>-12206.032610826462</v>
      </c>
      <c r="X48" s="42">
        <f t="shared" si="74"/>
        <v>0</v>
      </c>
      <c r="Y48" s="34">
        <f t="shared" si="8"/>
        <v>0</v>
      </c>
      <c r="Z48" s="38" t="str">
        <f t="shared" si="9"/>
        <v>PAGO</v>
      </c>
      <c r="AB48" s="34">
        <f t="shared" si="59"/>
        <v>950</v>
      </c>
      <c r="AC48" s="33">
        <f t="shared" si="75"/>
        <v>-14345.364413679492</v>
      </c>
      <c r="AD48" s="42">
        <f t="shared" si="76"/>
        <v>0</v>
      </c>
      <c r="AE48" s="34">
        <f t="shared" si="11"/>
        <v>0</v>
      </c>
      <c r="AF48" s="38" t="str">
        <f t="shared" si="12"/>
        <v>PAGO</v>
      </c>
      <c r="AH48" s="43">
        <f t="shared" si="60"/>
        <v>1450</v>
      </c>
      <c r="AI48" s="33">
        <f t="shared" si="77"/>
        <v>14057.031635951056</v>
      </c>
      <c r="AJ48" s="42">
        <f t="shared" si="36"/>
        <v>1450</v>
      </c>
      <c r="AK48" s="34">
        <f t="shared" si="37"/>
        <v>14057.031635951056</v>
      </c>
      <c r="AL48" s="38" t="str">
        <f t="shared" si="14"/>
        <v>npago</v>
      </c>
      <c r="AN48" s="43">
        <f t="shared" si="61"/>
        <v>0</v>
      </c>
      <c r="AO48" s="33">
        <f t="shared" si="78"/>
        <v>0</v>
      </c>
      <c r="AP48" s="42">
        <f t="shared" si="39"/>
        <v>0</v>
      </c>
      <c r="AQ48" s="34">
        <f t="shared" si="40"/>
        <v>0</v>
      </c>
      <c r="AR48" s="38" t="str">
        <f t="shared" si="16"/>
        <v>PAGO</v>
      </c>
      <c r="AT48" s="43">
        <f t="shared" si="62"/>
        <v>0</v>
      </c>
      <c r="AU48" s="33">
        <f t="shared" si="79"/>
        <v>0</v>
      </c>
      <c r="AV48" s="42">
        <f t="shared" si="42"/>
        <v>0</v>
      </c>
      <c r="AW48" s="34">
        <f t="shared" si="43"/>
        <v>0</v>
      </c>
      <c r="AX48" s="38" t="str">
        <f t="shared" si="18"/>
        <v>PAGO</v>
      </c>
      <c r="AZ48" s="43">
        <f t="shared" si="63"/>
        <v>0</v>
      </c>
      <c r="BA48" s="33">
        <f t="shared" si="80"/>
        <v>0</v>
      </c>
      <c r="BB48" s="42">
        <f t="shared" si="45"/>
        <v>0</v>
      </c>
      <c r="BC48" s="34">
        <f t="shared" si="46"/>
        <v>0</v>
      </c>
      <c r="BD48" s="38" t="str">
        <f t="shared" si="20"/>
        <v>PAGO</v>
      </c>
      <c r="BF48" s="43">
        <f t="shared" si="64"/>
        <v>0</v>
      </c>
      <c r="BG48" s="33">
        <f t="shared" si="81"/>
        <v>0</v>
      </c>
      <c r="BH48" s="42">
        <f t="shared" si="48"/>
        <v>0</v>
      </c>
      <c r="BI48" s="34">
        <f t="shared" si="49"/>
        <v>0</v>
      </c>
      <c r="BJ48" s="38" t="str">
        <f t="shared" si="22"/>
        <v>PAGO</v>
      </c>
    </row>
    <row r="49" spans="2:62" x14ac:dyDescent="0.25">
      <c r="B49" s="28">
        <f t="shared" si="50"/>
        <v>43405</v>
      </c>
      <c r="C49" s="27"/>
      <c r="D49" s="34">
        <f t="shared" si="65"/>
        <v>500</v>
      </c>
      <c r="E49" s="33">
        <f t="shared" si="66"/>
        <v>-158791.09771247898</v>
      </c>
      <c r="F49" s="42">
        <f t="shared" si="67"/>
        <v>0</v>
      </c>
      <c r="G49" s="34">
        <f t="shared" si="51"/>
        <v>0</v>
      </c>
      <c r="H49" s="38" t="str">
        <f t="shared" si="52"/>
        <v>PAGO</v>
      </c>
      <c r="J49" s="34">
        <f t="shared" si="53"/>
        <v>550</v>
      </c>
      <c r="K49" s="33">
        <f t="shared" si="68"/>
        <v>-55601.961582428921</v>
      </c>
      <c r="L49" s="42">
        <f t="shared" si="69"/>
        <v>0</v>
      </c>
      <c r="M49" s="34">
        <f t="shared" si="54"/>
        <v>0</v>
      </c>
      <c r="N49" s="38" t="str">
        <f t="shared" si="55"/>
        <v>PAGO</v>
      </c>
      <c r="P49" s="34">
        <f t="shared" si="70"/>
        <v>750</v>
      </c>
      <c r="Q49" s="33">
        <f t="shared" si="71"/>
        <v>-12478.88254094002</v>
      </c>
      <c r="R49" s="42">
        <f t="shared" si="72"/>
        <v>0</v>
      </c>
      <c r="S49" s="34">
        <f t="shared" si="56"/>
        <v>0</v>
      </c>
      <c r="T49" s="38" t="str">
        <f t="shared" si="57"/>
        <v>PAGO</v>
      </c>
      <c r="V49" s="34">
        <f t="shared" si="58"/>
        <v>850</v>
      </c>
      <c r="W49" s="33">
        <f t="shared" si="73"/>
        <v>-13475.131257633991</v>
      </c>
      <c r="X49" s="42">
        <f t="shared" si="74"/>
        <v>0</v>
      </c>
      <c r="Y49" s="34">
        <f t="shared" si="8"/>
        <v>0</v>
      </c>
      <c r="Z49" s="38" t="str">
        <f t="shared" si="9"/>
        <v>PAGO</v>
      </c>
      <c r="AB49" s="34">
        <f t="shared" si="59"/>
        <v>950</v>
      </c>
      <c r="AC49" s="33">
        <f t="shared" si="75"/>
        <v>-15907.178990226672</v>
      </c>
      <c r="AD49" s="42">
        <f t="shared" si="76"/>
        <v>0</v>
      </c>
      <c r="AE49" s="34">
        <f t="shared" si="11"/>
        <v>0</v>
      </c>
      <c r="AF49" s="38" t="str">
        <f t="shared" si="12"/>
        <v>PAGO</v>
      </c>
      <c r="AH49" s="43">
        <f t="shared" si="60"/>
        <v>1450</v>
      </c>
      <c r="AI49" s="33">
        <f t="shared" si="77"/>
        <v>12632.245699222958</v>
      </c>
      <c r="AJ49" s="42">
        <f t="shared" si="36"/>
        <v>1450</v>
      </c>
      <c r="AK49" s="34">
        <f t="shared" si="37"/>
        <v>12632.245699222958</v>
      </c>
      <c r="AL49" s="38" t="str">
        <f t="shared" si="14"/>
        <v>npago</v>
      </c>
      <c r="AN49" s="43">
        <f t="shared" si="61"/>
        <v>0</v>
      </c>
      <c r="AO49" s="33">
        <f t="shared" si="78"/>
        <v>0</v>
      </c>
      <c r="AP49" s="42">
        <f t="shared" si="39"/>
        <v>0</v>
      </c>
      <c r="AQ49" s="34">
        <f t="shared" si="40"/>
        <v>0</v>
      </c>
      <c r="AR49" s="38" t="str">
        <f t="shared" si="16"/>
        <v>PAGO</v>
      </c>
      <c r="AT49" s="43">
        <f t="shared" si="62"/>
        <v>0</v>
      </c>
      <c r="AU49" s="33">
        <f t="shared" si="79"/>
        <v>0</v>
      </c>
      <c r="AV49" s="42">
        <f t="shared" si="42"/>
        <v>0</v>
      </c>
      <c r="AW49" s="34">
        <f t="shared" si="43"/>
        <v>0</v>
      </c>
      <c r="AX49" s="38" t="str">
        <f t="shared" si="18"/>
        <v>PAGO</v>
      </c>
      <c r="AZ49" s="43">
        <f t="shared" si="63"/>
        <v>0</v>
      </c>
      <c r="BA49" s="33">
        <f t="shared" si="80"/>
        <v>0</v>
      </c>
      <c r="BB49" s="42">
        <f t="shared" si="45"/>
        <v>0</v>
      </c>
      <c r="BC49" s="34">
        <f t="shared" si="46"/>
        <v>0</v>
      </c>
      <c r="BD49" s="38" t="str">
        <f t="shared" si="20"/>
        <v>PAGO</v>
      </c>
      <c r="BF49" s="43">
        <f t="shared" si="64"/>
        <v>0</v>
      </c>
      <c r="BG49" s="33">
        <f t="shared" si="81"/>
        <v>0</v>
      </c>
      <c r="BH49" s="42">
        <f t="shared" si="48"/>
        <v>0</v>
      </c>
      <c r="BI49" s="34">
        <f t="shared" si="49"/>
        <v>0</v>
      </c>
      <c r="BJ49" s="38" t="str">
        <f t="shared" si="22"/>
        <v>PAGO</v>
      </c>
    </row>
    <row r="50" spans="2:62" x14ac:dyDescent="0.25">
      <c r="B50" s="28">
        <f t="shared" si="50"/>
        <v>43435</v>
      </c>
      <c r="C50" s="27"/>
      <c r="D50" s="34">
        <f t="shared" si="65"/>
        <v>500</v>
      </c>
      <c r="E50" s="33">
        <f t="shared" si="66"/>
        <v>-175220.2074837269</v>
      </c>
      <c r="F50" s="42">
        <f t="shared" si="67"/>
        <v>0</v>
      </c>
      <c r="G50" s="34">
        <f t="shared" si="51"/>
        <v>0</v>
      </c>
      <c r="H50" s="38" t="str">
        <f t="shared" si="52"/>
        <v>PAGO</v>
      </c>
      <c r="J50" s="34">
        <f t="shared" si="53"/>
        <v>550</v>
      </c>
      <c r="K50" s="33">
        <f t="shared" si="68"/>
        <v>-60082.598893198949</v>
      </c>
      <c r="L50" s="42">
        <f t="shared" si="69"/>
        <v>0</v>
      </c>
      <c r="M50" s="34">
        <f t="shared" si="54"/>
        <v>0</v>
      </c>
      <c r="N50" s="38" t="str">
        <f t="shared" si="55"/>
        <v>PAGO</v>
      </c>
      <c r="P50" s="34">
        <f t="shared" si="70"/>
        <v>750</v>
      </c>
      <c r="Q50" s="33">
        <f t="shared" si="71"/>
        <v>-13288.412512374249</v>
      </c>
      <c r="R50" s="42">
        <f t="shared" si="72"/>
        <v>0</v>
      </c>
      <c r="S50" s="34">
        <f t="shared" si="56"/>
        <v>0</v>
      </c>
      <c r="T50" s="38" t="str">
        <f t="shared" si="57"/>
        <v>PAGO</v>
      </c>
      <c r="V50" s="34">
        <f t="shared" si="58"/>
        <v>850</v>
      </c>
      <c r="W50" s="33">
        <f t="shared" si="73"/>
        <v>-14784.967971004044</v>
      </c>
      <c r="X50" s="42">
        <f t="shared" si="74"/>
        <v>0</v>
      </c>
      <c r="Y50" s="34">
        <f t="shared" si="8"/>
        <v>0</v>
      </c>
      <c r="Z50" s="38" t="str">
        <f t="shared" si="9"/>
        <v>PAGO</v>
      </c>
      <c r="AB50" s="34">
        <f t="shared" si="59"/>
        <v>950</v>
      </c>
      <c r="AC50" s="33">
        <f t="shared" si="75"/>
        <v>-17531.466149835738</v>
      </c>
      <c r="AD50" s="42">
        <f t="shared" si="76"/>
        <v>0</v>
      </c>
      <c r="AE50" s="34">
        <f t="shared" si="11"/>
        <v>0</v>
      </c>
      <c r="AF50" s="38" t="str">
        <f t="shared" si="12"/>
        <v>PAGO</v>
      </c>
      <c r="AH50" s="43">
        <f t="shared" si="60"/>
        <v>1450</v>
      </c>
      <c r="AI50" s="33">
        <f t="shared" si="77"/>
        <v>11204.610190621404</v>
      </c>
      <c r="AJ50" s="42">
        <f t="shared" si="36"/>
        <v>1450</v>
      </c>
      <c r="AK50" s="34">
        <f t="shared" si="37"/>
        <v>11204.610190621404</v>
      </c>
      <c r="AL50" s="38" t="str">
        <f t="shared" si="14"/>
        <v>npago</v>
      </c>
      <c r="AN50" s="43">
        <f t="shared" si="61"/>
        <v>0</v>
      </c>
      <c r="AO50" s="33">
        <f t="shared" si="78"/>
        <v>0</v>
      </c>
      <c r="AP50" s="42">
        <f t="shared" si="39"/>
        <v>0</v>
      </c>
      <c r="AQ50" s="34">
        <f t="shared" si="40"/>
        <v>0</v>
      </c>
      <c r="AR50" s="38" t="str">
        <f t="shared" si="16"/>
        <v>PAGO</v>
      </c>
      <c r="AT50" s="43">
        <f t="shared" si="62"/>
        <v>0</v>
      </c>
      <c r="AU50" s="33">
        <f t="shared" si="79"/>
        <v>0</v>
      </c>
      <c r="AV50" s="42">
        <f t="shared" si="42"/>
        <v>0</v>
      </c>
      <c r="AW50" s="34">
        <f t="shared" si="43"/>
        <v>0</v>
      </c>
      <c r="AX50" s="38" t="str">
        <f t="shared" si="18"/>
        <v>PAGO</v>
      </c>
      <c r="AZ50" s="43">
        <f t="shared" si="63"/>
        <v>0</v>
      </c>
      <c r="BA50" s="33">
        <f t="shared" si="80"/>
        <v>0</v>
      </c>
      <c r="BB50" s="42">
        <f t="shared" si="45"/>
        <v>0</v>
      </c>
      <c r="BC50" s="34">
        <f t="shared" si="46"/>
        <v>0</v>
      </c>
      <c r="BD50" s="38" t="str">
        <f t="shared" si="20"/>
        <v>PAGO</v>
      </c>
      <c r="BF50" s="43">
        <f t="shared" si="64"/>
        <v>0</v>
      </c>
      <c r="BG50" s="33">
        <f t="shared" si="81"/>
        <v>0</v>
      </c>
      <c r="BH50" s="42">
        <f t="shared" si="48"/>
        <v>0</v>
      </c>
      <c r="BI50" s="34">
        <f t="shared" si="49"/>
        <v>0</v>
      </c>
      <c r="BJ50" s="38" t="str">
        <f t="shared" si="22"/>
        <v>PAGO</v>
      </c>
    </row>
    <row r="51" spans="2:62" x14ac:dyDescent="0.25">
      <c r="B51" s="28">
        <f t="shared" si="50"/>
        <v>43466</v>
      </c>
      <c r="C51" s="27"/>
      <c r="D51" s="34">
        <f t="shared" si="65"/>
        <v>500</v>
      </c>
      <c r="E51" s="33">
        <f t="shared" si="66"/>
        <v>-193292.22823209962</v>
      </c>
      <c r="F51" s="42">
        <f t="shared" si="67"/>
        <v>0</v>
      </c>
      <c r="G51" s="34">
        <f t="shared" si="51"/>
        <v>0</v>
      </c>
      <c r="H51" s="38" t="str">
        <f t="shared" si="52"/>
        <v>PAGO</v>
      </c>
      <c r="J51" s="34">
        <f t="shared" si="53"/>
        <v>550</v>
      </c>
      <c r="K51" s="33">
        <f t="shared" si="68"/>
        <v>-64876.880815722878</v>
      </c>
      <c r="L51" s="42">
        <f t="shared" si="69"/>
        <v>0</v>
      </c>
      <c r="M51" s="34">
        <f t="shared" si="54"/>
        <v>0</v>
      </c>
      <c r="N51" s="38" t="str">
        <f t="shared" si="55"/>
        <v>PAGO</v>
      </c>
      <c r="P51" s="34">
        <f t="shared" si="70"/>
        <v>750</v>
      </c>
      <c r="Q51" s="33">
        <f t="shared" si="71"/>
        <v>-14101.585368679933</v>
      </c>
      <c r="R51" s="42">
        <f t="shared" si="72"/>
        <v>0</v>
      </c>
      <c r="S51" s="34">
        <f t="shared" si="56"/>
        <v>0</v>
      </c>
      <c r="T51" s="38" t="str">
        <f t="shared" si="57"/>
        <v>PAGO</v>
      </c>
      <c r="V51" s="34">
        <f t="shared" si="58"/>
        <v>850</v>
      </c>
      <c r="W51" s="33">
        <f t="shared" si="73"/>
        <v>-16136.850442873274</v>
      </c>
      <c r="X51" s="42">
        <f t="shared" si="74"/>
        <v>0</v>
      </c>
      <c r="Y51" s="34">
        <f t="shared" si="8"/>
        <v>0</v>
      </c>
      <c r="Z51" s="38" t="str">
        <f t="shared" si="9"/>
        <v>PAGO</v>
      </c>
      <c r="AB51" s="34">
        <f t="shared" si="59"/>
        <v>950</v>
      </c>
      <c r="AC51" s="33">
        <f t="shared" si="75"/>
        <v>-19220.72479582917</v>
      </c>
      <c r="AD51" s="42">
        <f t="shared" si="76"/>
        <v>0</v>
      </c>
      <c r="AE51" s="34">
        <f t="shared" si="11"/>
        <v>0</v>
      </c>
      <c r="AF51" s="38" t="str">
        <f t="shared" si="12"/>
        <v>PAGO</v>
      </c>
      <c r="AH51" s="43">
        <f t="shared" si="60"/>
        <v>1450</v>
      </c>
      <c r="AI51" s="33">
        <f t="shared" si="77"/>
        <v>9774.1194110026481</v>
      </c>
      <c r="AJ51" s="42">
        <f t="shared" si="36"/>
        <v>1450</v>
      </c>
      <c r="AK51" s="34">
        <f t="shared" si="37"/>
        <v>9774.1194110026481</v>
      </c>
      <c r="AL51" s="38" t="str">
        <f t="shared" si="14"/>
        <v>npago</v>
      </c>
      <c r="AN51" s="43">
        <f t="shared" si="61"/>
        <v>0</v>
      </c>
      <c r="AO51" s="33">
        <f t="shared" si="78"/>
        <v>0</v>
      </c>
      <c r="AP51" s="42">
        <f t="shared" si="39"/>
        <v>0</v>
      </c>
      <c r="AQ51" s="34">
        <f t="shared" si="40"/>
        <v>0</v>
      </c>
      <c r="AR51" s="38" t="str">
        <f t="shared" si="16"/>
        <v>PAGO</v>
      </c>
      <c r="AT51" s="43">
        <f t="shared" si="62"/>
        <v>0</v>
      </c>
      <c r="AU51" s="33">
        <f t="shared" si="79"/>
        <v>0</v>
      </c>
      <c r="AV51" s="42">
        <f t="shared" si="42"/>
        <v>0</v>
      </c>
      <c r="AW51" s="34">
        <f t="shared" si="43"/>
        <v>0</v>
      </c>
      <c r="AX51" s="38" t="str">
        <f t="shared" si="18"/>
        <v>PAGO</v>
      </c>
      <c r="AZ51" s="43">
        <f t="shared" si="63"/>
        <v>0</v>
      </c>
      <c r="BA51" s="33">
        <f t="shared" si="80"/>
        <v>0</v>
      </c>
      <c r="BB51" s="42">
        <f t="shared" si="45"/>
        <v>0</v>
      </c>
      <c r="BC51" s="34">
        <f t="shared" si="46"/>
        <v>0</v>
      </c>
      <c r="BD51" s="38" t="str">
        <f t="shared" si="20"/>
        <v>PAGO</v>
      </c>
      <c r="BF51" s="43">
        <f t="shared" si="64"/>
        <v>0</v>
      </c>
      <c r="BG51" s="33">
        <f t="shared" si="81"/>
        <v>0</v>
      </c>
      <c r="BH51" s="42">
        <f t="shared" si="48"/>
        <v>0</v>
      </c>
      <c r="BI51" s="34">
        <f t="shared" si="49"/>
        <v>0</v>
      </c>
      <c r="BJ51" s="38" t="str">
        <f t="shared" si="22"/>
        <v>PAGO</v>
      </c>
    </row>
    <row r="52" spans="2:62" x14ac:dyDescent="0.25">
      <c r="B52" s="28">
        <f t="shared" si="50"/>
        <v>43497</v>
      </c>
      <c r="C52" s="27"/>
      <c r="D52" s="34">
        <f t="shared" si="65"/>
        <v>500</v>
      </c>
      <c r="E52" s="33">
        <f t="shared" si="66"/>
        <v>-213171.45105530959</v>
      </c>
      <c r="F52" s="42">
        <f t="shared" si="67"/>
        <v>0</v>
      </c>
      <c r="G52" s="34">
        <f t="shared" si="51"/>
        <v>0</v>
      </c>
      <c r="H52" s="38" t="str">
        <f t="shared" si="52"/>
        <v>PAGO</v>
      </c>
      <c r="J52" s="34">
        <f t="shared" si="53"/>
        <v>550</v>
      </c>
      <c r="K52" s="33">
        <f t="shared" si="68"/>
        <v>-70006.76247282348</v>
      </c>
      <c r="L52" s="42">
        <f t="shared" si="69"/>
        <v>0</v>
      </c>
      <c r="M52" s="34">
        <f t="shared" si="54"/>
        <v>0</v>
      </c>
      <c r="N52" s="38" t="str">
        <f t="shared" si="55"/>
        <v>PAGO</v>
      </c>
      <c r="P52" s="34">
        <f t="shared" si="70"/>
        <v>750</v>
      </c>
      <c r="Q52" s="33">
        <f t="shared" si="71"/>
        <v>-14918.417502838991</v>
      </c>
      <c r="R52" s="42">
        <f t="shared" si="72"/>
        <v>0</v>
      </c>
      <c r="S52" s="34">
        <f t="shared" si="56"/>
        <v>0</v>
      </c>
      <c r="T52" s="38" t="str">
        <f t="shared" si="57"/>
        <v>PAGO</v>
      </c>
      <c r="V52" s="34">
        <f t="shared" si="58"/>
        <v>850</v>
      </c>
      <c r="W52" s="33">
        <f t="shared" si="73"/>
        <v>-17532.128342089505</v>
      </c>
      <c r="X52" s="42">
        <f t="shared" si="74"/>
        <v>0</v>
      </c>
      <c r="Y52" s="34">
        <f t="shared" si="8"/>
        <v>0</v>
      </c>
      <c r="Z52" s="38" t="str">
        <f t="shared" si="9"/>
        <v>PAGO</v>
      </c>
      <c r="AB52" s="34">
        <f t="shared" si="59"/>
        <v>950</v>
      </c>
      <c r="AC52" s="33">
        <f t="shared" si="75"/>
        <v>-20977.553787662338</v>
      </c>
      <c r="AD52" s="42">
        <f t="shared" si="76"/>
        <v>0</v>
      </c>
      <c r="AE52" s="34">
        <f t="shared" si="11"/>
        <v>0</v>
      </c>
      <c r="AF52" s="38" t="str">
        <f t="shared" si="12"/>
        <v>PAGO</v>
      </c>
      <c r="AH52" s="43">
        <f t="shared" si="60"/>
        <v>1450</v>
      </c>
      <c r="AI52" s="33">
        <f t="shared" si="77"/>
        <v>8340.7676498246528</v>
      </c>
      <c r="AJ52" s="42">
        <f t="shared" si="36"/>
        <v>1450</v>
      </c>
      <c r="AK52" s="34">
        <f t="shared" si="37"/>
        <v>8340.7676498246528</v>
      </c>
      <c r="AL52" s="38" t="str">
        <f t="shared" si="14"/>
        <v>npago</v>
      </c>
      <c r="AN52" s="43">
        <f t="shared" si="61"/>
        <v>0</v>
      </c>
      <c r="AO52" s="33">
        <f t="shared" si="78"/>
        <v>0</v>
      </c>
      <c r="AP52" s="42">
        <f t="shared" si="39"/>
        <v>0</v>
      </c>
      <c r="AQ52" s="34">
        <f t="shared" si="40"/>
        <v>0</v>
      </c>
      <c r="AR52" s="38" t="str">
        <f t="shared" si="16"/>
        <v>PAGO</v>
      </c>
      <c r="AT52" s="43">
        <f t="shared" si="62"/>
        <v>0</v>
      </c>
      <c r="AU52" s="33">
        <f t="shared" si="79"/>
        <v>0</v>
      </c>
      <c r="AV52" s="42">
        <f t="shared" si="42"/>
        <v>0</v>
      </c>
      <c r="AW52" s="34">
        <f t="shared" si="43"/>
        <v>0</v>
      </c>
      <c r="AX52" s="38" t="str">
        <f t="shared" si="18"/>
        <v>PAGO</v>
      </c>
      <c r="AZ52" s="43">
        <f t="shared" si="63"/>
        <v>0</v>
      </c>
      <c r="BA52" s="33">
        <f t="shared" si="80"/>
        <v>0</v>
      </c>
      <c r="BB52" s="42">
        <f t="shared" si="45"/>
        <v>0</v>
      </c>
      <c r="BC52" s="34">
        <f t="shared" si="46"/>
        <v>0</v>
      </c>
      <c r="BD52" s="38" t="str">
        <f t="shared" si="20"/>
        <v>PAGO</v>
      </c>
      <c r="BF52" s="43">
        <f t="shared" si="64"/>
        <v>0</v>
      </c>
      <c r="BG52" s="33">
        <f t="shared" si="81"/>
        <v>0</v>
      </c>
      <c r="BH52" s="42">
        <f t="shared" si="48"/>
        <v>0</v>
      </c>
      <c r="BI52" s="34">
        <f t="shared" si="49"/>
        <v>0</v>
      </c>
      <c r="BJ52" s="38" t="str">
        <f t="shared" si="22"/>
        <v>PAGO</v>
      </c>
    </row>
    <row r="53" spans="2:62" x14ac:dyDescent="0.25">
      <c r="B53" s="28">
        <f t="shared" si="50"/>
        <v>43525</v>
      </c>
      <c r="C53" s="27"/>
      <c r="D53" s="34">
        <f t="shared" si="65"/>
        <v>500</v>
      </c>
      <c r="E53" s="33">
        <f t="shared" si="66"/>
        <v>-235038.59616084056</v>
      </c>
      <c r="F53" s="42">
        <f t="shared" si="67"/>
        <v>0</v>
      </c>
      <c r="G53" s="34">
        <f t="shared" si="51"/>
        <v>0</v>
      </c>
      <c r="H53" s="38" t="str">
        <f t="shared" si="52"/>
        <v>PAGO</v>
      </c>
      <c r="J53" s="34">
        <f t="shared" si="53"/>
        <v>550</v>
      </c>
      <c r="K53" s="33">
        <f t="shared" si="68"/>
        <v>-75495.735845921125</v>
      </c>
      <c r="L53" s="42">
        <f t="shared" si="69"/>
        <v>0</v>
      </c>
      <c r="M53" s="34">
        <f t="shared" si="54"/>
        <v>0</v>
      </c>
      <c r="N53" s="38" t="str">
        <f t="shared" si="55"/>
        <v>PAGO</v>
      </c>
      <c r="P53" s="34">
        <f t="shared" si="70"/>
        <v>750</v>
      </c>
      <c r="Q53" s="33">
        <f t="shared" si="71"/>
        <v>-15738.925381601766</v>
      </c>
      <c r="R53" s="42">
        <f t="shared" si="72"/>
        <v>0</v>
      </c>
      <c r="S53" s="34">
        <f t="shared" si="56"/>
        <v>0</v>
      </c>
      <c r="T53" s="38" t="str">
        <f t="shared" si="57"/>
        <v>PAGO</v>
      </c>
      <c r="V53" s="34">
        <f t="shared" si="58"/>
        <v>850</v>
      </c>
      <c r="W53" s="33">
        <f t="shared" si="73"/>
        <v>-18972.194661870577</v>
      </c>
      <c r="X53" s="42">
        <f t="shared" si="74"/>
        <v>0</v>
      </c>
      <c r="Y53" s="34">
        <f t="shared" si="8"/>
        <v>0</v>
      </c>
      <c r="Z53" s="38" t="str">
        <f t="shared" si="9"/>
        <v>PAGO</v>
      </c>
      <c r="AB53" s="34">
        <f t="shared" si="59"/>
        <v>950</v>
      </c>
      <c r="AC53" s="33">
        <f t="shared" si="75"/>
        <v>-22804.655939168832</v>
      </c>
      <c r="AD53" s="42">
        <f t="shared" si="76"/>
        <v>0</v>
      </c>
      <c r="AE53" s="34">
        <f t="shared" si="11"/>
        <v>0</v>
      </c>
      <c r="AF53" s="38" t="str">
        <f t="shared" si="12"/>
        <v>PAGO</v>
      </c>
      <c r="AH53" s="43">
        <f t="shared" si="60"/>
        <v>1450</v>
      </c>
      <c r="AI53" s="33">
        <f t="shared" si="77"/>
        <v>6904.5491851243023</v>
      </c>
      <c r="AJ53" s="42">
        <f t="shared" si="36"/>
        <v>1450</v>
      </c>
      <c r="AK53" s="34">
        <f t="shared" si="37"/>
        <v>6904.5491851243023</v>
      </c>
      <c r="AL53" s="38" t="str">
        <f t="shared" si="14"/>
        <v>npago</v>
      </c>
      <c r="AN53" s="43">
        <f t="shared" si="61"/>
        <v>0</v>
      </c>
      <c r="AO53" s="33">
        <f t="shared" si="78"/>
        <v>0</v>
      </c>
      <c r="AP53" s="42">
        <f t="shared" si="39"/>
        <v>0</v>
      </c>
      <c r="AQ53" s="34">
        <f t="shared" si="40"/>
        <v>0</v>
      </c>
      <c r="AR53" s="38" t="str">
        <f t="shared" si="16"/>
        <v>PAGO</v>
      </c>
      <c r="AT53" s="43">
        <f t="shared" si="62"/>
        <v>0</v>
      </c>
      <c r="AU53" s="33">
        <f t="shared" si="79"/>
        <v>0</v>
      </c>
      <c r="AV53" s="42">
        <f t="shared" si="42"/>
        <v>0</v>
      </c>
      <c r="AW53" s="34">
        <f t="shared" si="43"/>
        <v>0</v>
      </c>
      <c r="AX53" s="38" t="str">
        <f t="shared" si="18"/>
        <v>PAGO</v>
      </c>
      <c r="AZ53" s="43">
        <f t="shared" si="63"/>
        <v>0</v>
      </c>
      <c r="BA53" s="33">
        <f t="shared" si="80"/>
        <v>0</v>
      </c>
      <c r="BB53" s="42">
        <f t="shared" si="45"/>
        <v>0</v>
      </c>
      <c r="BC53" s="34">
        <f t="shared" si="46"/>
        <v>0</v>
      </c>
      <c r="BD53" s="38" t="str">
        <f t="shared" si="20"/>
        <v>PAGO</v>
      </c>
      <c r="BF53" s="43">
        <f t="shared" si="64"/>
        <v>0</v>
      </c>
      <c r="BG53" s="33">
        <f t="shared" si="81"/>
        <v>0</v>
      </c>
      <c r="BH53" s="42">
        <f t="shared" si="48"/>
        <v>0</v>
      </c>
      <c r="BI53" s="34">
        <f t="shared" si="49"/>
        <v>0</v>
      </c>
      <c r="BJ53" s="38" t="str">
        <f t="shared" si="22"/>
        <v>PAGO</v>
      </c>
    </row>
    <row r="54" spans="2:62" x14ac:dyDescent="0.25">
      <c r="B54" s="28">
        <f t="shared" si="50"/>
        <v>43556</v>
      </c>
      <c r="C54" s="27"/>
      <c r="D54" s="34">
        <f t="shared" si="65"/>
        <v>500</v>
      </c>
      <c r="E54" s="33">
        <f t="shared" si="66"/>
        <v>-259092.45577692465</v>
      </c>
      <c r="F54" s="42">
        <f t="shared" si="67"/>
        <v>0</v>
      </c>
      <c r="G54" s="34">
        <f t="shared" si="51"/>
        <v>0</v>
      </c>
      <c r="H54" s="38" t="str">
        <f t="shared" si="52"/>
        <v>PAGO</v>
      </c>
      <c r="J54" s="34">
        <f t="shared" si="53"/>
        <v>550</v>
      </c>
      <c r="K54" s="33">
        <f t="shared" si="68"/>
        <v>-81368.937355135611</v>
      </c>
      <c r="L54" s="42">
        <f t="shared" si="69"/>
        <v>0</v>
      </c>
      <c r="M54" s="34">
        <f t="shared" si="54"/>
        <v>0</v>
      </c>
      <c r="N54" s="38" t="str">
        <f t="shared" si="55"/>
        <v>PAGO</v>
      </c>
      <c r="P54" s="34">
        <f t="shared" si="70"/>
        <v>750</v>
      </c>
      <c r="Q54" s="33">
        <f t="shared" si="71"/>
        <v>-16563.125545818973</v>
      </c>
      <c r="R54" s="42">
        <f t="shared" si="72"/>
        <v>0</v>
      </c>
      <c r="S54" s="34">
        <f t="shared" si="56"/>
        <v>0</v>
      </c>
      <c r="T54" s="38" t="str">
        <f t="shared" si="57"/>
        <v>PAGO</v>
      </c>
      <c r="V54" s="34">
        <f t="shared" si="58"/>
        <v>850</v>
      </c>
      <c r="W54" s="33">
        <f t="shared" si="73"/>
        <v>-20458.487110516624</v>
      </c>
      <c r="X54" s="42">
        <f t="shared" si="74"/>
        <v>0</v>
      </c>
      <c r="Y54" s="34">
        <f t="shared" si="8"/>
        <v>0</v>
      </c>
      <c r="Z54" s="38" t="str">
        <f t="shared" si="9"/>
        <v>PAGO</v>
      </c>
      <c r="AB54" s="34">
        <f t="shared" si="59"/>
        <v>950</v>
      </c>
      <c r="AC54" s="33">
        <f t="shared" si="75"/>
        <v>-24704.842176735587</v>
      </c>
      <c r="AD54" s="42">
        <f t="shared" si="76"/>
        <v>0</v>
      </c>
      <c r="AE54" s="34">
        <f t="shared" si="11"/>
        <v>0</v>
      </c>
      <c r="AF54" s="38" t="str">
        <f t="shared" si="12"/>
        <v>PAGO</v>
      </c>
      <c r="AH54" s="43">
        <f t="shared" si="60"/>
        <v>1450</v>
      </c>
      <c r="AI54" s="33">
        <f t="shared" si="77"/>
        <v>5465.4582834945513</v>
      </c>
      <c r="AJ54" s="42">
        <f t="shared" si="36"/>
        <v>1450</v>
      </c>
      <c r="AK54" s="34">
        <f t="shared" si="37"/>
        <v>5465.4582834945513</v>
      </c>
      <c r="AL54" s="38" t="str">
        <f t="shared" si="14"/>
        <v>npago</v>
      </c>
      <c r="AN54" s="43">
        <f t="shared" si="61"/>
        <v>0</v>
      </c>
      <c r="AO54" s="33">
        <f t="shared" si="78"/>
        <v>0</v>
      </c>
      <c r="AP54" s="42">
        <f t="shared" si="39"/>
        <v>0</v>
      </c>
      <c r="AQ54" s="34">
        <f t="shared" si="40"/>
        <v>0</v>
      </c>
      <c r="AR54" s="38" t="str">
        <f t="shared" si="16"/>
        <v>PAGO</v>
      </c>
      <c r="AT54" s="43">
        <f t="shared" si="62"/>
        <v>0</v>
      </c>
      <c r="AU54" s="33">
        <f t="shared" si="79"/>
        <v>0</v>
      </c>
      <c r="AV54" s="42">
        <f t="shared" si="42"/>
        <v>0</v>
      </c>
      <c r="AW54" s="34">
        <f t="shared" si="43"/>
        <v>0</v>
      </c>
      <c r="AX54" s="38" t="str">
        <f t="shared" si="18"/>
        <v>PAGO</v>
      </c>
      <c r="AZ54" s="43">
        <f t="shared" si="63"/>
        <v>0</v>
      </c>
      <c r="BA54" s="33">
        <f t="shared" si="80"/>
        <v>0</v>
      </c>
      <c r="BB54" s="42">
        <f t="shared" si="45"/>
        <v>0</v>
      </c>
      <c r="BC54" s="34">
        <f t="shared" si="46"/>
        <v>0</v>
      </c>
      <c r="BD54" s="38" t="str">
        <f t="shared" si="20"/>
        <v>PAGO</v>
      </c>
      <c r="BF54" s="43">
        <f t="shared" si="64"/>
        <v>0</v>
      </c>
      <c r="BG54" s="33">
        <f t="shared" si="81"/>
        <v>0</v>
      </c>
      <c r="BH54" s="42">
        <f t="shared" si="48"/>
        <v>0</v>
      </c>
      <c r="BI54" s="34">
        <f t="shared" si="49"/>
        <v>0</v>
      </c>
      <c r="BJ54" s="38" t="str">
        <f t="shared" si="22"/>
        <v>PAGO</v>
      </c>
    </row>
    <row r="55" spans="2:62" x14ac:dyDescent="0.25">
      <c r="B55" s="28">
        <f t="shared" si="50"/>
        <v>43586</v>
      </c>
      <c r="C55" s="27"/>
      <c r="D55" s="34">
        <f t="shared" si="65"/>
        <v>500</v>
      </c>
      <c r="E55" s="33">
        <f t="shared" si="66"/>
        <v>-285551.70135461714</v>
      </c>
      <c r="F55" s="42">
        <f t="shared" si="67"/>
        <v>0</v>
      </c>
      <c r="G55" s="34">
        <f t="shared" si="51"/>
        <v>0</v>
      </c>
      <c r="H55" s="38" t="str">
        <f t="shared" si="52"/>
        <v>PAGO</v>
      </c>
      <c r="J55" s="34">
        <f t="shared" si="53"/>
        <v>550</v>
      </c>
      <c r="K55" s="33">
        <f t="shared" si="68"/>
        <v>-87653.262969995107</v>
      </c>
      <c r="L55" s="42">
        <f t="shared" si="69"/>
        <v>0</v>
      </c>
      <c r="M55" s="34">
        <f t="shared" si="54"/>
        <v>0</v>
      </c>
      <c r="N55" s="38" t="str">
        <f t="shared" si="55"/>
        <v>PAGO</v>
      </c>
      <c r="P55" s="34">
        <f t="shared" si="70"/>
        <v>750</v>
      </c>
      <c r="Q55" s="33">
        <f t="shared" si="71"/>
        <v>-17391.034610775157</v>
      </c>
      <c r="R55" s="42">
        <f t="shared" si="72"/>
        <v>0</v>
      </c>
      <c r="S55" s="34">
        <f t="shared" si="56"/>
        <v>0</v>
      </c>
      <c r="T55" s="38" t="str">
        <f t="shared" si="57"/>
        <v>PAGO</v>
      </c>
      <c r="V55" s="34">
        <f t="shared" si="58"/>
        <v>850</v>
      </c>
      <c r="W55" s="33">
        <f t="shared" si="73"/>
        <v>-21992.489546764209</v>
      </c>
      <c r="X55" s="42">
        <f t="shared" si="74"/>
        <v>0</v>
      </c>
      <c r="Y55" s="34">
        <f t="shared" si="8"/>
        <v>0</v>
      </c>
      <c r="Z55" s="38" t="str">
        <f t="shared" si="9"/>
        <v>PAGO</v>
      </c>
      <c r="AB55" s="34">
        <f t="shared" si="59"/>
        <v>950</v>
      </c>
      <c r="AC55" s="33">
        <f t="shared" si="75"/>
        <v>-26681.035863805009</v>
      </c>
      <c r="AD55" s="42">
        <f t="shared" si="76"/>
        <v>0</v>
      </c>
      <c r="AE55" s="34">
        <f t="shared" si="11"/>
        <v>0</v>
      </c>
      <c r="AF55" s="38" t="str">
        <f t="shared" si="12"/>
        <v>PAGO</v>
      </c>
      <c r="AH55" s="43">
        <f t="shared" si="60"/>
        <v>1450</v>
      </c>
      <c r="AI55" s="33">
        <f t="shared" si="77"/>
        <v>4023.4892000615405</v>
      </c>
      <c r="AJ55" s="42">
        <f t="shared" si="36"/>
        <v>1450</v>
      </c>
      <c r="AK55" s="34">
        <f t="shared" si="37"/>
        <v>4023.4892000615405</v>
      </c>
      <c r="AL55" s="38" t="str">
        <f t="shared" si="14"/>
        <v>npago</v>
      </c>
      <c r="AN55" s="43">
        <f t="shared" si="61"/>
        <v>0</v>
      </c>
      <c r="AO55" s="33">
        <f t="shared" si="78"/>
        <v>0</v>
      </c>
      <c r="AP55" s="42">
        <f t="shared" si="39"/>
        <v>0</v>
      </c>
      <c r="AQ55" s="34">
        <f t="shared" si="40"/>
        <v>0</v>
      </c>
      <c r="AR55" s="38" t="str">
        <f t="shared" si="16"/>
        <v>PAGO</v>
      </c>
      <c r="AT55" s="43">
        <f t="shared" si="62"/>
        <v>0</v>
      </c>
      <c r="AU55" s="33">
        <f t="shared" si="79"/>
        <v>0</v>
      </c>
      <c r="AV55" s="42">
        <f t="shared" si="42"/>
        <v>0</v>
      </c>
      <c r="AW55" s="34">
        <f t="shared" si="43"/>
        <v>0</v>
      </c>
      <c r="AX55" s="38" t="str">
        <f t="shared" si="18"/>
        <v>PAGO</v>
      </c>
      <c r="AZ55" s="43">
        <f t="shared" si="63"/>
        <v>0</v>
      </c>
      <c r="BA55" s="33">
        <f t="shared" si="80"/>
        <v>0</v>
      </c>
      <c r="BB55" s="42">
        <f t="shared" si="45"/>
        <v>0</v>
      </c>
      <c r="BC55" s="34">
        <f t="shared" si="46"/>
        <v>0</v>
      </c>
      <c r="BD55" s="38" t="str">
        <f t="shared" si="20"/>
        <v>PAGO</v>
      </c>
      <c r="BF55" s="43">
        <f t="shared" si="64"/>
        <v>0</v>
      </c>
      <c r="BG55" s="33">
        <f t="shared" si="81"/>
        <v>0</v>
      </c>
      <c r="BH55" s="42">
        <f t="shared" si="48"/>
        <v>0</v>
      </c>
      <c r="BI55" s="34">
        <f t="shared" si="49"/>
        <v>0</v>
      </c>
      <c r="BJ55" s="38" t="str">
        <f t="shared" si="22"/>
        <v>PAGO</v>
      </c>
    </row>
    <row r="56" spans="2:62" x14ac:dyDescent="0.25">
      <c r="B56" s="28">
        <f t="shared" si="50"/>
        <v>43617</v>
      </c>
      <c r="C56" s="27"/>
      <c r="D56" s="34">
        <f t="shared" si="65"/>
        <v>500</v>
      </c>
      <c r="E56" s="33">
        <f t="shared" si="66"/>
        <v>-314656.87149007886</v>
      </c>
      <c r="F56" s="42">
        <f t="shared" si="67"/>
        <v>0</v>
      </c>
      <c r="G56" s="34">
        <f t="shared" si="51"/>
        <v>0</v>
      </c>
      <c r="H56" s="38" t="str">
        <f t="shared" si="52"/>
        <v>PAGO</v>
      </c>
      <c r="J56" s="34">
        <f t="shared" si="53"/>
        <v>550</v>
      </c>
      <c r="K56" s="33">
        <f t="shared" si="68"/>
        <v>-94377.491377894767</v>
      </c>
      <c r="L56" s="42">
        <f t="shared" si="69"/>
        <v>0</v>
      </c>
      <c r="M56" s="34">
        <f t="shared" si="54"/>
        <v>0</v>
      </c>
      <c r="N56" s="38" t="str">
        <f t="shared" si="55"/>
        <v>PAGO</v>
      </c>
      <c r="P56" s="34">
        <f t="shared" si="70"/>
        <v>750</v>
      </c>
      <c r="Q56" s="33">
        <f t="shared" si="71"/>
        <v>-18222.669266523644</v>
      </c>
      <c r="R56" s="42">
        <f t="shared" si="72"/>
        <v>0</v>
      </c>
      <c r="S56" s="34">
        <f t="shared" si="56"/>
        <v>0</v>
      </c>
      <c r="T56" s="38" t="str">
        <f t="shared" si="57"/>
        <v>PAGO</v>
      </c>
      <c r="V56" s="34">
        <f t="shared" si="58"/>
        <v>850</v>
      </c>
      <c r="W56" s="33">
        <f t="shared" si="73"/>
        <v>-23575.733461215339</v>
      </c>
      <c r="X56" s="42">
        <f t="shared" si="74"/>
        <v>0</v>
      </c>
      <c r="Y56" s="34">
        <f t="shared" si="8"/>
        <v>0</v>
      </c>
      <c r="Z56" s="38" t="str">
        <f t="shared" si="9"/>
        <v>PAGO</v>
      </c>
      <c r="AB56" s="34">
        <f t="shared" si="59"/>
        <v>950</v>
      </c>
      <c r="AC56" s="33">
        <f t="shared" si="75"/>
        <v>-28736.27729835721</v>
      </c>
      <c r="AD56" s="42">
        <f t="shared" si="76"/>
        <v>0</v>
      </c>
      <c r="AE56" s="34">
        <f t="shared" si="11"/>
        <v>0</v>
      </c>
      <c r="AF56" s="38" t="str">
        <f t="shared" si="12"/>
        <v>PAGO</v>
      </c>
      <c r="AH56" s="43">
        <f t="shared" si="60"/>
        <v>1450</v>
      </c>
      <c r="AI56" s="33">
        <f t="shared" si="77"/>
        <v>2578.6361784616633</v>
      </c>
      <c r="AJ56" s="42">
        <f t="shared" si="36"/>
        <v>1450</v>
      </c>
      <c r="AK56" s="34">
        <f t="shared" si="37"/>
        <v>2578.6361784616633</v>
      </c>
      <c r="AL56" s="38" t="str">
        <f t="shared" si="14"/>
        <v>npago</v>
      </c>
      <c r="AN56" s="43">
        <f t="shared" si="61"/>
        <v>0</v>
      </c>
      <c r="AO56" s="33">
        <f t="shared" si="78"/>
        <v>0</v>
      </c>
      <c r="AP56" s="42">
        <f t="shared" si="39"/>
        <v>0</v>
      </c>
      <c r="AQ56" s="34">
        <f t="shared" si="40"/>
        <v>0</v>
      </c>
      <c r="AR56" s="38" t="str">
        <f t="shared" si="16"/>
        <v>PAGO</v>
      </c>
      <c r="AT56" s="43">
        <f t="shared" si="62"/>
        <v>0</v>
      </c>
      <c r="AU56" s="33">
        <f t="shared" si="79"/>
        <v>0</v>
      </c>
      <c r="AV56" s="42">
        <f t="shared" si="42"/>
        <v>0</v>
      </c>
      <c r="AW56" s="34">
        <f t="shared" si="43"/>
        <v>0</v>
      </c>
      <c r="AX56" s="38" t="str">
        <f t="shared" si="18"/>
        <v>PAGO</v>
      </c>
      <c r="AZ56" s="43">
        <f t="shared" si="63"/>
        <v>0</v>
      </c>
      <c r="BA56" s="33">
        <f t="shared" si="80"/>
        <v>0</v>
      </c>
      <c r="BB56" s="42">
        <f t="shared" si="45"/>
        <v>0</v>
      </c>
      <c r="BC56" s="34">
        <f t="shared" si="46"/>
        <v>0</v>
      </c>
      <c r="BD56" s="38" t="str">
        <f t="shared" si="20"/>
        <v>PAGO</v>
      </c>
      <c r="BF56" s="43">
        <f t="shared" si="64"/>
        <v>0</v>
      </c>
      <c r="BG56" s="33">
        <f t="shared" si="81"/>
        <v>0</v>
      </c>
      <c r="BH56" s="42">
        <f t="shared" si="48"/>
        <v>0</v>
      </c>
      <c r="BI56" s="34">
        <f t="shared" si="49"/>
        <v>0</v>
      </c>
      <c r="BJ56" s="38" t="str">
        <f t="shared" si="22"/>
        <v>PAGO</v>
      </c>
    </row>
    <row r="57" spans="2:62" x14ac:dyDescent="0.25">
      <c r="B57" s="28">
        <f t="shared" si="50"/>
        <v>43647</v>
      </c>
      <c r="C57" s="27"/>
      <c r="D57" s="34">
        <f t="shared" si="65"/>
        <v>500</v>
      </c>
      <c r="E57" s="33">
        <f t="shared" si="66"/>
        <v>-346672.55863908678</v>
      </c>
      <c r="F57" s="42">
        <f t="shared" si="67"/>
        <v>0</v>
      </c>
      <c r="G57" s="34">
        <f t="shared" si="51"/>
        <v>0</v>
      </c>
      <c r="H57" s="38" t="str">
        <f t="shared" si="52"/>
        <v>PAGO</v>
      </c>
      <c r="J57" s="34">
        <f t="shared" si="53"/>
        <v>550</v>
      </c>
      <c r="K57" s="33">
        <f t="shared" si="68"/>
        <v>-101572.41577434741</v>
      </c>
      <c r="L57" s="42">
        <f t="shared" si="69"/>
        <v>0</v>
      </c>
      <c r="M57" s="34">
        <f t="shared" si="54"/>
        <v>0</v>
      </c>
      <c r="N57" s="38" t="str">
        <f t="shared" si="55"/>
        <v>PAGO</v>
      </c>
      <c r="P57" s="34">
        <f t="shared" si="70"/>
        <v>750</v>
      </c>
      <c r="Q57" s="33">
        <f t="shared" si="71"/>
        <v>-19058.046278222999</v>
      </c>
      <c r="R57" s="42">
        <f t="shared" si="72"/>
        <v>0</v>
      </c>
      <c r="S57" s="34">
        <f t="shared" si="56"/>
        <v>0</v>
      </c>
      <c r="T57" s="38" t="str">
        <f t="shared" si="57"/>
        <v>PAGO</v>
      </c>
      <c r="V57" s="34">
        <f t="shared" si="58"/>
        <v>850</v>
      </c>
      <c r="W57" s="33">
        <f t="shared" si="73"/>
        <v>-25209.799505320352</v>
      </c>
      <c r="X57" s="42">
        <f t="shared" si="74"/>
        <v>0</v>
      </c>
      <c r="Y57" s="34">
        <f t="shared" si="8"/>
        <v>0</v>
      </c>
      <c r="Z57" s="38" t="str">
        <f t="shared" si="9"/>
        <v>PAGO</v>
      </c>
      <c r="AB57" s="34">
        <f t="shared" si="59"/>
        <v>950</v>
      </c>
      <c r="AC57" s="33">
        <f t="shared" si="75"/>
        <v>-30873.728390291501</v>
      </c>
      <c r="AD57" s="42">
        <f t="shared" si="76"/>
        <v>0</v>
      </c>
      <c r="AE57" s="34">
        <f t="shared" si="11"/>
        <v>0</v>
      </c>
      <c r="AF57" s="38" t="str">
        <f t="shared" si="12"/>
        <v>PAGO</v>
      </c>
      <c r="AH57" s="43">
        <f t="shared" si="60"/>
        <v>1450</v>
      </c>
      <c r="AI57" s="33">
        <f t="shared" si="77"/>
        <v>1130.8934508185866</v>
      </c>
      <c r="AJ57" s="42">
        <f t="shared" si="36"/>
        <v>1450</v>
      </c>
      <c r="AK57" s="34">
        <f t="shared" si="37"/>
        <v>1130.8934508185866</v>
      </c>
      <c r="AL57" s="38" t="str">
        <f t="shared" si="14"/>
        <v>npago</v>
      </c>
      <c r="AN57" s="43">
        <f t="shared" si="61"/>
        <v>0</v>
      </c>
      <c r="AO57" s="33">
        <f t="shared" si="78"/>
        <v>0</v>
      </c>
      <c r="AP57" s="42">
        <f t="shared" si="39"/>
        <v>0</v>
      </c>
      <c r="AQ57" s="34">
        <f t="shared" si="40"/>
        <v>0</v>
      </c>
      <c r="AR57" s="38" t="str">
        <f t="shared" si="16"/>
        <v>PAGO</v>
      </c>
      <c r="AT57" s="43">
        <f t="shared" si="62"/>
        <v>0</v>
      </c>
      <c r="AU57" s="33">
        <f t="shared" si="79"/>
        <v>0</v>
      </c>
      <c r="AV57" s="42">
        <f t="shared" si="42"/>
        <v>0</v>
      </c>
      <c r="AW57" s="34">
        <f t="shared" si="43"/>
        <v>0</v>
      </c>
      <c r="AX57" s="38" t="str">
        <f t="shared" si="18"/>
        <v>PAGO</v>
      </c>
      <c r="AZ57" s="43">
        <f t="shared" si="63"/>
        <v>0</v>
      </c>
      <c r="BA57" s="33">
        <f t="shared" si="80"/>
        <v>0</v>
      </c>
      <c r="BB57" s="42">
        <f t="shared" si="45"/>
        <v>0</v>
      </c>
      <c r="BC57" s="34">
        <f t="shared" si="46"/>
        <v>0</v>
      </c>
      <c r="BD57" s="38" t="str">
        <f t="shared" si="20"/>
        <v>PAGO</v>
      </c>
      <c r="BF57" s="43">
        <f t="shared" si="64"/>
        <v>0</v>
      </c>
      <c r="BG57" s="33">
        <f t="shared" si="81"/>
        <v>0</v>
      </c>
      <c r="BH57" s="42">
        <f t="shared" si="48"/>
        <v>0</v>
      </c>
      <c r="BI57" s="34">
        <f t="shared" si="49"/>
        <v>0</v>
      </c>
      <c r="BJ57" s="38" t="str">
        <f t="shared" si="22"/>
        <v>PAGO</v>
      </c>
    </row>
    <row r="58" spans="2:62" x14ac:dyDescent="0.25">
      <c r="B58" s="28">
        <f t="shared" si="50"/>
        <v>43678</v>
      </c>
      <c r="C58" s="27"/>
      <c r="D58" s="34">
        <f t="shared" si="65"/>
        <v>500</v>
      </c>
      <c r="E58" s="33">
        <f t="shared" si="66"/>
        <v>-381889.81450299552</v>
      </c>
      <c r="F58" s="42">
        <f t="shared" si="67"/>
        <v>0</v>
      </c>
      <c r="G58" s="34">
        <f t="shared" si="51"/>
        <v>0</v>
      </c>
      <c r="H58" s="38" t="str">
        <f t="shared" si="52"/>
        <v>PAGO</v>
      </c>
      <c r="J58" s="34">
        <f t="shared" si="53"/>
        <v>550</v>
      </c>
      <c r="K58" s="33">
        <f t="shared" si="68"/>
        <v>-109270.98487855172</v>
      </c>
      <c r="L58" s="42">
        <f t="shared" si="69"/>
        <v>0</v>
      </c>
      <c r="M58" s="34">
        <f t="shared" si="54"/>
        <v>0</v>
      </c>
      <c r="N58" s="38" t="str">
        <f t="shared" si="55"/>
        <v>PAGO</v>
      </c>
      <c r="P58" s="34">
        <f t="shared" si="70"/>
        <v>750</v>
      </c>
      <c r="Q58" s="33">
        <f t="shared" si="71"/>
        <v>-19897.182486475001</v>
      </c>
      <c r="R58" s="42">
        <f t="shared" si="72"/>
        <v>0</v>
      </c>
      <c r="S58" s="34">
        <f t="shared" si="56"/>
        <v>0</v>
      </c>
      <c r="T58" s="38" t="str">
        <f t="shared" si="57"/>
        <v>PAGO</v>
      </c>
      <c r="V58" s="34">
        <f t="shared" si="58"/>
        <v>850</v>
      </c>
      <c r="W58" s="33">
        <f t="shared" si="73"/>
        <v>-26896.319069441135</v>
      </c>
      <c r="X58" s="42">
        <f t="shared" si="74"/>
        <v>0</v>
      </c>
      <c r="Y58" s="34">
        <f t="shared" si="8"/>
        <v>0</v>
      </c>
      <c r="Z58" s="38" t="str">
        <f t="shared" si="9"/>
        <v>PAGO</v>
      </c>
      <c r="AB58" s="34">
        <f t="shared" si="59"/>
        <v>950</v>
      </c>
      <c r="AC58" s="33">
        <f t="shared" si="75"/>
        <v>-33096.677525903164</v>
      </c>
      <c r="AD58" s="42">
        <f t="shared" si="76"/>
        <v>0</v>
      </c>
      <c r="AE58" s="34">
        <f t="shared" si="11"/>
        <v>0</v>
      </c>
      <c r="AF58" s="38" t="str">
        <f t="shared" si="12"/>
        <v>PAGO</v>
      </c>
      <c r="AH58" s="43">
        <f t="shared" si="60"/>
        <v>1450</v>
      </c>
      <c r="AI58" s="33">
        <f t="shared" si="77"/>
        <v>-319.74476227977618</v>
      </c>
      <c r="AJ58" s="42">
        <f t="shared" si="36"/>
        <v>1130.8934508185866</v>
      </c>
      <c r="AK58" s="34">
        <f t="shared" si="37"/>
        <v>0</v>
      </c>
      <c r="AL58" s="38" t="str">
        <f t="shared" si="14"/>
        <v>PAGO</v>
      </c>
      <c r="AN58" s="43">
        <f t="shared" si="61"/>
        <v>319.10654918141336</v>
      </c>
      <c r="AO58" s="33">
        <f t="shared" si="78"/>
        <v>-319.10654918141336</v>
      </c>
      <c r="AP58" s="42">
        <f t="shared" si="39"/>
        <v>0</v>
      </c>
      <c r="AQ58" s="34">
        <f t="shared" si="40"/>
        <v>0</v>
      </c>
      <c r="AR58" s="38" t="str">
        <f t="shared" si="16"/>
        <v>PAGO</v>
      </c>
      <c r="AT58" s="43">
        <f t="shared" si="62"/>
        <v>319.10654918141336</v>
      </c>
      <c r="AU58" s="33">
        <f t="shared" si="79"/>
        <v>-319.10654918141336</v>
      </c>
      <c r="AV58" s="42">
        <f t="shared" si="42"/>
        <v>0</v>
      </c>
      <c r="AW58" s="34">
        <f t="shared" si="43"/>
        <v>0</v>
      </c>
      <c r="AX58" s="38" t="str">
        <f t="shared" si="18"/>
        <v>PAGO</v>
      </c>
      <c r="AZ58" s="43">
        <f t="shared" si="63"/>
        <v>319.10654918141336</v>
      </c>
      <c r="BA58" s="33">
        <f t="shared" si="80"/>
        <v>-319.10654918141336</v>
      </c>
      <c r="BB58" s="42">
        <f t="shared" si="45"/>
        <v>0</v>
      </c>
      <c r="BC58" s="34">
        <f t="shared" si="46"/>
        <v>0</v>
      </c>
      <c r="BD58" s="38" t="str">
        <f t="shared" si="20"/>
        <v>PAGO</v>
      </c>
      <c r="BF58" s="43">
        <f t="shared" si="64"/>
        <v>319.10654918141336</v>
      </c>
      <c r="BG58" s="33">
        <f t="shared" si="81"/>
        <v>-319.10654918141336</v>
      </c>
      <c r="BH58" s="42">
        <f t="shared" si="48"/>
        <v>0</v>
      </c>
      <c r="BI58" s="34">
        <f t="shared" si="49"/>
        <v>0</v>
      </c>
      <c r="BJ58" s="38" t="str">
        <f t="shared" si="22"/>
        <v>PAGO</v>
      </c>
    </row>
    <row r="59" spans="2:62" x14ac:dyDescent="0.25">
      <c r="B59" s="28">
        <f t="shared" si="50"/>
        <v>43709</v>
      </c>
      <c r="C59" s="27"/>
      <c r="D59" s="34">
        <f t="shared" si="65"/>
        <v>500</v>
      </c>
      <c r="E59" s="33">
        <f t="shared" si="66"/>
        <v>-420628.79595329508</v>
      </c>
      <c r="F59" s="42">
        <f t="shared" si="67"/>
        <v>0</v>
      </c>
      <c r="G59" s="34">
        <f t="shared" si="51"/>
        <v>0</v>
      </c>
      <c r="H59" s="38" t="str">
        <f t="shared" si="52"/>
        <v>PAGO</v>
      </c>
      <c r="J59" s="34">
        <f t="shared" si="53"/>
        <v>550</v>
      </c>
      <c r="K59" s="33">
        <f t="shared" si="68"/>
        <v>-117508.45382005034</v>
      </c>
      <c r="L59" s="42">
        <f t="shared" si="69"/>
        <v>0</v>
      </c>
      <c r="M59" s="34">
        <f t="shared" si="54"/>
        <v>0</v>
      </c>
      <c r="N59" s="38" t="str">
        <f t="shared" si="55"/>
        <v>PAGO</v>
      </c>
      <c r="P59" s="34">
        <f t="shared" si="70"/>
        <v>750</v>
      </c>
      <c r="Q59" s="33">
        <f t="shared" si="71"/>
        <v>-20740.094807664136</v>
      </c>
      <c r="R59" s="42">
        <f t="shared" si="72"/>
        <v>0</v>
      </c>
      <c r="S59" s="34">
        <f t="shared" si="56"/>
        <v>0</v>
      </c>
      <c r="T59" s="38" t="str">
        <f t="shared" si="57"/>
        <v>PAGO</v>
      </c>
      <c r="V59" s="34">
        <f t="shared" si="58"/>
        <v>850</v>
      </c>
      <c r="W59" s="33">
        <f t="shared" si="73"/>
        <v>-28636.975911570196</v>
      </c>
      <c r="X59" s="42">
        <f t="shared" si="74"/>
        <v>0</v>
      </c>
      <c r="Y59" s="34">
        <f t="shared" si="8"/>
        <v>0</v>
      </c>
      <c r="Z59" s="38" t="str">
        <f t="shared" si="9"/>
        <v>PAGO</v>
      </c>
      <c r="AB59" s="34">
        <f t="shared" si="59"/>
        <v>950</v>
      </c>
      <c r="AC59" s="33">
        <f t="shared" si="75"/>
        <v>-35408.544626939292</v>
      </c>
      <c r="AD59" s="42">
        <f t="shared" si="76"/>
        <v>0</v>
      </c>
      <c r="AE59" s="34">
        <f t="shared" si="11"/>
        <v>0</v>
      </c>
      <c r="AF59" s="38" t="str">
        <f t="shared" si="12"/>
        <v>PAGO</v>
      </c>
      <c r="AH59" s="43">
        <f t="shared" si="60"/>
        <v>1450</v>
      </c>
      <c r="AI59" s="33">
        <f t="shared" si="77"/>
        <v>-1773.2842518043358</v>
      </c>
      <c r="AJ59" s="42">
        <f t="shared" si="36"/>
        <v>0</v>
      </c>
      <c r="AK59" s="34">
        <f t="shared" si="37"/>
        <v>0</v>
      </c>
      <c r="AL59" s="38" t="str">
        <f t="shared" si="14"/>
        <v>PAGO</v>
      </c>
      <c r="AN59" s="43">
        <f t="shared" si="61"/>
        <v>1450</v>
      </c>
      <c r="AO59" s="33">
        <f t="shared" si="78"/>
        <v>-1769.1065491814134</v>
      </c>
      <c r="AP59" s="42">
        <f t="shared" si="39"/>
        <v>0</v>
      </c>
      <c r="AQ59" s="34">
        <f t="shared" si="40"/>
        <v>0</v>
      </c>
      <c r="AR59" s="38" t="str">
        <f t="shared" si="16"/>
        <v>PAGO</v>
      </c>
      <c r="AT59" s="43">
        <f t="shared" si="62"/>
        <v>1450</v>
      </c>
      <c r="AU59" s="33">
        <f t="shared" si="79"/>
        <v>-1769.1065491814134</v>
      </c>
      <c r="AV59" s="42">
        <f t="shared" si="42"/>
        <v>0</v>
      </c>
      <c r="AW59" s="34">
        <f t="shared" si="43"/>
        <v>0</v>
      </c>
      <c r="AX59" s="38" t="str">
        <f t="shared" si="18"/>
        <v>PAGO</v>
      </c>
      <c r="AZ59" s="43">
        <f t="shared" si="63"/>
        <v>1450</v>
      </c>
      <c r="BA59" s="33">
        <f t="shared" si="80"/>
        <v>-1769.1065491814134</v>
      </c>
      <c r="BB59" s="42">
        <f t="shared" si="45"/>
        <v>0</v>
      </c>
      <c r="BC59" s="34">
        <f t="shared" si="46"/>
        <v>0</v>
      </c>
      <c r="BD59" s="38" t="str">
        <f t="shared" si="20"/>
        <v>PAGO</v>
      </c>
      <c r="BF59" s="43">
        <f t="shared" si="64"/>
        <v>1450</v>
      </c>
      <c r="BG59" s="33">
        <f t="shared" si="81"/>
        <v>-1769.1065491814134</v>
      </c>
      <c r="BH59" s="42">
        <f t="shared" si="48"/>
        <v>0</v>
      </c>
      <c r="BI59" s="34">
        <f t="shared" si="49"/>
        <v>0</v>
      </c>
      <c r="BJ59" s="38" t="str">
        <f t="shared" si="22"/>
        <v>PAGO</v>
      </c>
    </row>
    <row r="60" spans="2:62" x14ac:dyDescent="0.25">
      <c r="B60" s="28">
        <f t="shared" si="50"/>
        <v>43739</v>
      </c>
      <c r="C60" s="27"/>
      <c r="D60" s="34">
        <f t="shared" si="65"/>
        <v>500</v>
      </c>
      <c r="E60" s="33">
        <f t="shared" si="66"/>
        <v>-463241.6755486246</v>
      </c>
      <c r="F60" s="42">
        <f t="shared" si="67"/>
        <v>0</v>
      </c>
      <c r="G60" s="34">
        <f t="shared" si="51"/>
        <v>0</v>
      </c>
      <c r="H60" s="38" t="str">
        <f t="shared" si="52"/>
        <v>PAGO</v>
      </c>
      <c r="J60" s="34">
        <f t="shared" si="53"/>
        <v>550</v>
      </c>
      <c r="K60" s="33">
        <f t="shared" si="68"/>
        <v>-126322.54558745387</v>
      </c>
      <c r="L60" s="42">
        <f t="shared" si="69"/>
        <v>0</v>
      </c>
      <c r="M60" s="34">
        <f t="shared" si="54"/>
        <v>0</v>
      </c>
      <c r="N60" s="38" t="str">
        <f t="shared" si="55"/>
        <v>PAGO</v>
      </c>
      <c r="P60" s="34">
        <f t="shared" si="70"/>
        <v>750</v>
      </c>
      <c r="Q60" s="33">
        <f t="shared" si="71"/>
        <v>-21586.800234298622</v>
      </c>
      <c r="R60" s="42">
        <f t="shared" si="72"/>
        <v>0</v>
      </c>
      <c r="S60" s="34">
        <f t="shared" si="56"/>
        <v>0</v>
      </c>
      <c r="T60" s="38" t="str">
        <f t="shared" si="57"/>
        <v>PAGO</v>
      </c>
      <c r="V60" s="34">
        <f t="shared" si="58"/>
        <v>850</v>
      </c>
      <c r="W60" s="33">
        <f t="shared" si="73"/>
        <v>-30433.507838331599</v>
      </c>
      <c r="X60" s="42">
        <f t="shared" si="74"/>
        <v>0</v>
      </c>
      <c r="Y60" s="34">
        <f t="shared" si="8"/>
        <v>0</v>
      </c>
      <c r="Z60" s="38" t="str">
        <f t="shared" si="9"/>
        <v>PAGO</v>
      </c>
      <c r="AB60" s="34">
        <f t="shared" si="59"/>
        <v>950</v>
      </c>
      <c r="AC60" s="33">
        <f t="shared" si="75"/>
        <v>-37812.886412016866</v>
      </c>
      <c r="AD60" s="42">
        <f t="shared" si="76"/>
        <v>0</v>
      </c>
      <c r="AE60" s="34">
        <f t="shared" si="11"/>
        <v>0</v>
      </c>
      <c r="AF60" s="38" t="str">
        <f t="shared" si="12"/>
        <v>PAGO</v>
      </c>
      <c r="AH60" s="43">
        <f t="shared" si="60"/>
        <v>1450</v>
      </c>
      <c r="AI60" s="33">
        <f t="shared" si="77"/>
        <v>-3229.7308203079447</v>
      </c>
      <c r="AJ60" s="42">
        <f t="shared" si="36"/>
        <v>0</v>
      </c>
      <c r="AK60" s="34">
        <f t="shared" si="37"/>
        <v>0</v>
      </c>
      <c r="AL60" s="38" t="str">
        <f t="shared" si="14"/>
        <v>PAGO</v>
      </c>
      <c r="AN60" s="43">
        <f t="shared" si="61"/>
        <v>1450</v>
      </c>
      <c r="AO60" s="33">
        <f t="shared" si="78"/>
        <v>-3219.1065491814134</v>
      </c>
      <c r="AP60" s="42">
        <f t="shared" si="39"/>
        <v>0</v>
      </c>
      <c r="AQ60" s="34">
        <f t="shared" si="40"/>
        <v>0</v>
      </c>
      <c r="AR60" s="38" t="str">
        <f t="shared" si="16"/>
        <v>PAGO</v>
      </c>
      <c r="AT60" s="43">
        <f t="shared" si="62"/>
        <v>1450</v>
      </c>
      <c r="AU60" s="33">
        <f t="shared" si="79"/>
        <v>-3219.1065491814134</v>
      </c>
      <c r="AV60" s="42">
        <f t="shared" si="42"/>
        <v>0</v>
      </c>
      <c r="AW60" s="34">
        <f t="shared" si="43"/>
        <v>0</v>
      </c>
      <c r="AX60" s="38" t="str">
        <f t="shared" si="18"/>
        <v>PAGO</v>
      </c>
      <c r="AZ60" s="43">
        <f t="shared" si="63"/>
        <v>1450</v>
      </c>
      <c r="BA60" s="33">
        <f t="shared" si="80"/>
        <v>-3219.1065491814134</v>
      </c>
      <c r="BB60" s="42">
        <f t="shared" si="45"/>
        <v>0</v>
      </c>
      <c r="BC60" s="34">
        <f t="shared" si="46"/>
        <v>0</v>
      </c>
      <c r="BD60" s="38" t="str">
        <f t="shared" si="20"/>
        <v>PAGO</v>
      </c>
      <c r="BF60" s="43">
        <f t="shared" si="64"/>
        <v>1450</v>
      </c>
      <c r="BG60" s="33">
        <f t="shared" si="81"/>
        <v>-3219.1065491814134</v>
      </c>
      <c r="BH60" s="42">
        <f t="shared" si="48"/>
        <v>0</v>
      </c>
      <c r="BI60" s="34">
        <f t="shared" si="49"/>
        <v>0</v>
      </c>
      <c r="BJ60" s="38" t="str">
        <f t="shared" si="22"/>
        <v>PAGO</v>
      </c>
    </row>
    <row r="61" spans="2:62" x14ac:dyDescent="0.25">
      <c r="B61" s="28">
        <f t="shared" si="50"/>
        <v>43770</v>
      </c>
      <c r="C61" s="27"/>
      <c r="D61" s="34">
        <f t="shared" si="65"/>
        <v>500</v>
      </c>
      <c r="E61" s="33">
        <f t="shared" si="66"/>
        <v>-510115.8431034871</v>
      </c>
      <c r="F61" s="42">
        <f t="shared" si="67"/>
        <v>0</v>
      </c>
      <c r="G61" s="34">
        <f t="shared" si="51"/>
        <v>0</v>
      </c>
      <c r="H61" s="38" t="str">
        <f t="shared" si="52"/>
        <v>PAGO</v>
      </c>
      <c r="J61" s="34">
        <f t="shared" si="53"/>
        <v>550</v>
      </c>
      <c r="K61" s="33">
        <f t="shared" si="68"/>
        <v>-135753.62377857565</v>
      </c>
      <c r="L61" s="42">
        <f t="shared" si="69"/>
        <v>0</v>
      </c>
      <c r="M61" s="34">
        <f t="shared" si="54"/>
        <v>0</v>
      </c>
      <c r="N61" s="38" t="str">
        <f t="shared" si="55"/>
        <v>PAGO</v>
      </c>
      <c r="P61" s="34">
        <f t="shared" si="70"/>
        <v>750</v>
      </c>
      <c r="Q61" s="33">
        <f t="shared" si="71"/>
        <v>-22437.315835352965</v>
      </c>
      <c r="R61" s="42">
        <f t="shared" si="72"/>
        <v>0</v>
      </c>
      <c r="S61" s="34">
        <f t="shared" si="56"/>
        <v>0</v>
      </c>
      <c r="T61" s="38" t="str">
        <f t="shared" si="57"/>
        <v>PAGO</v>
      </c>
      <c r="V61" s="34">
        <f t="shared" si="58"/>
        <v>850</v>
      </c>
      <c r="W61" s="33">
        <f t="shared" si="73"/>
        <v>-32287.708439942046</v>
      </c>
      <c r="X61" s="42">
        <f t="shared" si="74"/>
        <v>0</v>
      </c>
      <c r="Y61" s="34">
        <f t="shared" si="8"/>
        <v>0</v>
      </c>
      <c r="Z61" s="38" t="str">
        <f t="shared" si="9"/>
        <v>PAGO</v>
      </c>
      <c r="AB61" s="34">
        <f t="shared" si="59"/>
        <v>950</v>
      </c>
      <c r="AC61" s="33">
        <f t="shared" si="75"/>
        <v>-40313.401868497538</v>
      </c>
      <c r="AD61" s="42">
        <f t="shared" si="76"/>
        <v>0</v>
      </c>
      <c r="AE61" s="34">
        <f t="shared" si="11"/>
        <v>0</v>
      </c>
      <c r="AF61" s="38" t="str">
        <f t="shared" si="12"/>
        <v>PAGO</v>
      </c>
      <c r="AH61" s="43">
        <f t="shared" si="60"/>
        <v>1450</v>
      </c>
      <c r="AI61" s="33">
        <f t="shared" si="77"/>
        <v>-4689.0902819485609</v>
      </c>
      <c r="AJ61" s="42">
        <f t="shared" si="36"/>
        <v>0</v>
      </c>
      <c r="AK61" s="34">
        <f t="shared" si="37"/>
        <v>0</v>
      </c>
      <c r="AL61" s="38" t="str">
        <f t="shared" si="14"/>
        <v>PAGO</v>
      </c>
      <c r="AN61" s="43">
        <f t="shared" si="61"/>
        <v>1450</v>
      </c>
      <c r="AO61" s="33">
        <f t="shared" si="78"/>
        <v>-4669.1065491814134</v>
      </c>
      <c r="AP61" s="42">
        <f t="shared" si="39"/>
        <v>0</v>
      </c>
      <c r="AQ61" s="34">
        <f t="shared" si="40"/>
        <v>0</v>
      </c>
      <c r="AR61" s="38" t="str">
        <f t="shared" si="16"/>
        <v>PAGO</v>
      </c>
      <c r="AT61" s="43">
        <f t="shared" si="62"/>
        <v>1450</v>
      </c>
      <c r="AU61" s="33">
        <f t="shared" si="79"/>
        <v>-4669.1065491814134</v>
      </c>
      <c r="AV61" s="42">
        <f t="shared" si="42"/>
        <v>0</v>
      </c>
      <c r="AW61" s="34">
        <f t="shared" si="43"/>
        <v>0</v>
      </c>
      <c r="AX61" s="38" t="str">
        <f t="shared" si="18"/>
        <v>PAGO</v>
      </c>
      <c r="AZ61" s="43">
        <f t="shared" si="63"/>
        <v>1450</v>
      </c>
      <c r="BA61" s="33">
        <f t="shared" si="80"/>
        <v>-4669.1065491814134</v>
      </c>
      <c r="BB61" s="42">
        <f t="shared" si="45"/>
        <v>0</v>
      </c>
      <c r="BC61" s="34">
        <f t="shared" si="46"/>
        <v>0</v>
      </c>
      <c r="BD61" s="38" t="str">
        <f t="shared" si="20"/>
        <v>PAGO</v>
      </c>
      <c r="BF61" s="43">
        <f t="shared" si="64"/>
        <v>1450</v>
      </c>
      <c r="BG61" s="33">
        <f t="shared" si="81"/>
        <v>-4669.1065491814134</v>
      </c>
      <c r="BH61" s="42">
        <f t="shared" si="48"/>
        <v>0</v>
      </c>
      <c r="BI61" s="34">
        <f t="shared" si="49"/>
        <v>0</v>
      </c>
      <c r="BJ61" s="38" t="str">
        <f t="shared" si="22"/>
        <v>PAGO</v>
      </c>
    </row>
    <row r="62" spans="2:62" x14ac:dyDescent="0.25">
      <c r="B62" s="28">
        <f t="shared" si="50"/>
        <v>43800</v>
      </c>
      <c r="C62" s="29"/>
      <c r="D62" s="34">
        <f t="shared" si="65"/>
        <v>500</v>
      </c>
      <c r="E62" s="33">
        <f t="shared" si="66"/>
        <v>-561677.42741383589</v>
      </c>
      <c r="F62" s="42">
        <f t="shared" si="67"/>
        <v>0</v>
      </c>
      <c r="G62" s="34">
        <f t="shared" si="51"/>
        <v>0</v>
      </c>
      <c r="H62" s="38" t="str">
        <f t="shared" si="52"/>
        <v>PAGO</v>
      </c>
      <c r="J62" s="34">
        <f t="shared" si="53"/>
        <v>550</v>
      </c>
      <c r="K62" s="33">
        <f t="shared" si="68"/>
        <v>-145844.87744307597</v>
      </c>
      <c r="L62" s="42">
        <f t="shared" si="69"/>
        <v>0</v>
      </c>
      <c r="M62" s="34">
        <f t="shared" si="54"/>
        <v>0</v>
      </c>
      <c r="N62" s="38" t="str">
        <f t="shared" si="55"/>
        <v>PAGO</v>
      </c>
      <c r="P62" s="34">
        <f t="shared" si="70"/>
        <v>750</v>
      </c>
      <c r="Q62" s="33">
        <f t="shared" si="71"/>
        <v>-23291.658756612051</v>
      </c>
      <c r="R62" s="42">
        <f t="shared" si="72"/>
        <v>0</v>
      </c>
      <c r="S62" s="34">
        <f t="shared" si="56"/>
        <v>0</v>
      </c>
      <c r="T62" s="38" t="str">
        <f t="shared" si="57"/>
        <v>PAGO</v>
      </c>
      <c r="V62" s="34">
        <f t="shared" si="58"/>
        <v>850</v>
      </c>
      <c r="W62" s="33">
        <f t="shared" si="73"/>
        <v>-34201.42888086418</v>
      </c>
      <c r="X62" s="42">
        <f t="shared" si="74"/>
        <v>0</v>
      </c>
      <c r="Y62" s="34">
        <f t="shared" si="8"/>
        <v>0</v>
      </c>
      <c r="Z62" s="38" t="str">
        <f t="shared" si="9"/>
        <v>PAGO</v>
      </c>
      <c r="AB62" s="34">
        <f t="shared" si="59"/>
        <v>950</v>
      </c>
      <c r="AC62" s="33">
        <f t="shared" si="75"/>
        <v>-42913.937943237441</v>
      </c>
      <c r="AD62" s="42">
        <f t="shared" si="76"/>
        <v>0</v>
      </c>
      <c r="AE62" s="34">
        <f t="shared" si="11"/>
        <v>0</v>
      </c>
      <c r="AF62" s="38" t="str">
        <f t="shared" si="12"/>
        <v>PAGO</v>
      </c>
      <c r="AH62" s="43">
        <f t="shared" si="60"/>
        <v>1450</v>
      </c>
      <c r="AI62" s="33">
        <f t="shared" si="77"/>
        <v>-6151.3684625124579</v>
      </c>
      <c r="AJ62" s="42">
        <f t="shared" si="36"/>
        <v>0</v>
      </c>
      <c r="AK62" s="34">
        <f t="shared" si="37"/>
        <v>0</v>
      </c>
      <c r="AL62" s="38" t="str">
        <f t="shared" si="14"/>
        <v>PAGO</v>
      </c>
      <c r="AN62" s="43">
        <f t="shared" si="61"/>
        <v>1450</v>
      </c>
      <c r="AO62" s="33">
        <f t="shared" si="78"/>
        <v>-6119.1065491814134</v>
      </c>
      <c r="AP62" s="42">
        <f t="shared" si="39"/>
        <v>0</v>
      </c>
      <c r="AQ62" s="34">
        <f t="shared" si="40"/>
        <v>0</v>
      </c>
      <c r="AR62" s="38" t="str">
        <f t="shared" si="16"/>
        <v>PAGO</v>
      </c>
      <c r="AT62" s="43">
        <f t="shared" si="62"/>
        <v>1450</v>
      </c>
      <c r="AU62" s="33">
        <f t="shared" si="79"/>
        <v>-6119.1065491814134</v>
      </c>
      <c r="AV62" s="42">
        <f t="shared" si="42"/>
        <v>0</v>
      </c>
      <c r="AW62" s="34">
        <f t="shared" si="43"/>
        <v>0</v>
      </c>
      <c r="AX62" s="38" t="str">
        <f t="shared" si="18"/>
        <v>PAGO</v>
      </c>
      <c r="AZ62" s="43">
        <f t="shared" si="63"/>
        <v>1450</v>
      </c>
      <c r="BA62" s="33">
        <f t="shared" si="80"/>
        <v>-6119.1065491814134</v>
      </c>
      <c r="BB62" s="42">
        <f t="shared" si="45"/>
        <v>0</v>
      </c>
      <c r="BC62" s="34">
        <f t="shared" si="46"/>
        <v>0</v>
      </c>
      <c r="BD62" s="38" t="str">
        <f t="shared" si="20"/>
        <v>PAGO</v>
      </c>
      <c r="BF62" s="43">
        <f t="shared" si="64"/>
        <v>1450</v>
      </c>
      <c r="BG62" s="33">
        <f t="shared" si="81"/>
        <v>-6119.1065491814134</v>
      </c>
      <c r="BH62" s="42">
        <f t="shared" si="48"/>
        <v>0</v>
      </c>
      <c r="BI62" s="34">
        <f t="shared" si="49"/>
        <v>0</v>
      </c>
      <c r="BJ62" s="38" t="str">
        <f t="shared" si="22"/>
        <v>PAGO</v>
      </c>
    </row>
    <row r="63" spans="2:62" x14ac:dyDescent="0.25">
      <c r="B63" s="28">
        <f t="shared" si="50"/>
        <v>43831</v>
      </c>
      <c r="C63" s="27"/>
      <c r="D63" s="34">
        <f t="shared" si="65"/>
        <v>500</v>
      </c>
      <c r="E63" s="33">
        <f t="shared" si="66"/>
        <v>-618395.1701552195</v>
      </c>
      <c r="F63" s="42">
        <f t="shared" si="67"/>
        <v>0</v>
      </c>
      <c r="G63" s="34">
        <f t="shared" si="51"/>
        <v>0</v>
      </c>
      <c r="H63" s="38" t="str">
        <f t="shared" si="52"/>
        <v>PAGO</v>
      </c>
      <c r="J63" s="34">
        <f t="shared" si="53"/>
        <v>550</v>
      </c>
      <c r="K63" s="33">
        <f t="shared" si="68"/>
        <v>-156642.51886409128</v>
      </c>
      <c r="L63" s="42">
        <f t="shared" si="69"/>
        <v>0</v>
      </c>
      <c r="M63" s="34">
        <f t="shared" si="54"/>
        <v>0</v>
      </c>
      <c r="N63" s="38" t="str">
        <f t="shared" si="55"/>
        <v>PAGO</v>
      </c>
      <c r="P63" s="34">
        <f t="shared" si="70"/>
        <v>750</v>
      </c>
      <c r="Q63" s="33">
        <f t="shared" si="71"/>
        <v>-24149.846221016804</v>
      </c>
      <c r="R63" s="42">
        <f t="shared" si="72"/>
        <v>0</v>
      </c>
      <c r="S63" s="34">
        <f t="shared" si="56"/>
        <v>0</v>
      </c>
      <c r="T63" s="38" t="str">
        <f t="shared" si="57"/>
        <v>PAGO</v>
      </c>
      <c r="V63" s="34">
        <f t="shared" si="58"/>
        <v>850</v>
      </c>
      <c r="W63" s="33">
        <f t="shared" si="73"/>
        <v>-36176.579747939919</v>
      </c>
      <c r="X63" s="42">
        <f t="shared" si="74"/>
        <v>0</v>
      </c>
      <c r="Y63" s="34">
        <f t="shared" si="8"/>
        <v>0</v>
      </c>
      <c r="Z63" s="38" t="str">
        <f t="shared" si="9"/>
        <v>PAGO</v>
      </c>
      <c r="AB63" s="34">
        <f t="shared" si="59"/>
        <v>950</v>
      </c>
      <c r="AC63" s="33">
        <f t="shared" si="75"/>
        <v>-45618.495460966937</v>
      </c>
      <c r="AD63" s="42">
        <f t="shared" si="76"/>
        <v>0</v>
      </c>
      <c r="AE63" s="34">
        <f t="shared" si="11"/>
        <v>0</v>
      </c>
      <c r="AF63" s="38" t="str">
        <f t="shared" si="12"/>
        <v>PAGO</v>
      </c>
      <c r="AH63" s="43">
        <f t="shared" si="60"/>
        <v>1450</v>
      </c>
      <c r="AI63" s="33">
        <f t="shared" si="77"/>
        <v>-7616.5711994374824</v>
      </c>
      <c r="AJ63" s="42">
        <f t="shared" si="36"/>
        <v>0</v>
      </c>
      <c r="AK63" s="34">
        <f t="shared" si="37"/>
        <v>0</v>
      </c>
      <c r="AL63" s="38" t="str">
        <f t="shared" si="14"/>
        <v>PAGO</v>
      </c>
      <c r="AN63" s="43">
        <f t="shared" si="61"/>
        <v>1450</v>
      </c>
      <c r="AO63" s="33">
        <f t="shared" si="78"/>
        <v>-7569.1065491814134</v>
      </c>
      <c r="AP63" s="42">
        <f t="shared" si="39"/>
        <v>0</v>
      </c>
      <c r="AQ63" s="34">
        <f t="shared" si="40"/>
        <v>0</v>
      </c>
      <c r="AR63" s="38" t="str">
        <f t="shared" si="16"/>
        <v>PAGO</v>
      </c>
      <c r="AT63" s="43">
        <f t="shared" si="62"/>
        <v>1450</v>
      </c>
      <c r="AU63" s="33">
        <f t="shared" si="79"/>
        <v>-7569.1065491814134</v>
      </c>
      <c r="AV63" s="42">
        <f t="shared" si="42"/>
        <v>0</v>
      </c>
      <c r="AW63" s="34">
        <f t="shared" si="43"/>
        <v>0</v>
      </c>
      <c r="AX63" s="38" t="str">
        <f t="shared" si="18"/>
        <v>PAGO</v>
      </c>
      <c r="AZ63" s="43">
        <f t="shared" si="63"/>
        <v>1450</v>
      </c>
      <c r="BA63" s="33">
        <f t="shared" si="80"/>
        <v>-7569.1065491814134</v>
      </c>
      <c r="BB63" s="42">
        <f t="shared" si="45"/>
        <v>0</v>
      </c>
      <c r="BC63" s="34">
        <f t="shared" si="46"/>
        <v>0</v>
      </c>
      <c r="BD63" s="38" t="str">
        <f t="shared" si="20"/>
        <v>PAGO</v>
      </c>
      <c r="BF63" s="43">
        <f t="shared" si="64"/>
        <v>1450</v>
      </c>
      <c r="BG63" s="33">
        <f t="shared" si="81"/>
        <v>-7569.1065491814134</v>
      </c>
      <c r="BH63" s="42">
        <f t="shared" si="48"/>
        <v>0</v>
      </c>
      <c r="BI63" s="34">
        <f t="shared" si="49"/>
        <v>0</v>
      </c>
      <c r="BJ63" s="38" t="str">
        <f t="shared" si="22"/>
        <v>PAGO</v>
      </c>
    </row>
    <row r="64" spans="2:62" x14ac:dyDescent="0.25">
      <c r="B64" s="28">
        <f t="shared" si="50"/>
        <v>43862</v>
      </c>
      <c r="C64" s="27"/>
      <c r="D64" s="34">
        <f t="shared" si="65"/>
        <v>500</v>
      </c>
      <c r="E64" s="33">
        <f t="shared" si="66"/>
        <v>-680784.6871707415</v>
      </c>
      <c r="F64" s="42">
        <f t="shared" si="67"/>
        <v>0</v>
      </c>
      <c r="G64" s="34">
        <f t="shared" si="51"/>
        <v>0</v>
      </c>
      <c r="H64" s="38" t="str">
        <f t="shared" si="52"/>
        <v>PAGO</v>
      </c>
      <c r="J64" s="34">
        <f t="shared" si="53"/>
        <v>550</v>
      </c>
      <c r="K64" s="33">
        <f t="shared" si="68"/>
        <v>-168195.99518457768</v>
      </c>
      <c r="L64" s="42">
        <f t="shared" si="69"/>
        <v>0</v>
      </c>
      <c r="M64" s="34">
        <f t="shared" si="54"/>
        <v>0</v>
      </c>
      <c r="N64" s="38" t="str">
        <f t="shared" si="55"/>
        <v>PAGO</v>
      </c>
      <c r="P64" s="34">
        <f t="shared" si="70"/>
        <v>750</v>
      </c>
      <c r="Q64" s="33">
        <f t="shared" si="71"/>
        <v>-25011.895529011377</v>
      </c>
      <c r="R64" s="42">
        <f t="shared" si="72"/>
        <v>0</v>
      </c>
      <c r="S64" s="34">
        <f t="shared" si="56"/>
        <v>0</v>
      </c>
      <c r="T64" s="38" t="str">
        <f t="shared" si="57"/>
        <v>PAGO</v>
      </c>
      <c r="V64" s="34">
        <f t="shared" si="58"/>
        <v>850</v>
      </c>
      <c r="W64" s="33">
        <f t="shared" si="73"/>
        <v>-38215.132957848793</v>
      </c>
      <c r="X64" s="42">
        <f t="shared" si="74"/>
        <v>0</v>
      </c>
      <c r="Y64" s="34">
        <f t="shared" si="8"/>
        <v>0</v>
      </c>
      <c r="Z64" s="38" t="str">
        <f t="shared" si="9"/>
        <v>PAGO</v>
      </c>
      <c r="AB64" s="34">
        <f t="shared" si="59"/>
        <v>950</v>
      </c>
      <c r="AC64" s="33">
        <f t="shared" si="75"/>
        <v>-48431.235279405613</v>
      </c>
      <c r="AD64" s="42">
        <f t="shared" si="76"/>
        <v>0</v>
      </c>
      <c r="AE64" s="34">
        <f t="shared" si="11"/>
        <v>0</v>
      </c>
      <c r="AF64" s="38" t="str">
        <f t="shared" si="12"/>
        <v>PAGO</v>
      </c>
      <c r="AH64" s="43">
        <f t="shared" si="60"/>
        <v>1450</v>
      </c>
      <c r="AI64" s="33">
        <f t="shared" si="77"/>
        <v>-9084.7043418363592</v>
      </c>
      <c r="AJ64" s="42">
        <f t="shared" si="36"/>
        <v>0</v>
      </c>
      <c r="AK64" s="34">
        <f t="shared" si="37"/>
        <v>0</v>
      </c>
      <c r="AL64" s="38" t="str">
        <f t="shared" si="14"/>
        <v>PAGO</v>
      </c>
      <c r="AN64" s="43">
        <f t="shared" si="61"/>
        <v>1450</v>
      </c>
      <c r="AO64" s="33">
        <f t="shared" si="78"/>
        <v>-9019.1065491814134</v>
      </c>
      <c r="AP64" s="42">
        <f t="shared" si="39"/>
        <v>0</v>
      </c>
      <c r="AQ64" s="34">
        <f t="shared" si="40"/>
        <v>0</v>
      </c>
      <c r="AR64" s="38" t="str">
        <f t="shared" si="16"/>
        <v>PAGO</v>
      </c>
      <c r="AT64" s="43">
        <f t="shared" si="62"/>
        <v>1450</v>
      </c>
      <c r="AU64" s="33">
        <f t="shared" si="79"/>
        <v>-9019.1065491814134</v>
      </c>
      <c r="AV64" s="42">
        <f t="shared" si="42"/>
        <v>0</v>
      </c>
      <c r="AW64" s="34">
        <f t="shared" si="43"/>
        <v>0</v>
      </c>
      <c r="AX64" s="38" t="str">
        <f t="shared" si="18"/>
        <v>PAGO</v>
      </c>
      <c r="AZ64" s="43">
        <f t="shared" si="63"/>
        <v>1450</v>
      </c>
      <c r="BA64" s="33">
        <f t="shared" si="80"/>
        <v>-9019.1065491814134</v>
      </c>
      <c r="BB64" s="42">
        <f t="shared" si="45"/>
        <v>0</v>
      </c>
      <c r="BC64" s="34">
        <f t="shared" si="46"/>
        <v>0</v>
      </c>
      <c r="BD64" s="38" t="str">
        <f t="shared" si="20"/>
        <v>PAGO</v>
      </c>
      <c r="BF64" s="43">
        <f t="shared" si="64"/>
        <v>1450</v>
      </c>
      <c r="BG64" s="33">
        <f t="shared" si="81"/>
        <v>-9019.1065491814134</v>
      </c>
      <c r="BH64" s="42">
        <f t="shared" si="48"/>
        <v>0</v>
      </c>
      <c r="BI64" s="34">
        <f t="shared" si="49"/>
        <v>0</v>
      </c>
      <c r="BJ64" s="38" t="str">
        <f t="shared" si="22"/>
        <v>PAGO</v>
      </c>
    </row>
    <row r="65" spans="2:62" x14ac:dyDescent="0.25">
      <c r="B65" s="28">
        <f t="shared" si="50"/>
        <v>43891</v>
      </c>
      <c r="C65" s="27"/>
      <c r="D65" s="34">
        <f t="shared" si="65"/>
        <v>500</v>
      </c>
      <c r="E65" s="33">
        <f t="shared" si="66"/>
        <v>-749413.15588781575</v>
      </c>
      <c r="F65" s="42">
        <f t="shared" si="67"/>
        <v>0</v>
      </c>
      <c r="G65" s="34">
        <f t="shared" si="51"/>
        <v>0</v>
      </c>
      <c r="H65" s="38" t="str">
        <f t="shared" si="52"/>
        <v>PAGO</v>
      </c>
      <c r="J65" s="34">
        <f t="shared" si="53"/>
        <v>550</v>
      </c>
      <c r="K65" s="33">
        <f t="shared" si="68"/>
        <v>-180558.21484749814</v>
      </c>
      <c r="L65" s="42">
        <f t="shared" si="69"/>
        <v>0</v>
      </c>
      <c r="M65" s="34">
        <f t="shared" si="54"/>
        <v>0</v>
      </c>
      <c r="N65" s="38" t="str">
        <f t="shared" si="55"/>
        <v>PAGO</v>
      </c>
      <c r="P65" s="34">
        <f t="shared" si="70"/>
        <v>750</v>
      </c>
      <c r="Q65" s="33">
        <f t="shared" si="71"/>
        <v>-25877.824058891929</v>
      </c>
      <c r="R65" s="42">
        <f t="shared" si="72"/>
        <v>0</v>
      </c>
      <c r="S65" s="34">
        <f t="shared" si="56"/>
        <v>0</v>
      </c>
      <c r="T65" s="38" t="str">
        <f t="shared" si="57"/>
        <v>PAGO</v>
      </c>
      <c r="V65" s="34">
        <f t="shared" si="58"/>
        <v>850</v>
      </c>
      <c r="W65" s="33">
        <f t="shared" si="73"/>
        <v>-40319.12372579574</v>
      </c>
      <c r="X65" s="42">
        <f t="shared" si="74"/>
        <v>0</v>
      </c>
      <c r="Y65" s="34">
        <f t="shared" si="8"/>
        <v>0</v>
      </c>
      <c r="Z65" s="38" t="str">
        <f t="shared" si="9"/>
        <v>PAGO</v>
      </c>
      <c r="AB65" s="34">
        <f t="shared" si="59"/>
        <v>950</v>
      </c>
      <c r="AC65" s="33">
        <f t="shared" si="75"/>
        <v>-51356.484690581841</v>
      </c>
      <c r="AD65" s="42">
        <f t="shared" si="76"/>
        <v>0</v>
      </c>
      <c r="AE65" s="34">
        <f t="shared" si="11"/>
        <v>0</v>
      </c>
      <c r="AF65" s="38" t="str">
        <f t="shared" si="12"/>
        <v>PAGO</v>
      </c>
      <c r="AH65" s="43">
        <f t="shared" si="60"/>
        <v>1450</v>
      </c>
      <c r="AI65" s="33">
        <f t="shared" si="77"/>
        <v>-10555.773750520031</v>
      </c>
      <c r="AJ65" s="42">
        <f t="shared" si="36"/>
        <v>0</v>
      </c>
      <c r="AK65" s="34">
        <f t="shared" si="37"/>
        <v>0</v>
      </c>
      <c r="AL65" s="38" t="str">
        <f t="shared" si="14"/>
        <v>PAGO</v>
      </c>
      <c r="AN65" s="43">
        <f t="shared" si="61"/>
        <v>1450</v>
      </c>
      <c r="AO65" s="33">
        <f t="shared" si="78"/>
        <v>-10469.106549181413</v>
      </c>
      <c r="AP65" s="42">
        <f t="shared" si="39"/>
        <v>0</v>
      </c>
      <c r="AQ65" s="34">
        <f t="shared" si="40"/>
        <v>0</v>
      </c>
      <c r="AR65" s="38" t="str">
        <f t="shared" si="16"/>
        <v>PAGO</v>
      </c>
      <c r="AT65" s="43">
        <f t="shared" si="62"/>
        <v>1450</v>
      </c>
      <c r="AU65" s="33">
        <f t="shared" si="79"/>
        <v>-10469.106549181413</v>
      </c>
      <c r="AV65" s="42">
        <f t="shared" si="42"/>
        <v>0</v>
      </c>
      <c r="AW65" s="34">
        <f t="shared" si="43"/>
        <v>0</v>
      </c>
      <c r="AX65" s="38" t="str">
        <f t="shared" si="18"/>
        <v>PAGO</v>
      </c>
      <c r="AZ65" s="43">
        <f t="shared" si="63"/>
        <v>1450</v>
      </c>
      <c r="BA65" s="33">
        <f t="shared" si="80"/>
        <v>-10469.106549181413</v>
      </c>
      <c r="BB65" s="42">
        <f t="shared" si="45"/>
        <v>0</v>
      </c>
      <c r="BC65" s="34">
        <f t="shared" si="46"/>
        <v>0</v>
      </c>
      <c r="BD65" s="38" t="str">
        <f t="shared" si="20"/>
        <v>PAGO</v>
      </c>
      <c r="BF65" s="43">
        <f t="shared" si="64"/>
        <v>1450</v>
      </c>
      <c r="BG65" s="33">
        <f t="shared" si="81"/>
        <v>-10469.106549181413</v>
      </c>
      <c r="BH65" s="42">
        <f t="shared" si="48"/>
        <v>0</v>
      </c>
      <c r="BI65" s="34">
        <f t="shared" si="49"/>
        <v>0</v>
      </c>
      <c r="BJ65" s="38" t="str">
        <f t="shared" si="22"/>
        <v>PAGO</v>
      </c>
    </row>
    <row r="66" spans="2:62" x14ac:dyDescent="0.25">
      <c r="B66" s="28">
        <f t="shared" si="50"/>
        <v>43922</v>
      </c>
      <c r="C66" s="27"/>
      <c r="D66" s="34">
        <f t="shared" si="65"/>
        <v>500</v>
      </c>
      <c r="E66" s="33">
        <f t="shared" si="66"/>
        <v>-824904.47147659736</v>
      </c>
      <c r="F66" s="42">
        <f t="shared" si="67"/>
        <v>0</v>
      </c>
      <c r="G66" s="34">
        <f t="shared" si="51"/>
        <v>0</v>
      </c>
      <c r="H66" s="38" t="str">
        <f t="shared" si="52"/>
        <v>PAGO</v>
      </c>
      <c r="J66" s="34">
        <f t="shared" si="53"/>
        <v>550</v>
      </c>
      <c r="K66" s="33">
        <f t="shared" si="68"/>
        <v>-193785.78988682301</v>
      </c>
      <c r="L66" s="42">
        <f t="shared" si="69"/>
        <v>0</v>
      </c>
      <c r="M66" s="34">
        <f t="shared" si="54"/>
        <v>0</v>
      </c>
      <c r="N66" s="38" t="str">
        <f t="shared" si="55"/>
        <v>PAGO</v>
      </c>
      <c r="P66" s="34">
        <f t="shared" si="70"/>
        <v>750</v>
      </c>
      <c r="Q66" s="33">
        <f t="shared" si="71"/>
        <v>-26747.649267156939</v>
      </c>
      <c r="R66" s="42">
        <f t="shared" si="72"/>
        <v>0</v>
      </c>
      <c r="S66" s="34">
        <f t="shared" si="56"/>
        <v>0</v>
      </c>
      <c r="T66" s="38" t="str">
        <f t="shared" si="57"/>
        <v>PAGO</v>
      </c>
      <c r="V66" s="34">
        <f t="shared" si="58"/>
        <v>850</v>
      </c>
      <c r="W66" s="33">
        <f t="shared" si="73"/>
        <v>-42490.652597393782</v>
      </c>
      <c r="X66" s="42">
        <f t="shared" si="74"/>
        <v>0</v>
      </c>
      <c r="Y66" s="34">
        <f t="shared" si="8"/>
        <v>0</v>
      </c>
      <c r="Z66" s="38" t="str">
        <f t="shared" si="9"/>
        <v>PAGO</v>
      </c>
      <c r="AB66" s="34">
        <f t="shared" si="59"/>
        <v>950</v>
      </c>
      <c r="AC66" s="33">
        <f t="shared" si="75"/>
        <v>-54398.74407820512</v>
      </c>
      <c r="AD66" s="42">
        <f t="shared" si="76"/>
        <v>0</v>
      </c>
      <c r="AE66" s="34">
        <f t="shared" si="11"/>
        <v>0</v>
      </c>
      <c r="AF66" s="38" t="str">
        <f t="shared" si="12"/>
        <v>PAGO</v>
      </c>
      <c r="AH66" s="43">
        <f t="shared" si="60"/>
        <v>1450</v>
      </c>
      <c r="AI66" s="33">
        <f t="shared" si="77"/>
        <v>-12029.785298021072</v>
      </c>
      <c r="AJ66" s="42">
        <f t="shared" si="36"/>
        <v>0</v>
      </c>
      <c r="AK66" s="34">
        <f t="shared" si="37"/>
        <v>0</v>
      </c>
      <c r="AL66" s="38" t="str">
        <f t="shared" si="14"/>
        <v>PAGO</v>
      </c>
      <c r="AN66" s="43">
        <f t="shared" si="61"/>
        <v>1450</v>
      </c>
      <c r="AO66" s="33">
        <f t="shared" si="78"/>
        <v>-11919.106549181413</v>
      </c>
      <c r="AP66" s="42">
        <f t="shared" si="39"/>
        <v>0</v>
      </c>
      <c r="AQ66" s="34">
        <f t="shared" si="40"/>
        <v>0</v>
      </c>
      <c r="AR66" s="38" t="str">
        <f t="shared" si="16"/>
        <v>PAGO</v>
      </c>
      <c r="AT66" s="43">
        <f t="shared" si="62"/>
        <v>1450</v>
      </c>
      <c r="AU66" s="33">
        <f t="shared" si="79"/>
        <v>-11919.106549181413</v>
      </c>
      <c r="AV66" s="42">
        <f t="shared" si="42"/>
        <v>0</v>
      </c>
      <c r="AW66" s="34">
        <f t="shared" si="43"/>
        <v>0</v>
      </c>
      <c r="AX66" s="38" t="str">
        <f t="shared" si="18"/>
        <v>PAGO</v>
      </c>
      <c r="AZ66" s="43">
        <f t="shared" si="63"/>
        <v>1450</v>
      </c>
      <c r="BA66" s="33">
        <f t="shared" si="80"/>
        <v>-11919.106549181413</v>
      </c>
      <c r="BB66" s="42">
        <f t="shared" si="45"/>
        <v>0</v>
      </c>
      <c r="BC66" s="34">
        <f t="shared" si="46"/>
        <v>0</v>
      </c>
      <c r="BD66" s="38" t="str">
        <f t="shared" si="20"/>
        <v>PAGO</v>
      </c>
      <c r="BF66" s="43">
        <f t="shared" si="64"/>
        <v>1450</v>
      </c>
      <c r="BG66" s="33">
        <f t="shared" si="81"/>
        <v>-11919.106549181413</v>
      </c>
      <c r="BH66" s="42">
        <f t="shared" si="48"/>
        <v>0</v>
      </c>
      <c r="BI66" s="34">
        <f t="shared" si="49"/>
        <v>0</v>
      </c>
      <c r="BJ66" s="38" t="str">
        <f t="shared" si="22"/>
        <v>PAGO</v>
      </c>
    </row>
    <row r="67" spans="2:62" x14ac:dyDescent="0.25">
      <c r="B67" s="28">
        <f t="shared" si="50"/>
        <v>43952</v>
      </c>
      <c r="C67" s="27"/>
      <c r="D67" s="34">
        <f t="shared" si="65"/>
        <v>500</v>
      </c>
      <c r="E67" s="33">
        <f t="shared" si="66"/>
        <v>-907944.9186242572</v>
      </c>
      <c r="F67" s="42">
        <f t="shared" si="67"/>
        <v>0</v>
      </c>
      <c r="G67" s="34">
        <f t="shared" si="51"/>
        <v>0</v>
      </c>
      <c r="H67" s="38" t="str">
        <f t="shared" si="52"/>
        <v>PAGO</v>
      </c>
      <c r="J67" s="34">
        <f t="shared" si="53"/>
        <v>550</v>
      </c>
      <c r="K67" s="33">
        <f t="shared" si="68"/>
        <v>-207939.29517890065</v>
      </c>
      <c r="L67" s="42">
        <f t="shared" si="69"/>
        <v>0</v>
      </c>
      <c r="M67" s="34">
        <f t="shared" si="54"/>
        <v>0</v>
      </c>
      <c r="N67" s="38" t="str">
        <f t="shared" si="55"/>
        <v>PAGO</v>
      </c>
      <c r="P67" s="34">
        <f t="shared" si="70"/>
        <v>750</v>
      </c>
      <c r="Q67" s="33">
        <f t="shared" si="71"/>
        <v>-27621.388688859144</v>
      </c>
      <c r="R67" s="42">
        <f t="shared" si="72"/>
        <v>0</v>
      </c>
      <c r="S67" s="34">
        <f t="shared" si="56"/>
        <v>0</v>
      </c>
      <c r="T67" s="38" t="str">
        <f t="shared" si="57"/>
        <v>PAGO</v>
      </c>
      <c r="V67" s="34">
        <f t="shared" si="58"/>
        <v>850</v>
      </c>
      <c r="W67" s="33">
        <f t="shared" si="73"/>
        <v>-44731.887545770122</v>
      </c>
      <c r="X67" s="42">
        <f t="shared" si="74"/>
        <v>0</v>
      </c>
      <c r="Y67" s="34">
        <f t="shared" si="8"/>
        <v>0</v>
      </c>
      <c r="Z67" s="38" t="str">
        <f t="shared" si="9"/>
        <v>PAGO</v>
      </c>
      <c r="AB67" s="34">
        <f t="shared" si="59"/>
        <v>950</v>
      </c>
      <c r="AC67" s="33">
        <f t="shared" si="75"/>
        <v>-57562.693841333326</v>
      </c>
      <c r="AD67" s="42">
        <f t="shared" si="76"/>
        <v>0</v>
      </c>
      <c r="AE67" s="34">
        <f t="shared" si="11"/>
        <v>0</v>
      </c>
      <c r="AF67" s="38" t="str">
        <f t="shared" si="12"/>
        <v>PAGO</v>
      </c>
      <c r="AH67" s="43">
        <f t="shared" si="60"/>
        <v>1450</v>
      </c>
      <c r="AI67" s="33">
        <f t="shared" si="77"/>
        <v>-13506.744868617114</v>
      </c>
      <c r="AJ67" s="42">
        <f t="shared" si="36"/>
        <v>0</v>
      </c>
      <c r="AK67" s="34">
        <f t="shared" si="37"/>
        <v>0</v>
      </c>
      <c r="AL67" s="38" t="str">
        <f t="shared" si="14"/>
        <v>PAGO</v>
      </c>
      <c r="AN67" s="43">
        <f t="shared" si="61"/>
        <v>1450</v>
      </c>
      <c r="AO67" s="33">
        <f t="shared" si="78"/>
        <v>-13369.106549181413</v>
      </c>
      <c r="AP67" s="42">
        <f t="shared" si="39"/>
        <v>0</v>
      </c>
      <c r="AQ67" s="34">
        <f t="shared" si="40"/>
        <v>0</v>
      </c>
      <c r="AR67" s="38" t="str">
        <f t="shared" si="16"/>
        <v>PAGO</v>
      </c>
      <c r="AT67" s="43">
        <f t="shared" si="62"/>
        <v>1450</v>
      </c>
      <c r="AU67" s="33">
        <f t="shared" si="79"/>
        <v>-13369.106549181413</v>
      </c>
      <c r="AV67" s="42">
        <f t="shared" si="42"/>
        <v>0</v>
      </c>
      <c r="AW67" s="34">
        <f t="shared" si="43"/>
        <v>0</v>
      </c>
      <c r="AX67" s="38" t="str">
        <f t="shared" si="18"/>
        <v>PAGO</v>
      </c>
      <c r="AZ67" s="43">
        <f t="shared" si="63"/>
        <v>1450</v>
      </c>
      <c r="BA67" s="33">
        <f t="shared" si="80"/>
        <v>-13369.106549181413</v>
      </c>
      <c r="BB67" s="42">
        <f t="shared" si="45"/>
        <v>0</v>
      </c>
      <c r="BC67" s="34">
        <f t="shared" si="46"/>
        <v>0</v>
      </c>
      <c r="BD67" s="38" t="str">
        <f t="shared" si="20"/>
        <v>PAGO</v>
      </c>
      <c r="BF67" s="43">
        <f t="shared" si="64"/>
        <v>1450</v>
      </c>
      <c r="BG67" s="33">
        <f t="shared" si="81"/>
        <v>-13369.106549181413</v>
      </c>
      <c r="BH67" s="42">
        <f t="shared" si="48"/>
        <v>0</v>
      </c>
      <c r="BI67" s="34">
        <f t="shared" si="49"/>
        <v>0</v>
      </c>
      <c r="BJ67" s="38" t="str">
        <f t="shared" si="22"/>
        <v>PAGO</v>
      </c>
    </row>
    <row r="68" spans="2:62" x14ac:dyDescent="0.25">
      <c r="B68" s="28">
        <f t="shared" si="50"/>
        <v>43983</v>
      </c>
      <c r="C68" s="27"/>
      <c r="D68" s="34">
        <f t="shared" si="65"/>
        <v>500</v>
      </c>
      <c r="E68" s="33">
        <f t="shared" si="66"/>
        <v>-999289.41048668302</v>
      </c>
      <c r="F68" s="42">
        <f t="shared" si="67"/>
        <v>0</v>
      </c>
      <c r="G68" s="34">
        <f t="shared" si="51"/>
        <v>0</v>
      </c>
      <c r="H68" s="38" t="str">
        <f t="shared" si="52"/>
        <v>PAGO</v>
      </c>
      <c r="J68" s="34">
        <f t="shared" si="53"/>
        <v>550</v>
      </c>
      <c r="K68" s="33">
        <f t="shared" si="68"/>
        <v>-223083.54584142371</v>
      </c>
      <c r="L68" s="42">
        <f t="shared" si="69"/>
        <v>0</v>
      </c>
      <c r="M68" s="34">
        <f t="shared" si="54"/>
        <v>0</v>
      </c>
      <c r="N68" s="38" t="str">
        <f t="shared" si="55"/>
        <v>PAGO</v>
      </c>
      <c r="P68" s="34">
        <f t="shared" si="70"/>
        <v>750</v>
      </c>
      <c r="Q68" s="33">
        <f t="shared" si="71"/>
        <v>-28499.059937959009</v>
      </c>
      <c r="R68" s="42">
        <f t="shared" si="72"/>
        <v>0</v>
      </c>
      <c r="S68" s="34">
        <f t="shared" si="56"/>
        <v>0</v>
      </c>
      <c r="T68" s="38" t="str">
        <f t="shared" si="57"/>
        <v>PAGO</v>
      </c>
      <c r="V68" s="34">
        <f t="shared" si="58"/>
        <v>850</v>
      </c>
      <c r="W68" s="33">
        <f t="shared" si="73"/>
        <v>-47045.066135989342</v>
      </c>
      <c r="X68" s="42">
        <f t="shared" si="74"/>
        <v>0</v>
      </c>
      <c r="Y68" s="34">
        <f t="shared" si="8"/>
        <v>0</v>
      </c>
      <c r="Z68" s="38" t="str">
        <f t="shared" si="9"/>
        <v>PAGO</v>
      </c>
      <c r="AB68" s="34">
        <f t="shared" si="59"/>
        <v>950</v>
      </c>
      <c r="AC68" s="33">
        <f t="shared" si="75"/>
        <v>-60853.201594986662</v>
      </c>
      <c r="AD68" s="42">
        <f t="shared" si="76"/>
        <v>0</v>
      </c>
      <c r="AE68" s="34">
        <f t="shared" si="11"/>
        <v>0</v>
      </c>
      <c r="AF68" s="38" t="str">
        <f t="shared" si="12"/>
        <v>PAGO</v>
      </c>
      <c r="AH68" s="43">
        <f t="shared" si="60"/>
        <v>1450</v>
      </c>
      <c r="AI68" s="33">
        <f t="shared" si="77"/>
        <v>-14986.658358354349</v>
      </c>
      <c r="AJ68" s="42">
        <f t="shared" si="36"/>
        <v>0</v>
      </c>
      <c r="AK68" s="34">
        <f t="shared" si="37"/>
        <v>0</v>
      </c>
      <c r="AL68" s="38" t="str">
        <f t="shared" si="14"/>
        <v>PAGO</v>
      </c>
      <c r="AN68" s="43">
        <f t="shared" si="61"/>
        <v>1450</v>
      </c>
      <c r="AO68" s="33">
        <f t="shared" si="78"/>
        <v>-14819.106549181413</v>
      </c>
      <c r="AP68" s="42">
        <f t="shared" si="39"/>
        <v>0</v>
      </c>
      <c r="AQ68" s="34">
        <f t="shared" si="40"/>
        <v>0</v>
      </c>
      <c r="AR68" s="38" t="str">
        <f t="shared" si="16"/>
        <v>PAGO</v>
      </c>
      <c r="AT68" s="43">
        <f t="shared" si="62"/>
        <v>1450</v>
      </c>
      <c r="AU68" s="33">
        <f t="shared" si="79"/>
        <v>-14819.106549181413</v>
      </c>
      <c r="AV68" s="42">
        <f t="shared" si="42"/>
        <v>0</v>
      </c>
      <c r="AW68" s="34">
        <f t="shared" si="43"/>
        <v>0</v>
      </c>
      <c r="AX68" s="38" t="str">
        <f t="shared" si="18"/>
        <v>PAGO</v>
      </c>
      <c r="AZ68" s="43">
        <f t="shared" si="63"/>
        <v>1450</v>
      </c>
      <c r="BA68" s="33">
        <f t="shared" si="80"/>
        <v>-14819.106549181413</v>
      </c>
      <c r="BB68" s="42">
        <f t="shared" si="45"/>
        <v>0</v>
      </c>
      <c r="BC68" s="34">
        <f t="shared" si="46"/>
        <v>0</v>
      </c>
      <c r="BD68" s="38" t="str">
        <f t="shared" si="20"/>
        <v>PAGO</v>
      </c>
      <c r="BF68" s="43">
        <f t="shared" si="64"/>
        <v>1450</v>
      </c>
      <c r="BG68" s="33">
        <f t="shared" si="81"/>
        <v>-14819.106549181413</v>
      </c>
      <c r="BH68" s="42">
        <f t="shared" si="48"/>
        <v>0</v>
      </c>
      <c r="BI68" s="34">
        <f t="shared" si="49"/>
        <v>0</v>
      </c>
      <c r="BJ68" s="38" t="str">
        <f t="shared" si="22"/>
        <v>PAGO</v>
      </c>
    </row>
    <row r="69" spans="2:62" x14ac:dyDescent="0.25">
      <c r="B69" s="28">
        <f t="shared" si="50"/>
        <v>44013</v>
      </c>
      <c r="C69" s="27"/>
      <c r="D69" s="34">
        <f t="shared" si="65"/>
        <v>500</v>
      </c>
      <c r="E69" s="33">
        <f t="shared" si="66"/>
        <v>-1099768.3515353515</v>
      </c>
      <c r="F69" s="42">
        <f t="shared" si="67"/>
        <v>0</v>
      </c>
      <c r="G69" s="34">
        <f t="shared" si="51"/>
        <v>0</v>
      </c>
      <c r="H69" s="38" t="str">
        <f t="shared" si="52"/>
        <v>PAGO</v>
      </c>
      <c r="J69" s="34">
        <f t="shared" si="53"/>
        <v>550</v>
      </c>
      <c r="K69" s="33">
        <f t="shared" si="68"/>
        <v>-239287.89405032338</v>
      </c>
      <c r="L69" s="42">
        <f t="shared" si="69"/>
        <v>0</v>
      </c>
      <c r="M69" s="34">
        <f t="shared" si="54"/>
        <v>0</v>
      </c>
      <c r="N69" s="38" t="str">
        <f t="shared" si="55"/>
        <v>PAGO</v>
      </c>
      <c r="P69" s="34">
        <f t="shared" si="70"/>
        <v>750</v>
      </c>
      <c r="Q69" s="33">
        <f t="shared" si="71"/>
        <v>-29380.680707679825</v>
      </c>
      <c r="R69" s="42">
        <f t="shared" si="72"/>
        <v>0</v>
      </c>
      <c r="S69" s="34">
        <f t="shared" si="56"/>
        <v>0</v>
      </c>
      <c r="T69" s="38" t="str">
        <f t="shared" si="57"/>
        <v>PAGO</v>
      </c>
      <c r="V69" s="34">
        <f t="shared" si="58"/>
        <v>850</v>
      </c>
      <c r="W69" s="33">
        <f t="shared" si="73"/>
        <v>-49432.497758954603</v>
      </c>
      <c r="X69" s="42">
        <f t="shared" si="74"/>
        <v>0</v>
      </c>
      <c r="Y69" s="34">
        <f t="shared" si="8"/>
        <v>0</v>
      </c>
      <c r="Z69" s="38" t="str">
        <f t="shared" si="9"/>
        <v>PAGO</v>
      </c>
      <c r="AB69" s="34">
        <f t="shared" si="59"/>
        <v>950</v>
      </c>
      <c r="AC69" s="33">
        <f t="shared" si="75"/>
        <v>-64275.329658786133</v>
      </c>
      <c r="AD69" s="42">
        <f t="shared" si="76"/>
        <v>0</v>
      </c>
      <c r="AE69" s="34">
        <f t="shared" si="11"/>
        <v>0</v>
      </c>
      <c r="AF69" s="38" t="str">
        <f t="shared" si="12"/>
        <v>PAGO</v>
      </c>
      <c r="AH69" s="43">
        <f t="shared" si="60"/>
        <v>1450</v>
      </c>
      <c r="AI69" s="33">
        <f t="shared" si="77"/>
        <v>-16469.531675071055</v>
      </c>
      <c r="AJ69" s="42">
        <f t="shared" si="36"/>
        <v>0</v>
      </c>
      <c r="AK69" s="34">
        <f t="shared" si="37"/>
        <v>0</v>
      </c>
      <c r="AL69" s="38" t="str">
        <f t="shared" si="14"/>
        <v>PAGO</v>
      </c>
      <c r="AN69" s="43">
        <f t="shared" si="61"/>
        <v>1450</v>
      </c>
      <c r="AO69" s="33">
        <f t="shared" si="78"/>
        <v>-16269.106549181413</v>
      </c>
      <c r="AP69" s="42">
        <f t="shared" si="39"/>
        <v>0</v>
      </c>
      <c r="AQ69" s="34">
        <f t="shared" si="40"/>
        <v>0</v>
      </c>
      <c r="AR69" s="38" t="str">
        <f t="shared" si="16"/>
        <v>PAGO</v>
      </c>
      <c r="AT69" s="43">
        <f t="shared" si="62"/>
        <v>1450</v>
      </c>
      <c r="AU69" s="33">
        <f t="shared" si="79"/>
        <v>-16269.106549181413</v>
      </c>
      <c r="AV69" s="42">
        <f t="shared" si="42"/>
        <v>0</v>
      </c>
      <c r="AW69" s="34">
        <f t="shared" si="43"/>
        <v>0</v>
      </c>
      <c r="AX69" s="38" t="str">
        <f t="shared" si="18"/>
        <v>PAGO</v>
      </c>
      <c r="AZ69" s="43">
        <f t="shared" si="63"/>
        <v>1450</v>
      </c>
      <c r="BA69" s="33">
        <f t="shared" si="80"/>
        <v>-16269.106549181413</v>
      </c>
      <c r="BB69" s="42">
        <f t="shared" si="45"/>
        <v>0</v>
      </c>
      <c r="BC69" s="34">
        <f t="shared" si="46"/>
        <v>0</v>
      </c>
      <c r="BD69" s="38" t="str">
        <f t="shared" si="20"/>
        <v>PAGO</v>
      </c>
      <c r="BF69" s="43">
        <f t="shared" si="64"/>
        <v>1450</v>
      </c>
      <c r="BG69" s="33">
        <f t="shared" si="81"/>
        <v>-16269.106549181413</v>
      </c>
      <c r="BH69" s="42">
        <f t="shared" si="48"/>
        <v>0</v>
      </c>
      <c r="BI69" s="34">
        <f t="shared" si="49"/>
        <v>0</v>
      </c>
      <c r="BJ69" s="38" t="str">
        <f t="shared" si="22"/>
        <v>PAGO</v>
      </c>
    </row>
    <row r="70" spans="2:62" x14ac:dyDescent="0.25">
      <c r="B70" s="28">
        <f t="shared" si="50"/>
        <v>44044</v>
      </c>
      <c r="C70" s="27"/>
      <c r="D70" s="34">
        <f t="shared" si="65"/>
        <v>500</v>
      </c>
      <c r="E70" s="33">
        <f t="shared" si="66"/>
        <v>-1210295.1866888867</v>
      </c>
      <c r="F70" s="42">
        <f t="shared" si="67"/>
        <v>0</v>
      </c>
      <c r="G70" s="34">
        <f t="shared" si="51"/>
        <v>0</v>
      </c>
      <c r="H70" s="38" t="str">
        <f t="shared" si="52"/>
        <v>PAGO</v>
      </c>
      <c r="J70" s="34">
        <f t="shared" si="53"/>
        <v>550</v>
      </c>
      <c r="K70" s="33">
        <f t="shared" si="68"/>
        <v>-256626.54663384604</v>
      </c>
      <c r="L70" s="42">
        <f t="shared" si="69"/>
        <v>0</v>
      </c>
      <c r="M70" s="34">
        <f t="shared" si="54"/>
        <v>0</v>
      </c>
      <c r="N70" s="38" t="str">
        <f t="shared" si="55"/>
        <v>PAGO</v>
      </c>
      <c r="P70" s="34">
        <f t="shared" si="70"/>
        <v>750</v>
      </c>
      <c r="Q70" s="33">
        <f t="shared" si="71"/>
        <v>-30266.268770864383</v>
      </c>
      <c r="R70" s="42">
        <f t="shared" si="72"/>
        <v>0</v>
      </c>
      <c r="S70" s="34">
        <f t="shared" si="56"/>
        <v>0</v>
      </c>
      <c r="T70" s="38" t="str">
        <f t="shared" si="57"/>
        <v>PAGO</v>
      </c>
      <c r="V70" s="34">
        <f t="shared" si="58"/>
        <v>850</v>
      </c>
      <c r="W70" s="33">
        <f t="shared" si="73"/>
        <v>-51896.565937017047</v>
      </c>
      <c r="X70" s="42">
        <f t="shared" si="74"/>
        <v>0</v>
      </c>
      <c r="Y70" s="34">
        <f t="shared" si="8"/>
        <v>0</v>
      </c>
      <c r="Z70" s="38" t="str">
        <f t="shared" si="9"/>
        <v>PAGO</v>
      </c>
      <c r="AB70" s="34">
        <f t="shared" si="59"/>
        <v>950</v>
      </c>
      <c r="AC70" s="33">
        <f t="shared" si="75"/>
        <v>-67834.34284513758</v>
      </c>
      <c r="AD70" s="42">
        <f t="shared" si="76"/>
        <v>0</v>
      </c>
      <c r="AE70" s="34">
        <f t="shared" si="11"/>
        <v>0</v>
      </c>
      <c r="AF70" s="38" t="str">
        <f t="shared" si="12"/>
        <v>PAGO</v>
      </c>
      <c r="AH70" s="43">
        <f t="shared" si="60"/>
        <v>1450</v>
      </c>
      <c r="AI70" s="33">
        <f t="shared" si="77"/>
        <v>-17955.370738421196</v>
      </c>
      <c r="AJ70" s="42">
        <f t="shared" si="36"/>
        <v>0</v>
      </c>
      <c r="AK70" s="34">
        <f t="shared" si="37"/>
        <v>0</v>
      </c>
      <c r="AL70" s="38" t="str">
        <f t="shared" si="14"/>
        <v>PAGO</v>
      </c>
      <c r="AN70" s="43">
        <f t="shared" si="61"/>
        <v>1450</v>
      </c>
      <c r="AO70" s="33">
        <f t="shared" si="78"/>
        <v>-17719.106549181415</v>
      </c>
      <c r="AP70" s="42">
        <f t="shared" si="39"/>
        <v>0</v>
      </c>
      <c r="AQ70" s="34">
        <f t="shared" si="40"/>
        <v>0</v>
      </c>
      <c r="AR70" s="38" t="str">
        <f t="shared" si="16"/>
        <v>PAGO</v>
      </c>
      <c r="AT70" s="43">
        <f t="shared" si="62"/>
        <v>1450</v>
      </c>
      <c r="AU70" s="33">
        <f t="shared" si="79"/>
        <v>-17719.106549181415</v>
      </c>
      <c r="AV70" s="42">
        <f t="shared" si="42"/>
        <v>0</v>
      </c>
      <c r="AW70" s="34">
        <f t="shared" si="43"/>
        <v>0</v>
      </c>
      <c r="AX70" s="38" t="str">
        <f t="shared" si="18"/>
        <v>PAGO</v>
      </c>
      <c r="AZ70" s="43">
        <f t="shared" si="63"/>
        <v>1450</v>
      </c>
      <c r="BA70" s="33">
        <f t="shared" si="80"/>
        <v>-17719.106549181415</v>
      </c>
      <c r="BB70" s="42">
        <f t="shared" si="45"/>
        <v>0</v>
      </c>
      <c r="BC70" s="34">
        <f t="shared" si="46"/>
        <v>0</v>
      </c>
      <c r="BD70" s="38" t="str">
        <f t="shared" si="20"/>
        <v>PAGO</v>
      </c>
      <c r="BF70" s="43">
        <f t="shared" si="64"/>
        <v>1450</v>
      </c>
      <c r="BG70" s="33">
        <f t="shared" si="81"/>
        <v>-17719.106549181415</v>
      </c>
      <c r="BH70" s="42">
        <f t="shared" si="48"/>
        <v>0</v>
      </c>
      <c r="BI70" s="34">
        <f t="shared" si="49"/>
        <v>0</v>
      </c>
      <c r="BJ70" s="38" t="str">
        <f t="shared" si="22"/>
        <v>PAGO</v>
      </c>
    </row>
    <row r="71" spans="2:62" x14ac:dyDescent="0.25">
      <c r="B71" s="28">
        <f t="shared" si="50"/>
        <v>44075</v>
      </c>
      <c r="C71" s="27"/>
      <c r="D71" s="34">
        <f t="shared" si="65"/>
        <v>500</v>
      </c>
      <c r="E71" s="33">
        <f t="shared" si="66"/>
        <v>-1331874.7053577756</v>
      </c>
      <c r="F71" s="42">
        <f t="shared" si="67"/>
        <v>0</v>
      </c>
      <c r="G71" s="34">
        <f t="shared" ref="G71:G102" si="82">IF(H71=npago, E71,zero)</f>
        <v>0</v>
      </c>
      <c r="H71" s="38" t="str">
        <f t="shared" ref="H71:H102" si="83">IF(E71&gt;0,(npago),pago)</f>
        <v>PAGO</v>
      </c>
      <c r="J71" s="34">
        <f t="shared" ref="J71:J102" si="84">quitar2-F71</f>
        <v>550</v>
      </c>
      <c r="K71" s="33">
        <f t="shared" si="68"/>
        <v>-275178.90489821526</v>
      </c>
      <c r="L71" s="42">
        <f t="shared" si="69"/>
        <v>0</v>
      </c>
      <c r="M71" s="34">
        <f t="shared" ref="M71:M102" si="85">IF(N71=npago, K71,zero)</f>
        <v>0</v>
      </c>
      <c r="N71" s="38" t="str">
        <f t="shared" ref="N71:N102" si="86">IF(K71&gt;0,(npago),pago)</f>
        <v>PAGO</v>
      </c>
      <c r="P71" s="34">
        <f t="shared" si="70"/>
        <v>750</v>
      </c>
      <c r="Q71" s="33">
        <f t="shared" si="71"/>
        <v>-31155.841980333269</v>
      </c>
      <c r="R71" s="42">
        <f t="shared" si="72"/>
        <v>0</v>
      </c>
      <c r="S71" s="34">
        <f t="shared" ref="S71:S102" si="87">IF(T71=npago, Q71,zero)</f>
        <v>0</v>
      </c>
      <c r="T71" s="38" t="str">
        <f t="shared" ref="T71:T102" si="88">IF(Q71&gt;0,(npago),pago)</f>
        <v>PAGO</v>
      </c>
      <c r="V71" s="34">
        <f t="shared" ref="V71:V102" si="89">quitar4-R71-L71-F71</f>
        <v>850</v>
      </c>
      <c r="W71" s="33">
        <f t="shared" si="73"/>
        <v>-54439.730703595298</v>
      </c>
      <c r="X71" s="42">
        <f t="shared" si="74"/>
        <v>0</v>
      </c>
      <c r="Y71" s="34">
        <f t="shared" ref="Y71:Y131" si="90">IF(Z71=npago, W71,zero)</f>
        <v>0</v>
      </c>
      <c r="Z71" s="38" t="str">
        <f t="shared" ref="Z71:Z131" si="91">IF(W71&gt;0,(npago),pago)</f>
        <v>PAGO</v>
      </c>
      <c r="AB71" s="34">
        <f t="shared" ref="AB71:AB102" si="92">quitar5-X71-R71-L71-F71</f>
        <v>950</v>
      </c>
      <c r="AC71" s="33">
        <f t="shared" si="75"/>
        <v>-71535.716558943081</v>
      </c>
      <c r="AD71" s="42">
        <f t="shared" si="76"/>
        <v>0</v>
      </c>
      <c r="AE71" s="34">
        <f t="shared" ref="AE71:AE131" si="93">IF(AF71=npago, AC71,zero)</f>
        <v>0</v>
      </c>
      <c r="AF71" s="38" t="str">
        <f t="shared" ref="AF71:AF131" si="94">IF(AC71&gt;0,(npago),pago)</f>
        <v>PAGO</v>
      </c>
      <c r="AH71" s="43">
        <f t="shared" ref="AH71:AH102" si="95">quitar6-X71-R71-L71-F71-AD71</f>
        <v>1450</v>
      </c>
      <c r="AI71" s="33">
        <f t="shared" si="77"/>
        <v>-19444.181479898038</v>
      </c>
      <c r="AJ71" s="42">
        <f t="shared" si="36"/>
        <v>0</v>
      </c>
      <c r="AK71" s="34">
        <f t="shared" ref="AK71:AK131" si="96">IF(AL71=npago, AI71,zero)</f>
        <v>0</v>
      </c>
      <c r="AL71" s="38" t="str">
        <f t="shared" ref="AL71:AL131" si="97">IF(AI71&gt;0,(npago),pago)</f>
        <v>PAGO</v>
      </c>
      <c r="AN71" s="43">
        <f t="shared" ref="AN71:AN102" si="98">quitar7-X71-R71-L71-F71-AD71-AJ71</f>
        <v>1450</v>
      </c>
      <c r="AO71" s="33">
        <f t="shared" si="78"/>
        <v>-19169.106549181415</v>
      </c>
      <c r="AP71" s="42">
        <f t="shared" si="39"/>
        <v>0</v>
      </c>
      <c r="AQ71" s="34">
        <f t="shared" si="40"/>
        <v>0</v>
      </c>
      <c r="AR71" s="38" t="str">
        <f t="shared" ref="AR71:AR131" si="99">IF(AO71&gt;0,(npago),pago)</f>
        <v>PAGO</v>
      </c>
      <c r="AT71" s="43">
        <f t="shared" ref="AT71:AT102" si="100">quitar8-X71-R71-L71-F71-AD71-AJ71-AP71</f>
        <v>1450</v>
      </c>
      <c r="AU71" s="33">
        <f t="shared" si="79"/>
        <v>-19169.106549181415</v>
      </c>
      <c r="AV71" s="42">
        <f t="shared" si="42"/>
        <v>0</v>
      </c>
      <c r="AW71" s="34">
        <f t="shared" si="43"/>
        <v>0</v>
      </c>
      <c r="AX71" s="38" t="str">
        <f t="shared" ref="AX71:AX131" si="101">IF(AU71&gt;0,(npago),pago)</f>
        <v>PAGO</v>
      </c>
      <c r="AZ71" s="43">
        <f t="shared" ref="AZ71:AZ102" si="102">quitar9-X71-R71-L71-F71-AD71-AJ71-AP71-AV71</f>
        <v>1450</v>
      </c>
      <c r="BA71" s="33">
        <f t="shared" si="80"/>
        <v>-19169.106549181415</v>
      </c>
      <c r="BB71" s="42">
        <f t="shared" si="45"/>
        <v>0</v>
      </c>
      <c r="BC71" s="34">
        <f t="shared" si="46"/>
        <v>0</v>
      </c>
      <c r="BD71" s="38" t="str">
        <f t="shared" ref="BD71:BD131" si="103">IF(BA71&gt;0,(npago),pago)</f>
        <v>PAGO</v>
      </c>
      <c r="BF71" s="43">
        <f t="shared" ref="BF71:BF102" si="104">quitar10-X71-R71-L71-F71-AD71-AJ71-AP71-AV71-BB71</f>
        <v>1450</v>
      </c>
      <c r="BG71" s="33">
        <f t="shared" si="81"/>
        <v>-19169.106549181415</v>
      </c>
      <c r="BH71" s="42">
        <f t="shared" si="48"/>
        <v>0</v>
      </c>
      <c r="BI71" s="34">
        <f t="shared" si="49"/>
        <v>0</v>
      </c>
      <c r="BJ71" s="38" t="str">
        <f t="shared" ref="BJ71:BJ131" si="105">IF(BG71&gt;0,(npago),pago)</f>
        <v>PAGO</v>
      </c>
    </row>
    <row r="72" spans="2:62" x14ac:dyDescent="0.25">
      <c r="B72" s="28">
        <f t="shared" si="50"/>
        <v>44105</v>
      </c>
      <c r="C72" s="27"/>
      <c r="D72" s="34">
        <f t="shared" ref="D72:D103" si="106">quitar1</f>
        <v>500</v>
      </c>
      <c r="E72" s="33">
        <f t="shared" ref="E72:E103" si="107">(E71-D72)*(1+(juros1))</f>
        <v>-1465612.1758935533</v>
      </c>
      <c r="F72" s="42">
        <f t="shared" ref="F72:F103" si="108">IF(H72=npago, D72,IF(G72=0,IF(G71&gt;0,G71,zero)))</f>
        <v>0</v>
      </c>
      <c r="G72" s="34">
        <f t="shared" si="82"/>
        <v>0</v>
      </c>
      <c r="H72" s="38" t="str">
        <f t="shared" si="83"/>
        <v>PAGO</v>
      </c>
      <c r="J72" s="34">
        <f t="shared" si="84"/>
        <v>550</v>
      </c>
      <c r="K72" s="33">
        <f t="shared" ref="K72:K103" si="109">(K71-J72)*(1+(juros2))</f>
        <v>-295029.92824109033</v>
      </c>
      <c r="L72" s="42">
        <f t="shared" ref="L72:L103" si="110">IF(N72=npago, J72,IF(M72=0,IF(M71&gt;0,M71,zero)))</f>
        <v>0</v>
      </c>
      <c r="M72" s="34">
        <f t="shared" si="85"/>
        <v>0</v>
      </c>
      <c r="N72" s="38" t="str">
        <f t="shared" si="86"/>
        <v>PAGO</v>
      </c>
      <c r="P72" s="34">
        <f t="shared" ref="P72:P103" si="111">quitar3-L72-F72</f>
        <v>750</v>
      </c>
      <c r="Q72" s="33">
        <f t="shared" ref="Q72:Q103" si="112">(Q71-P72)*(1+(juros3))</f>
        <v>-32049.418269244768</v>
      </c>
      <c r="R72" s="42">
        <f t="shared" ref="R72:R103" si="113">IF(T72=npago, P72,IF(S72=0,IF(S71&gt;0,S71,zero)))</f>
        <v>0</v>
      </c>
      <c r="S72" s="34">
        <f t="shared" si="87"/>
        <v>0</v>
      </c>
      <c r="T72" s="38" t="str">
        <f t="shared" si="88"/>
        <v>PAGO</v>
      </c>
      <c r="V72" s="34">
        <f t="shared" si="89"/>
        <v>850</v>
      </c>
      <c r="W72" s="33">
        <f t="shared" ref="W72:W103" si="114">(W71-V72)*(1+(juros4))</f>
        <v>-57064.531059180707</v>
      </c>
      <c r="X72" s="42">
        <f t="shared" ref="X72:X103" si="115">IF(Z72=npago, V72,IF(Y72=0,IF(Y71&gt;0,Y71,0)))</f>
        <v>0</v>
      </c>
      <c r="Y72" s="34">
        <f t="shared" si="90"/>
        <v>0</v>
      </c>
      <c r="Z72" s="38" t="str">
        <f t="shared" si="91"/>
        <v>PAGO</v>
      </c>
      <c r="AB72" s="34">
        <f t="shared" si="92"/>
        <v>950</v>
      </c>
      <c r="AC72" s="33">
        <f t="shared" ref="AC72:AC103" si="116">(AC71-AB72)*(1+(juros5))</f>
        <v>-75385.145221300801</v>
      </c>
      <c r="AD72" s="42">
        <f t="shared" ref="AD72:AD103" si="117">IF(AF72=npago, AB72,IF(AE72=0,IF(AE71&gt;0,AE71,0)))</f>
        <v>0</v>
      </c>
      <c r="AE72" s="34">
        <f t="shared" si="93"/>
        <v>0</v>
      </c>
      <c r="AF72" s="38" t="str">
        <f t="shared" si="94"/>
        <v>PAGO</v>
      </c>
      <c r="AH72" s="43">
        <f t="shared" si="95"/>
        <v>1450</v>
      </c>
      <c r="AI72" s="33">
        <f t="shared" ref="AI72:AI103" si="118">(AI71-AH72)*(1+(juros6))</f>
        <v>-20935.969842857834</v>
      </c>
      <c r="AJ72" s="42">
        <f t="shared" ref="AJ72:AJ131" si="119">IF(AL72=npago, AH72,IF(AK72=0,IF(AK71&gt;0,AK71,0)))</f>
        <v>0</v>
      </c>
      <c r="AK72" s="34">
        <f t="shared" si="96"/>
        <v>0</v>
      </c>
      <c r="AL72" s="38" t="str">
        <f t="shared" si="97"/>
        <v>PAGO</v>
      </c>
      <c r="AN72" s="43">
        <f t="shared" si="98"/>
        <v>1450</v>
      </c>
      <c r="AO72" s="33">
        <f t="shared" ref="AO72:AO103" si="120">(AO71-AN72)*(1+(juros7))</f>
        <v>-20619.106549181415</v>
      </c>
      <c r="AP72" s="42">
        <f t="shared" ref="AP72:AP131" si="121">IF(AR72=npago, AN72,IF(AQ72=0,IF(AQ71&gt;0,AQ71,0)))</f>
        <v>0</v>
      </c>
      <c r="AQ72" s="34">
        <f t="shared" ref="AQ72:AQ131" si="122">IF(AR72=npago, AO72,zero)</f>
        <v>0</v>
      </c>
      <c r="AR72" s="38" t="str">
        <f t="shared" si="99"/>
        <v>PAGO</v>
      </c>
      <c r="AT72" s="43">
        <f t="shared" si="100"/>
        <v>1450</v>
      </c>
      <c r="AU72" s="33">
        <f t="shared" ref="AU72:AU103" si="123">(AU71-AT72)*(1+(juros8))</f>
        <v>-20619.106549181415</v>
      </c>
      <c r="AV72" s="42">
        <f t="shared" ref="AV72:AV131" si="124">IF(AX72=npago, AT72,IF(AW72=0,IF(AW71&gt;0,AW71,0)))</f>
        <v>0</v>
      </c>
      <c r="AW72" s="34">
        <f t="shared" ref="AW72:AW131" si="125">IF(AX72=npago, AU72,zero)</f>
        <v>0</v>
      </c>
      <c r="AX72" s="38" t="str">
        <f t="shared" si="101"/>
        <v>PAGO</v>
      </c>
      <c r="AZ72" s="43">
        <f t="shared" si="102"/>
        <v>1450</v>
      </c>
      <c r="BA72" s="33">
        <f t="shared" ref="BA72:BA103" si="126">(BA71-AZ72)*(1+(juros9))</f>
        <v>-20619.106549181415</v>
      </c>
      <c r="BB72" s="42">
        <f t="shared" ref="BB72:BB131" si="127">IF(BD72=npago, AZ72,IF(BC72=0,IF(BC71&gt;0,BC71,0)))</f>
        <v>0</v>
      </c>
      <c r="BC72" s="34">
        <f t="shared" ref="BC72:BC131" si="128">IF(BD72=npago, BA72,zero)</f>
        <v>0</v>
      </c>
      <c r="BD72" s="38" t="str">
        <f t="shared" si="103"/>
        <v>PAGO</v>
      </c>
      <c r="BF72" s="43">
        <f t="shared" si="104"/>
        <v>1450</v>
      </c>
      <c r="BG72" s="33">
        <f t="shared" ref="BG72:BG103" si="129">(BG71-BF72)*(1+(juros10))</f>
        <v>-20619.106549181415</v>
      </c>
      <c r="BH72" s="42">
        <f t="shared" ref="BH72:BH131" si="130">IF(BJ72=npago, BF72,IF(BI72=0,IF(BI71&gt;0,BI71,0)))</f>
        <v>0</v>
      </c>
      <c r="BI72" s="34">
        <f t="shared" ref="BI72:BI131" si="131">IF(BJ72=npago, BG72,zero)</f>
        <v>0</v>
      </c>
      <c r="BJ72" s="38" t="str">
        <f t="shared" si="105"/>
        <v>PAGO</v>
      </c>
    </row>
    <row r="73" spans="2:62" x14ac:dyDescent="0.25">
      <c r="B73" s="28">
        <f t="shared" ref="B73:B131" si="132">DATE(YEAR(B72),MONTH(B72)+1,1)</f>
        <v>44136</v>
      </c>
      <c r="C73" s="27"/>
      <c r="D73" s="34">
        <f t="shared" si="106"/>
        <v>500</v>
      </c>
      <c r="E73" s="33">
        <f t="shared" si="107"/>
        <v>-1612723.3934829088</v>
      </c>
      <c r="F73" s="42">
        <f t="shared" si="108"/>
        <v>0</v>
      </c>
      <c r="G73" s="34">
        <f t="shared" si="82"/>
        <v>0</v>
      </c>
      <c r="H73" s="38" t="str">
        <f t="shared" si="83"/>
        <v>PAGO</v>
      </c>
      <c r="J73" s="34">
        <f t="shared" si="84"/>
        <v>550</v>
      </c>
      <c r="K73" s="33">
        <f t="shared" si="109"/>
        <v>-316270.52321796666</v>
      </c>
      <c r="L73" s="42">
        <f t="shared" si="110"/>
        <v>0</v>
      </c>
      <c r="M73" s="34">
        <f t="shared" si="85"/>
        <v>0</v>
      </c>
      <c r="N73" s="38" t="str">
        <f t="shared" si="86"/>
        <v>PAGO</v>
      </c>
      <c r="P73" s="34">
        <f t="shared" si="111"/>
        <v>750</v>
      </c>
      <c r="Q73" s="33">
        <f t="shared" si="112"/>
        <v>-32947.015651456364</v>
      </c>
      <c r="R73" s="42">
        <f t="shared" si="113"/>
        <v>0</v>
      </c>
      <c r="S73" s="34">
        <f t="shared" si="87"/>
        <v>0</v>
      </c>
      <c r="T73" s="38" t="str">
        <f t="shared" si="88"/>
        <v>PAGO</v>
      </c>
      <c r="V73" s="34">
        <f t="shared" si="89"/>
        <v>850</v>
      </c>
      <c r="W73" s="33">
        <f t="shared" si="114"/>
        <v>-59773.587506180411</v>
      </c>
      <c r="X73" s="42">
        <f t="shared" si="115"/>
        <v>0</v>
      </c>
      <c r="Y73" s="34">
        <f t="shared" si="90"/>
        <v>0</v>
      </c>
      <c r="Z73" s="38" t="str">
        <f t="shared" si="91"/>
        <v>PAGO</v>
      </c>
      <c r="AB73" s="34">
        <f t="shared" si="92"/>
        <v>950</v>
      </c>
      <c r="AC73" s="33">
        <f t="shared" si="116"/>
        <v>-79388.551030152841</v>
      </c>
      <c r="AD73" s="42">
        <f t="shared" si="117"/>
        <v>0</v>
      </c>
      <c r="AE73" s="34">
        <f t="shared" si="93"/>
        <v>0</v>
      </c>
      <c r="AF73" s="38" t="str">
        <f t="shared" si="94"/>
        <v>PAGO</v>
      </c>
      <c r="AH73" s="43">
        <f t="shared" si="95"/>
        <v>1450</v>
      </c>
      <c r="AI73" s="33">
        <f t="shared" si="118"/>
        <v>-22430.741782543551</v>
      </c>
      <c r="AJ73" s="42">
        <f t="shared" si="119"/>
        <v>0</v>
      </c>
      <c r="AK73" s="34">
        <f t="shared" si="96"/>
        <v>0</v>
      </c>
      <c r="AL73" s="38" t="str">
        <f t="shared" si="97"/>
        <v>PAGO</v>
      </c>
      <c r="AN73" s="43">
        <f t="shared" si="98"/>
        <v>1450</v>
      </c>
      <c r="AO73" s="33">
        <f t="shared" si="120"/>
        <v>-22069.106549181415</v>
      </c>
      <c r="AP73" s="42">
        <f t="shared" si="121"/>
        <v>0</v>
      </c>
      <c r="AQ73" s="34">
        <f t="shared" si="122"/>
        <v>0</v>
      </c>
      <c r="AR73" s="38" t="str">
        <f t="shared" si="99"/>
        <v>PAGO</v>
      </c>
      <c r="AT73" s="43">
        <f t="shared" si="100"/>
        <v>1450</v>
      </c>
      <c r="AU73" s="33">
        <f t="shared" si="123"/>
        <v>-22069.106549181415</v>
      </c>
      <c r="AV73" s="42">
        <f t="shared" si="124"/>
        <v>0</v>
      </c>
      <c r="AW73" s="34">
        <f t="shared" si="125"/>
        <v>0</v>
      </c>
      <c r="AX73" s="38" t="str">
        <f t="shared" si="101"/>
        <v>PAGO</v>
      </c>
      <c r="AZ73" s="43">
        <f t="shared" si="102"/>
        <v>1450</v>
      </c>
      <c r="BA73" s="33">
        <f t="shared" si="126"/>
        <v>-22069.106549181415</v>
      </c>
      <c r="BB73" s="42">
        <f t="shared" si="127"/>
        <v>0</v>
      </c>
      <c r="BC73" s="34">
        <f t="shared" si="128"/>
        <v>0</v>
      </c>
      <c r="BD73" s="38" t="str">
        <f t="shared" si="103"/>
        <v>PAGO</v>
      </c>
      <c r="BF73" s="43">
        <f t="shared" si="104"/>
        <v>1450</v>
      </c>
      <c r="BG73" s="33">
        <f t="shared" si="129"/>
        <v>-22069.106549181415</v>
      </c>
      <c r="BH73" s="42">
        <f t="shared" si="130"/>
        <v>0</v>
      </c>
      <c r="BI73" s="34">
        <f t="shared" si="131"/>
        <v>0</v>
      </c>
      <c r="BJ73" s="38" t="str">
        <f t="shared" si="105"/>
        <v>PAGO</v>
      </c>
    </row>
    <row r="74" spans="2:62" x14ac:dyDescent="0.25">
      <c r="B74" s="28">
        <f t="shared" si="132"/>
        <v>44166</v>
      </c>
      <c r="C74" s="27"/>
      <c r="D74" s="34">
        <f t="shared" si="106"/>
        <v>500</v>
      </c>
      <c r="E74" s="33">
        <f t="shared" si="107"/>
        <v>-1774545.7328311999</v>
      </c>
      <c r="F74" s="42">
        <f t="shared" si="108"/>
        <v>0</v>
      </c>
      <c r="G74" s="34">
        <f t="shared" si="82"/>
        <v>0</v>
      </c>
      <c r="H74" s="38" t="str">
        <f t="shared" si="83"/>
        <v>PAGO</v>
      </c>
      <c r="J74" s="34">
        <f t="shared" si="84"/>
        <v>550</v>
      </c>
      <c r="K74" s="33">
        <f t="shared" si="109"/>
        <v>-338997.95984322432</v>
      </c>
      <c r="L74" s="42">
        <f t="shared" si="110"/>
        <v>0</v>
      </c>
      <c r="M74" s="34">
        <f t="shared" si="85"/>
        <v>0</v>
      </c>
      <c r="N74" s="38" t="str">
        <f t="shared" si="86"/>
        <v>PAGO</v>
      </c>
      <c r="P74" s="34">
        <f t="shared" si="111"/>
        <v>750</v>
      </c>
      <c r="Q74" s="33">
        <f t="shared" si="112"/>
        <v>-33848.652221887918</v>
      </c>
      <c r="R74" s="42">
        <f t="shared" si="113"/>
        <v>0</v>
      </c>
      <c r="S74" s="34">
        <f t="shared" si="87"/>
        <v>0</v>
      </c>
      <c r="T74" s="38" t="str">
        <f t="shared" si="88"/>
        <v>PAGO</v>
      </c>
      <c r="V74" s="34">
        <f t="shared" si="89"/>
        <v>850</v>
      </c>
      <c r="W74" s="33">
        <f t="shared" si="114"/>
        <v>-62569.604665128805</v>
      </c>
      <c r="X74" s="42">
        <f t="shared" si="115"/>
        <v>0</v>
      </c>
      <c r="Y74" s="34">
        <f t="shared" si="90"/>
        <v>0</v>
      </c>
      <c r="Z74" s="38" t="str">
        <f t="shared" si="91"/>
        <v>PAGO</v>
      </c>
      <c r="AB74" s="34">
        <f t="shared" si="92"/>
        <v>950</v>
      </c>
      <c r="AC74" s="33">
        <f t="shared" si="116"/>
        <v>-83552.093071358962</v>
      </c>
      <c r="AD74" s="42">
        <f t="shared" si="117"/>
        <v>0</v>
      </c>
      <c r="AE74" s="34">
        <f t="shared" si="93"/>
        <v>0</v>
      </c>
      <c r="AF74" s="38" t="str">
        <f t="shared" si="94"/>
        <v>PAGO</v>
      </c>
      <c r="AH74" s="43">
        <f t="shared" si="95"/>
        <v>1450</v>
      </c>
      <c r="AI74" s="33">
        <f t="shared" si="118"/>
        <v>-23928.503266108637</v>
      </c>
      <c r="AJ74" s="42">
        <f t="shared" si="119"/>
        <v>0</v>
      </c>
      <c r="AK74" s="34">
        <f t="shared" si="96"/>
        <v>0</v>
      </c>
      <c r="AL74" s="38" t="str">
        <f t="shared" si="97"/>
        <v>PAGO</v>
      </c>
      <c r="AN74" s="43">
        <f t="shared" si="98"/>
        <v>1450</v>
      </c>
      <c r="AO74" s="33">
        <f t="shared" si="120"/>
        <v>-23519.106549181415</v>
      </c>
      <c r="AP74" s="42">
        <f t="shared" si="121"/>
        <v>0</v>
      </c>
      <c r="AQ74" s="34">
        <f t="shared" si="122"/>
        <v>0</v>
      </c>
      <c r="AR74" s="38" t="str">
        <f t="shared" si="99"/>
        <v>PAGO</v>
      </c>
      <c r="AT74" s="43">
        <f t="shared" si="100"/>
        <v>1450</v>
      </c>
      <c r="AU74" s="33">
        <f t="shared" si="123"/>
        <v>-23519.106549181415</v>
      </c>
      <c r="AV74" s="42">
        <f t="shared" si="124"/>
        <v>0</v>
      </c>
      <c r="AW74" s="34">
        <f t="shared" si="125"/>
        <v>0</v>
      </c>
      <c r="AX74" s="38" t="str">
        <f t="shared" si="101"/>
        <v>PAGO</v>
      </c>
      <c r="AZ74" s="43">
        <f t="shared" si="102"/>
        <v>1450</v>
      </c>
      <c r="BA74" s="33">
        <f t="shared" si="126"/>
        <v>-23519.106549181415</v>
      </c>
      <c r="BB74" s="42">
        <f t="shared" si="127"/>
        <v>0</v>
      </c>
      <c r="BC74" s="34">
        <f t="shared" si="128"/>
        <v>0</v>
      </c>
      <c r="BD74" s="38" t="str">
        <f t="shared" si="103"/>
        <v>PAGO</v>
      </c>
      <c r="BF74" s="43">
        <f t="shared" si="104"/>
        <v>1450</v>
      </c>
      <c r="BG74" s="33">
        <f t="shared" si="129"/>
        <v>-23519.106549181415</v>
      </c>
      <c r="BH74" s="42">
        <f t="shared" si="130"/>
        <v>0</v>
      </c>
      <c r="BI74" s="34">
        <f t="shared" si="131"/>
        <v>0</v>
      </c>
      <c r="BJ74" s="38" t="str">
        <f t="shared" si="105"/>
        <v>PAGO</v>
      </c>
    </row>
    <row r="75" spans="2:62" x14ac:dyDescent="0.25">
      <c r="B75" s="28">
        <f t="shared" si="132"/>
        <v>44197</v>
      </c>
      <c r="C75" s="27"/>
      <c r="D75" s="34">
        <f t="shared" si="106"/>
        <v>500</v>
      </c>
      <c r="E75" s="33">
        <f t="shared" si="107"/>
        <v>-1952550.3061143199</v>
      </c>
      <c r="F75" s="42">
        <f t="shared" si="108"/>
        <v>0</v>
      </c>
      <c r="G75" s="34">
        <f t="shared" si="82"/>
        <v>0</v>
      </c>
      <c r="H75" s="38" t="str">
        <f t="shared" si="83"/>
        <v>PAGO</v>
      </c>
      <c r="J75" s="34">
        <f t="shared" si="84"/>
        <v>550</v>
      </c>
      <c r="K75" s="33">
        <f t="shared" si="109"/>
        <v>-363316.31703225005</v>
      </c>
      <c r="L75" s="42">
        <f t="shared" si="110"/>
        <v>0</v>
      </c>
      <c r="M75" s="34">
        <f t="shared" si="85"/>
        <v>0</v>
      </c>
      <c r="N75" s="38" t="str">
        <f t="shared" si="86"/>
        <v>PAGO</v>
      </c>
      <c r="P75" s="34">
        <f t="shared" si="111"/>
        <v>750</v>
      </c>
      <c r="Q75" s="33">
        <f t="shared" si="112"/>
        <v>-34754.346156886415</v>
      </c>
      <c r="R75" s="42">
        <f t="shared" si="113"/>
        <v>0</v>
      </c>
      <c r="S75" s="34">
        <f t="shared" si="87"/>
        <v>0</v>
      </c>
      <c r="T75" s="38" t="str">
        <f t="shared" si="88"/>
        <v>PAGO</v>
      </c>
      <c r="V75" s="34">
        <f t="shared" si="89"/>
        <v>850</v>
      </c>
      <c r="W75" s="33">
        <f t="shared" si="114"/>
        <v>-65455.37397487944</v>
      </c>
      <c r="X75" s="42">
        <f t="shared" si="115"/>
        <v>0</v>
      </c>
      <c r="Y75" s="34">
        <f t="shared" si="90"/>
        <v>0</v>
      </c>
      <c r="Z75" s="38" t="str">
        <f t="shared" si="91"/>
        <v>PAGO</v>
      </c>
      <c r="AB75" s="34">
        <f t="shared" si="92"/>
        <v>950</v>
      </c>
      <c r="AC75" s="33">
        <f t="shared" si="116"/>
        <v>-87882.17679421333</v>
      </c>
      <c r="AD75" s="42">
        <f t="shared" si="117"/>
        <v>0</v>
      </c>
      <c r="AE75" s="34">
        <f t="shared" si="93"/>
        <v>0</v>
      </c>
      <c r="AF75" s="38" t="str">
        <f t="shared" si="94"/>
        <v>PAGO</v>
      </c>
      <c r="AH75" s="43">
        <f t="shared" si="95"/>
        <v>1450</v>
      </c>
      <c r="AI75" s="33">
        <f t="shared" si="118"/>
        <v>-25429.260272640855</v>
      </c>
      <c r="AJ75" s="42">
        <f t="shared" si="119"/>
        <v>0</v>
      </c>
      <c r="AK75" s="34">
        <f t="shared" si="96"/>
        <v>0</v>
      </c>
      <c r="AL75" s="38" t="str">
        <f t="shared" si="97"/>
        <v>PAGO</v>
      </c>
      <c r="AN75" s="43">
        <f t="shared" si="98"/>
        <v>1450</v>
      </c>
      <c r="AO75" s="33">
        <f t="shared" si="120"/>
        <v>-24969.106549181415</v>
      </c>
      <c r="AP75" s="42">
        <f t="shared" si="121"/>
        <v>0</v>
      </c>
      <c r="AQ75" s="34">
        <f t="shared" si="122"/>
        <v>0</v>
      </c>
      <c r="AR75" s="38" t="str">
        <f t="shared" si="99"/>
        <v>PAGO</v>
      </c>
      <c r="AT75" s="43">
        <f t="shared" si="100"/>
        <v>1450</v>
      </c>
      <c r="AU75" s="33">
        <f t="shared" si="123"/>
        <v>-24969.106549181415</v>
      </c>
      <c r="AV75" s="42">
        <f t="shared" si="124"/>
        <v>0</v>
      </c>
      <c r="AW75" s="34">
        <f t="shared" si="125"/>
        <v>0</v>
      </c>
      <c r="AX75" s="38" t="str">
        <f t="shared" si="101"/>
        <v>PAGO</v>
      </c>
      <c r="AZ75" s="43">
        <f t="shared" si="102"/>
        <v>1450</v>
      </c>
      <c r="BA75" s="33">
        <f t="shared" si="126"/>
        <v>-24969.106549181415</v>
      </c>
      <c r="BB75" s="42">
        <f t="shared" si="127"/>
        <v>0</v>
      </c>
      <c r="BC75" s="34">
        <f t="shared" si="128"/>
        <v>0</v>
      </c>
      <c r="BD75" s="38" t="str">
        <f t="shared" si="103"/>
        <v>PAGO</v>
      </c>
      <c r="BF75" s="43">
        <f t="shared" si="104"/>
        <v>1450</v>
      </c>
      <c r="BG75" s="33">
        <f t="shared" si="129"/>
        <v>-24969.106549181415</v>
      </c>
      <c r="BH75" s="42">
        <f t="shared" si="130"/>
        <v>0</v>
      </c>
      <c r="BI75" s="34">
        <f t="shared" si="131"/>
        <v>0</v>
      </c>
      <c r="BJ75" s="38" t="str">
        <f t="shared" si="105"/>
        <v>PAGO</v>
      </c>
    </row>
    <row r="76" spans="2:62" x14ac:dyDescent="0.25">
      <c r="B76" s="28">
        <f t="shared" si="132"/>
        <v>44228</v>
      </c>
      <c r="C76" s="27"/>
      <c r="D76" s="34">
        <f t="shared" si="106"/>
        <v>500</v>
      </c>
      <c r="E76" s="33">
        <f t="shared" si="107"/>
        <v>-2148355.3367257523</v>
      </c>
      <c r="F76" s="42">
        <f t="shared" si="108"/>
        <v>0</v>
      </c>
      <c r="G76" s="34">
        <f t="shared" si="82"/>
        <v>0</v>
      </c>
      <c r="H76" s="38" t="str">
        <f t="shared" si="83"/>
        <v>PAGO</v>
      </c>
      <c r="J76" s="34">
        <f t="shared" si="84"/>
        <v>550</v>
      </c>
      <c r="K76" s="33">
        <f t="shared" si="109"/>
        <v>-389336.95922450756</v>
      </c>
      <c r="L76" s="42">
        <f t="shared" si="110"/>
        <v>0</v>
      </c>
      <c r="M76" s="34">
        <f t="shared" si="85"/>
        <v>0</v>
      </c>
      <c r="N76" s="38" t="str">
        <f t="shared" si="86"/>
        <v>PAGO</v>
      </c>
      <c r="P76" s="34">
        <f t="shared" si="111"/>
        <v>750</v>
      </c>
      <c r="Q76" s="33">
        <f t="shared" si="112"/>
        <v>-35664.115714592401</v>
      </c>
      <c r="R76" s="42">
        <f t="shared" si="113"/>
        <v>0</v>
      </c>
      <c r="S76" s="34">
        <f t="shared" si="87"/>
        <v>0</v>
      </c>
      <c r="T76" s="38" t="str">
        <f t="shared" si="88"/>
        <v>PAGO</v>
      </c>
      <c r="V76" s="34">
        <f t="shared" si="89"/>
        <v>850</v>
      </c>
      <c r="W76" s="33">
        <f t="shared" si="114"/>
        <v>-68433.776479473076</v>
      </c>
      <c r="X76" s="42">
        <f t="shared" si="115"/>
        <v>0</v>
      </c>
      <c r="Y76" s="34">
        <f t="shared" si="90"/>
        <v>0</v>
      </c>
      <c r="Z76" s="38" t="str">
        <f t="shared" si="91"/>
        <v>PAGO</v>
      </c>
      <c r="AB76" s="34">
        <f t="shared" si="92"/>
        <v>950</v>
      </c>
      <c r="AC76" s="33">
        <f t="shared" si="116"/>
        <v>-92385.463865981859</v>
      </c>
      <c r="AD76" s="42">
        <f t="shared" si="117"/>
        <v>0</v>
      </c>
      <c r="AE76" s="34">
        <f t="shared" si="93"/>
        <v>0</v>
      </c>
      <c r="AF76" s="38" t="str">
        <f t="shared" si="94"/>
        <v>PAGO</v>
      </c>
      <c r="AH76" s="43">
        <f t="shared" si="95"/>
        <v>1450</v>
      </c>
      <c r="AI76" s="33">
        <f t="shared" si="118"/>
        <v>-26933.018793186136</v>
      </c>
      <c r="AJ76" s="42">
        <f t="shared" si="119"/>
        <v>0</v>
      </c>
      <c r="AK76" s="34">
        <f t="shared" si="96"/>
        <v>0</v>
      </c>
      <c r="AL76" s="38" t="str">
        <f t="shared" si="97"/>
        <v>PAGO</v>
      </c>
      <c r="AN76" s="43">
        <f t="shared" si="98"/>
        <v>1450</v>
      </c>
      <c r="AO76" s="33">
        <f t="shared" si="120"/>
        <v>-26419.106549181415</v>
      </c>
      <c r="AP76" s="42">
        <f t="shared" si="121"/>
        <v>0</v>
      </c>
      <c r="AQ76" s="34">
        <f t="shared" si="122"/>
        <v>0</v>
      </c>
      <c r="AR76" s="38" t="str">
        <f t="shared" si="99"/>
        <v>PAGO</v>
      </c>
      <c r="AT76" s="43">
        <f t="shared" si="100"/>
        <v>1450</v>
      </c>
      <c r="AU76" s="33">
        <f t="shared" si="123"/>
        <v>-26419.106549181415</v>
      </c>
      <c r="AV76" s="42">
        <f t="shared" si="124"/>
        <v>0</v>
      </c>
      <c r="AW76" s="34">
        <f t="shared" si="125"/>
        <v>0</v>
      </c>
      <c r="AX76" s="38" t="str">
        <f t="shared" si="101"/>
        <v>PAGO</v>
      </c>
      <c r="AZ76" s="43">
        <f t="shared" si="102"/>
        <v>1450</v>
      </c>
      <c r="BA76" s="33">
        <f t="shared" si="126"/>
        <v>-26419.106549181415</v>
      </c>
      <c r="BB76" s="42">
        <f t="shared" si="127"/>
        <v>0</v>
      </c>
      <c r="BC76" s="34">
        <f t="shared" si="128"/>
        <v>0</v>
      </c>
      <c r="BD76" s="38" t="str">
        <f t="shared" si="103"/>
        <v>PAGO</v>
      </c>
      <c r="BF76" s="43">
        <f t="shared" si="104"/>
        <v>1450</v>
      </c>
      <c r="BG76" s="33">
        <f t="shared" si="129"/>
        <v>-26419.106549181415</v>
      </c>
      <c r="BH76" s="42">
        <f t="shared" si="130"/>
        <v>0</v>
      </c>
      <c r="BI76" s="34">
        <f t="shared" si="131"/>
        <v>0</v>
      </c>
      <c r="BJ76" s="38" t="str">
        <f t="shared" si="105"/>
        <v>PAGO</v>
      </c>
    </row>
    <row r="77" spans="2:62" x14ac:dyDescent="0.25">
      <c r="B77" s="28">
        <f t="shared" si="132"/>
        <v>44256</v>
      </c>
      <c r="C77" s="27"/>
      <c r="D77" s="34">
        <f t="shared" si="106"/>
        <v>500</v>
      </c>
      <c r="E77" s="33">
        <f t="shared" si="107"/>
        <v>-2363740.8703983277</v>
      </c>
      <c r="F77" s="42">
        <f t="shared" si="108"/>
        <v>0</v>
      </c>
      <c r="G77" s="34">
        <f t="shared" si="82"/>
        <v>0</v>
      </c>
      <c r="H77" s="38" t="str">
        <f t="shared" si="83"/>
        <v>PAGO</v>
      </c>
      <c r="J77" s="34">
        <f t="shared" si="84"/>
        <v>550</v>
      </c>
      <c r="K77" s="33">
        <f t="shared" si="109"/>
        <v>-417179.04637022311</v>
      </c>
      <c r="L77" s="42">
        <f t="shared" si="110"/>
        <v>0</v>
      </c>
      <c r="M77" s="34">
        <f t="shared" si="85"/>
        <v>0</v>
      </c>
      <c r="N77" s="38" t="str">
        <f t="shared" si="86"/>
        <v>PAGO</v>
      </c>
      <c r="P77" s="34">
        <f t="shared" si="111"/>
        <v>750</v>
      </c>
      <c r="Q77" s="33">
        <f t="shared" si="112"/>
        <v>-36577.979235308063</v>
      </c>
      <c r="R77" s="42">
        <f t="shared" si="113"/>
        <v>0</v>
      </c>
      <c r="S77" s="34">
        <f t="shared" si="87"/>
        <v>0</v>
      </c>
      <c r="T77" s="38" t="str">
        <f t="shared" si="88"/>
        <v>PAGO</v>
      </c>
      <c r="V77" s="34">
        <f t="shared" si="89"/>
        <v>850</v>
      </c>
      <c r="W77" s="33">
        <f t="shared" si="114"/>
        <v>-71507.785704464157</v>
      </c>
      <c r="X77" s="42">
        <f t="shared" si="115"/>
        <v>0</v>
      </c>
      <c r="Y77" s="34">
        <f t="shared" si="90"/>
        <v>0</v>
      </c>
      <c r="Z77" s="38" t="str">
        <f t="shared" si="91"/>
        <v>PAGO</v>
      </c>
      <c r="AB77" s="34">
        <f t="shared" si="92"/>
        <v>950</v>
      </c>
      <c r="AC77" s="33">
        <f t="shared" si="116"/>
        <v>-97068.882420621143</v>
      </c>
      <c r="AD77" s="42">
        <f t="shared" si="117"/>
        <v>0</v>
      </c>
      <c r="AE77" s="34">
        <f t="shared" si="93"/>
        <v>0</v>
      </c>
      <c r="AF77" s="38" t="str">
        <f t="shared" si="94"/>
        <v>PAGO</v>
      </c>
      <c r="AH77" s="43">
        <f t="shared" si="95"/>
        <v>1450</v>
      </c>
      <c r="AI77" s="33">
        <f t="shared" si="118"/>
        <v>-28439.784830772507</v>
      </c>
      <c r="AJ77" s="42">
        <f t="shared" si="119"/>
        <v>0</v>
      </c>
      <c r="AK77" s="34">
        <f t="shared" si="96"/>
        <v>0</v>
      </c>
      <c r="AL77" s="38" t="str">
        <f t="shared" si="97"/>
        <v>PAGO</v>
      </c>
      <c r="AN77" s="43">
        <f t="shared" si="98"/>
        <v>1450</v>
      </c>
      <c r="AO77" s="33">
        <f t="shared" si="120"/>
        <v>-27869.106549181415</v>
      </c>
      <c r="AP77" s="42">
        <f t="shared" si="121"/>
        <v>0</v>
      </c>
      <c r="AQ77" s="34">
        <f t="shared" si="122"/>
        <v>0</v>
      </c>
      <c r="AR77" s="38" t="str">
        <f t="shared" si="99"/>
        <v>PAGO</v>
      </c>
      <c r="AT77" s="43">
        <f t="shared" si="100"/>
        <v>1450</v>
      </c>
      <c r="AU77" s="33">
        <f t="shared" si="123"/>
        <v>-27869.106549181415</v>
      </c>
      <c r="AV77" s="42">
        <f t="shared" si="124"/>
        <v>0</v>
      </c>
      <c r="AW77" s="34">
        <f t="shared" si="125"/>
        <v>0</v>
      </c>
      <c r="AX77" s="38" t="str">
        <f t="shared" si="101"/>
        <v>PAGO</v>
      </c>
      <c r="AZ77" s="43">
        <f t="shared" si="102"/>
        <v>1450</v>
      </c>
      <c r="BA77" s="33">
        <f t="shared" si="126"/>
        <v>-27869.106549181415</v>
      </c>
      <c r="BB77" s="42">
        <f t="shared" si="127"/>
        <v>0</v>
      </c>
      <c r="BC77" s="34">
        <f t="shared" si="128"/>
        <v>0</v>
      </c>
      <c r="BD77" s="38" t="str">
        <f t="shared" si="103"/>
        <v>PAGO</v>
      </c>
      <c r="BF77" s="43">
        <f t="shared" si="104"/>
        <v>1450</v>
      </c>
      <c r="BG77" s="33">
        <f t="shared" si="129"/>
        <v>-27869.106549181415</v>
      </c>
      <c r="BH77" s="42">
        <f t="shared" si="130"/>
        <v>0</v>
      </c>
      <c r="BI77" s="34">
        <f t="shared" si="131"/>
        <v>0</v>
      </c>
      <c r="BJ77" s="38" t="str">
        <f t="shared" si="105"/>
        <v>PAGO</v>
      </c>
    </row>
    <row r="78" spans="2:62" x14ac:dyDescent="0.25">
      <c r="B78" s="28">
        <f t="shared" si="132"/>
        <v>44287</v>
      </c>
      <c r="C78" s="27"/>
      <c r="D78" s="34">
        <f t="shared" si="106"/>
        <v>500</v>
      </c>
      <c r="E78" s="33">
        <f t="shared" si="107"/>
        <v>-2600664.9574381607</v>
      </c>
      <c r="F78" s="42">
        <f t="shared" si="108"/>
        <v>0</v>
      </c>
      <c r="G78" s="34">
        <f t="shared" si="82"/>
        <v>0</v>
      </c>
      <c r="H78" s="38" t="str">
        <f t="shared" si="83"/>
        <v>PAGO</v>
      </c>
      <c r="J78" s="34">
        <f t="shared" si="84"/>
        <v>550</v>
      </c>
      <c r="K78" s="33">
        <f t="shared" si="109"/>
        <v>-446970.07961613877</v>
      </c>
      <c r="L78" s="42">
        <f t="shared" si="110"/>
        <v>0</v>
      </c>
      <c r="M78" s="34">
        <f t="shared" si="85"/>
        <v>0</v>
      </c>
      <c r="N78" s="38" t="str">
        <f t="shared" si="86"/>
        <v>PAGO</v>
      </c>
      <c r="P78" s="34">
        <f t="shared" si="111"/>
        <v>750</v>
      </c>
      <c r="Q78" s="33">
        <f t="shared" si="112"/>
        <v>-37495.955141866951</v>
      </c>
      <c r="R78" s="42">
        <f t="shared" si="113"/>
        <v>0</v>
      </c>
      <c r="S78" s="34">
        <f t="shared" si="87"/>
        <v>0</v>
      </c>
      <c r="T78" s="38" t="str">
        <f t="shared" si="88"/>
        <v>PAGO</v>
      </c>
      <c r="V78" s="34">
        <f t="shared" si="89"/>
        <v>850</v>
      </c>
      <c r="W78" s="33">
        <f t="shared" si="114"/>
        <v>-74680.470625577451</v>
      </c>
      <c r="X78" s="42">
        <f t="shared" si="115"/>
        <v>0</v>
      </c>
      <c r="Y78" s="34">
        <f t="shared" si="90"/>
        <v>0</v>
      </c>
      <c r="Z78" s="38" t="str">
        <f t="shared" si="91"/>
        <v>PAGO</v>
      </c>
      <c r="AB78" s="34">
        <f t="shared" si="92"/>
        <v>950</v>
      </c>
      <c r="AC78" s="33">
        <f t="shared" si="116"/>
        <v>-101939.63771744599</v>
      </c>
      <c r="AD78" s="42">
        <f t="shared" si="117"/>
        <v>0</v>
      </c>
      <c r="AE78" s="34">
        <f t="shared" si="93"/>
        <v>0</v>
      </c>
      <c r="AF78" s="38" t="str">
        <f t="shared" si="94"/>
        <v>PAGO</v>
      </c>
      <c r="AH78" s="43">
        <f t="shared" si="95"/>
        <v>1450</v>
      </c>
      <c r="AI78" s="33">
        <f t="shared" si="118"/>
        <v>-29949.564400434054</v>
      </c>
      <c r="AJ78" s="42">
        <f t="shared" si="119"/>
        <v>0</v>
      </c>
      <c r="AK78" s="34">
        <f t="shared" si="96"/>
        <v>0</v>
      </c>
      <c r="AL78" s="38" t="str">
        <f t="shared" si="97"/>
        <v>PAGO</v>
      </c>
      <c r="AN78" s="43">
        <f t="shared" si="98"/>
        <v>1450</v>
      </c>
      <c r="AO78" s="33">
        <f t="shared" si="120"/>
        <v>-29319.106549181415</v>
      </c>
      <c r="AP78" s="42">
        <f t="shared" si="121"/>
        <v>0</v>
      </c>
      <c r="AQ78" s="34">
        <f t="shared" si="122"/>
        <v>0</v>
      </c>
      <c r="AR78" s="38" t="str">
        <f t="shared" si="99"/>
        <v>PAGO</v>
      </c>
      <c r="AT78" s="43">
        <f t="shared" si="100"/>
        <v>1450</v>
      </c>
      <c r="AU78" s="33">
        <f t="shared" si="123"/>
        <v>-29319.106549181415</v>
      </c>
      <c r="AV78" s="42">
        <f t="shared" si="124"/>
        <v>0</v>
      </c>
      <c r="AW78" s="34">
        <f t="shared" si="125"/>
        <v>0</v>
      </c>
      <c r="AX78" s="38" t="str">
        <f t="shared" si="101"/>
        <v>PAGO</v>
      </c>
      <c r="AZ78" s="43">
        <f t="shared" si="102"/>
        <v>1450</v>
      </c>
      <c r="BA78" s="33">
        <f t="shared" si="126"/>
        <v>-29319.106549181415</v>
      </c>
      <c r="BB78" s="42">
        <f t="shared" si="127"/>
        <v>0</v>
      </c>
      <c r="BC78" s="34">
        <f t="shared" si="128"/>
        <v>0</v>
      </c>
      <c r="BD78" s="38" t="str">
        <f t="shared" si="103"/>
        <v>PAGO</v>
      </c>
      <c r="BF78" s="43">
        <f t="shared" si="104"/>
        <v>1450</v>
      </c>
      <c r="BG78" s="33">
        <f t="shared" si="129"/>
        <v>-29319.106549181415</v>
      </c>
      <c r="BH78" s="42">
        <f t="shared" si="130"/>
        <v>0</v>
      </c>
      <c r="BI78" s="34">
        <f t="shared" si="131"/>
        <v>0</v>
      </c>
      <c r="BJ78" s="38" t="str">
        <f t="shared" si="105"/>
        <v>PAGO</v>
      </c>
    </row>
    <row r="79" spans="2:62" x14ac:dyDescent="0.25">
      <c r="B79" s="28">
        <f t="shared" si="132"/>
        <v>44317</v>
      </c>
      <c r="C79" s="27"/>
      <c r="D79" s="34">
        <f t="shared" si="106"/>
        <v>500</v>
      </c>
      <c r="E79" s="33">
        <f t="shared" si="107"/>
        <v>-2861281.4531819769</v>
      </c>
      <c r="F79" s="42">
        <f t="shared" si="108"/>
        <v>0</v>
      </c>
      <c r="G79" s="34">
        <f t="shared" si="82"/>
        <v>0</v>
      </c>
      <c r="H79" s="38" t="str">
        <f t="shared" si="83"/>
        <v>PAGO</v>
      </c>
      <c r="J79" s="34">
        <f t="shared" si="84"/>
        <v>550</v>
      </c>
      <c r="K79" s="33">
        <f t="shared" si="109"/>
        <v>-478846.48518926854</v>
      </c>
      <c r="L79" s="42">
        <f t="shared" si="110"/>
        <v>0</v>
      </c>
      <c r="M79" s="34">
        <f t="shared" si="85"/>
        <v>0</v>
      </c>
      <c r="N79" s="38" t="str">
        <f t="shared" si="86"/>
        <v>PAGO</v>
      </c>
      <c r="P79" s="34">
        <f t="shared" si="111"/>
        <v>750</v>
      </c>
      <c r="Q79" s="33">
        <f t="shared" si="112"/>
        <v>-38418.061940005347</v>
      </c>
      <c r="R79" s="42">
        <f t="shared" si="113"/>
        <v>0</v>
      </c>
      <c r="S79" s="34">
        <f t="shared" si="87"/>
        <v>0</v>
      </c>
      <c r="T79" s="38" t="str">
        <f t="shared" si="88"/>
        <v>PAGO</v>
      </c>
      <c r="V79" s="34">
        <f t="shared" si="89"/>
        <v>850</v>
      </c>
      <c r="W79" s="33">
        <f t="shared" si="114"/>
        <v>-77954.998732658481</v>
      </c>
      <c r="X79" s="42">
        <f t="shared" si="115"/>
        <v>0</v>
      </c>
      <c r="Y79" s="34">
        <f t="shared" si="90"/>
        <v>0</v>
      </c>
      <c r="Z79" s="38" t="str">
        <f t="shared" si="91"/>
        <v>PAGO</v>
      </c>
      <c r="AB79" s="34">
        <f t="shared" si="92"/>
        <v>950</v>
      </c>
      <c r="AC79" s="33">
        <f t="shared" si="116"/>
        <v>-107005.22322614383</v>
      </c>
      <c r="AD79" s="42">
        <f t="shared" si="117"/>
        <v>0</v>
      </c>
      <c r="AE79" s="34">
        <f t="shared" si="93"/>
        <v>0</v>
      </c>
      <c r="AF79" s="38" t="str">
        <f t="shared" si="94"/>
        <v>PAGO</v>
      </c>
      <c r="AH79" s="43">
        <f t="shared" si="95"/>
        <v>1450</v>
      </c>
      <c r="AI79" s="33">
        <f t="shared" si="118"/>
        <v>-31462.363529234921</v>
      </c>
      <c r="AJ79" s="42">
        <f t="shared" si="119"/>
        <v>0</v>
      </c>
      <c r="AK79" s="34">
        <f t="shared" si="96"/>
        <v>0</v>
      </c>
      <c r="AL79" s="38" t="str">
        <f t="shared" si="97"/>
        <v>PAGO</v>
      </c>
      <c r="AN79" s="43">
        <f t="shared" si="98"/>
        <v>1450</v>
      </c>
      <c r="AO79" s="33">
        <f t="shared" si="120"/>
        <v>-30769.106549181415</v>
      </c>
      <c r="AP79" s="42">
        <f t="shared" si="121"/>
        <v>0</v>
      </c>
      <c r="AQ79" s="34">
        <f t="shared" si="122"/>
        <v>0</v>
      </c>
      <c r="AR79" s="38" t="str">
        <f t="shared" si="99"/>
        <v>PAGO</v>
      </c>
      <c r="AT79" s="43">
        <f t="shared" si="100"/>
        <v>1450</v>
      </c>
      <c r="AU79" s="33">
        <f t="shared" si="123"/>
        <v>-30769.106549181415</v>
      </c>
      <c r="AV79" s="42">
        <f t="shared" si="124"/>
        <v>0</v>
      </c>
      <c r="AW79" s="34">
        <f t="shared" si="125"/>
        <v>0</v>
      </c>
      <c r="AX79" s="38" t="str">
        <f t="shared" si="101"/>
        <v>PAGO</v>
      </c>
      <c r="AZ79" s="43">
        <f t="shared" si="102"/>
        <v>1450</v>
      </c>
      <c r="BA79" s="33">
        <f t="shared" si="126"/>
        <v>-30769.106549181415</v>
      </c>
      <c r="BB79" s="42">
        <f t="shared" si="127"/>
        <v>0</v>
      </c>
      <c r="BC79" s="34">
        <f t="shared" si="128"/>
        <v>0</v>
      </c>
      <c r="BD79" s="38" t="str">
        <f t="shared" si="103"/>
        <v>PAGO</v>
      </c>
      <c r="BF79" s="43">
        <f t="shared" si="104"/>
        <v>1450</v>
      </c>
      <c r="BG79" s="33">
        <f t="shared" si="129"/>
        <v>-30769.106549181415</v>
      </c>
      <c r="BH79" s="42">
        <f t="shared" si="130"/>
        <v>0</v>
      </c>
      <c r="BI79" s="34">
        <f t="shared" si="131"/>
        <v>0</v>
      </c>
      <c r="BJ79" s="38" t="str">
        <f t="shared" si="105"/>
        <v>PAGO</v>
      </c>
    </row>
    <row r="80" spans="2:62" x14ac:dyDescent="0.25">
      <c r="B80" s="28">
        <f t="shared" si="132"/>
        <v>44348</v>
      </c>
      <c r="C80" s="27"/>
      <c r="D80" s="34">
        <f t="shared" si="106"/>
        <v>500</v>
      </c>
      <c r="E80" s="33">
        <f t="shared" si="107"/>
        <v>-3147959.5985001749</v>
      </c>
      <c r="F80" s="42">
        <f t="shared" si="108"/>
        <v>0</v>
      </c>
      <c r="G80" s="34">
        <f t="shared" si="82"/>
        <v>0</v>
      </c>
      <c r="H80" s="38" t="str">
        <f t="shared" si="83"/>
        <v>PAGO</v>
      </c>
      <c r="J80" s="34">
        <f t="shared" si="84"/>
        <v>550</v>
      </c>
      <c r="K80" s="33">
        <f t="shared" si="109"/>
        <v>-512954.23915251734</v>
      </c>
      <c r="L80" s="42">
        <f t="shared" si="110"/>
        <v>0</v>
      </c>
      <c r="M80" s="34">
        <f t="shared" si="85"/>
        <v>0</v>
      </c>
      <c r="N80" s="38" t="str">
        <f t="shared" si="86"/>
        <v>PAGO</v>
      </c>
      <c r="P80" s="34">
        <f t="shared" si="111"/>
        <v>750</v>
      </c>
      <c r="Q80" s="33">
        <f t="shared" si="112"/>
        <v>-39344.318218735367</v>
      </c>
      <c r="R80" s="42">
        <f t="shared" si="113"/>
        <v>0</v>
      </c>
      <c r="S80" s="34">
        <f t="shared" si="87"/>
        <v>0</v>
      </c>
      <c r="T80" s="38" t="str">
        <f t="shared" si="88"/>
        <v>PAGO</v>
      </c>
      <c r="V80" s="34">
        <f t="shared" si="89"/>
        <v>850</v>
      </c>
      <c r="W80" s="33">
        <f t="shared" si="114"/>
        <v>-81334.639191976821</v>
      </c>
      <c r="X80" s="42">
        <f t="shared" si="115"/>
        <v>0</v>
      </c>
      <c r="Y80" s="34">
        <f t="shared" si="90"/>
        <v>0</v>
      </c>
      <c r="Z80" s="38" t="str">
        <f t="shared" si="91"/>
        <v>PAGO</v>
      </c>
      <c r="AB80" s="34">
        <f t="shared" si="92"/>
        <v>950</v>
      </c>
      <c r="AC80" s="33">
        <f t="shared" si="116"/>
        <v>-112273.43215518958</v>
      </c>
      <c r="AD80" s="42">
        <f t="shared" si="117"/>
        <v>0</v>
      </c>
      <c r="AE80" s="34">
        <f t="shared" si="93"/>
        <v>0</v>
      </c>
      <c r="AF80" s="38" t="str">
        <f t="shared" si="94"/>
        <v>PAGO</v>
      </c>
      <c r="AH80" s="43">
        <f t="shared" si="95"/>
        <v>1450</v>
      </c>
      <c r="AI80" s="33">
        <f t="shared" si="118"/>
        <v>-32978.18825629339</v>
      </c>
      <c r="AJ80" s="42">
        <f t="shared" si="119"/>
        <v>0</v>
      </c>
      <c r="AK80" s="34">
        <f t="shared" si="96"/>
        <v>0</v>
      </c>
      <c r="AL80" s="38" t="str">
        <f t="shared" si="97"/>
        <v>PAGO</v>
      </c>
      <c r="AN80" s="43">
        <f t="shared" si="98"/>
        <v>1450</v>
      </c>
      <c r="AO80" s="33">
        <f t="shared" si="120"/>
        <v>-32219.106549181415</v>
      </c>
      <c r="AP80" s="42">
        <f t="shared" si="121"/>
        <v>0</v>
      </c>
      <c r="AQ80" s="34">
        <f t="shared" si="122"/>
        <v>0</v>
      </c>
      <c r="AR80" s="38" t="str">
        <f t="shared" si="99"/>
        <v>PAGO</v>
      </c>
      <c r="AT80" s="43">
        <f t="shared" si="100"/>
        <v>1450</v>
      </c>
      <c r="AU80" s="33">
        <f t="shared" si="123"/>
        <v>-32219.106549181415</v>
      </c>
      <c r="AV80" s="42">
        <f t="shared" si="124"/>
        <v>0</v>
      </c>
      <c r="AW80" s="34">
        <f t="shared" si="125"/>
        <v>0</v>
      </c>
      <c r="AX80" s="38" t="str">
        <f t="shared" si="101"/>
        <v>PAGO</v>
      </c>
      <c r="AZ80" s="43">
        <f t="shared" si="102"/>
        <v>1450</v>
      </c>
      <c r="BA80" s="33">
        <f t="shared" si="126"/>
        <v>-32219.106549181415</v>
      </c>
      <c r="BB80" s="42">
        <f t="shared" si="127"/>
        <v>0</v>
      </c>
      <c r="BC80" s="34">
        <f t="shared" si="128"/>
        <v>0</v>
      </c>
      <c r="BD80" s="38" t="str">
        <f t="shared" si="103"/>
        <v>PAGO</v>
      </c>
      <c r="BF80" s="43">
        <f t="shared" si="104"/>
        <v>1450</v>
      </c>
      <c r="BG80" s="33">
        <f t="shared" si="129"/>
        <v>-32219.106549181415</v>
      </c>
      <c r="BH80" s="42">
        <f t="shared" si="130"/>
        <v>0</v>
      </c>
      <c r="BI80" s="34">
        <f t="shared" si="131"/>
        <v>0</v>
      </c>
      <c r="BJ80" s="38" t="str">
        <f t="shared" si="105"/>
        <v>PAGO</v>
      </c>
    </row>
    <row r="81" spans="2:62" x14ac:dyDescent="0.25">
      <c r="B81" s="28">
        <f t="shared" si="132"/>
        <v>44378</v>
      </c>
      <c r="C81" s="27"/>
      <c r="D81" s="34">
        <f t="shared" si="106"/>
        <v>500</v>
      </c>
      <c r="E81" s="33">
        <f t="shared" si="107"/>
        <v>-3463305.5583501928</v>
      </c>
      <c r="F81" s="42">
        <f t="shared" si="108"/>
        <v>0</v>
      </c>
      <c r="G81" s="34">
        <f t="shared" si="82"/>
        <v>0</v>
      </c>
      <c r="H81" s="38" t="str">
        <f t="shared" si="83"/>
        <v>PAGO</v>
      </c>
      <c r="J81" s="34">
        <f t="shared" si="84"/>
        <v>550</v>
      </c>
      <c r="K81" s="33">
        <f t="shared" si="109"/>
        <v>-549449.53589319356</v>
      </c>
      <c r="L81" s="42">
        <f t="shared" si="110"/>
        <v>0</v>
      </c>
      <c r="M81" s="34">
        <f t="shared" si="85"/>
        <v>0</v>
      </c>
      <c r="N81" s="38" t="str">
        <f t="shared" si="86"/>
        <v>PAGO</v>
      </c>
      <c r="P81" s="34">
        <f t="shared" si="111"/>
        <v>750</v>
      </c>
      <c r="Q81" s="33">
        <f t="shared" si="112"/>
        <v>-40274.742650719672</v>
      </c>
      <c r="R81" s="42">
        <f t="shared" si="113"/>
        <v>0</v>
      </c>
      <c r="S81" s="34">
        <f t="shared" si="87"/>
        <v>0</v>
      </c>
      <c r="T81" s="38" t="str">
        <f t="shared" si="88"/>
        <v>PAGO</v>
      </c>
      <c r="V81" s="34">
        <f t="shared" si="89"/>
        <v>850</v>
      </c>
      <c r="W81" s="33">
        <f t="shared" si="114"/>
        <v>-84822.766110039272</v>
      </c>
      <c r="X81" s="42">
        <f t="shared" si="115"/>
        <v>0</v>
      </c>
      <c r="Y81" s="34">
        <f t="shared" si="90"/>
        <v>0</v>
      </c>
      <c r="Z81" s="38" t="str">
        <f t="shared" si="91"/>
        <v>PAGO</v>
      </c>
      <c r="AB81" s="34">
        <f t="shared" si="92"/>
        <v>950</v>
      </c>
      <c r="AC81" s="33">
        <f t="shared" si="116"/>
        <v>-117752.36944139717</v>
      </c>
      <c r="AD81" s="42">
        <f t="shared" si="117"/>
        <v>0</v>
      </c>
      <c r="AE81" s="34">
        <f t="shared" si="93"/>
        <v>0</v>
      </c>
      <c r="AF81" s="38" t="str">
        <f t="shared" si="94"/>
        <v>PAGO</v>
      </c>
      <c r="AH81" s="43">
        <f t="shared" si="95"/>
        <v>1450</v>
      </c>
      <c r="AI81" s="33">
        <f t="shared" si="118"/>
        <v>-34497.044632805977</v>
      </c>
      <c r="AJ81" s="42">
        <f t="shared" si="119"/>
        <v>0</v>
      </c>
      <c r="AK81" s="34">
        <f t="shared" si="96"/>
        <v>0</v>
      </c>
      <c r="AL81" s="38" t="str">
        <f t="shared" si="97"/>
        <v>PAGO</v>
      </c>
      <c r="AN81" s="43">
        <f t="shared" si="98"/>
        <v>1450</v>
      </c>
      <c r="AO81" s="33">
        <f t="shared" si="120"/>
        <v>-33669.106549181415</v>
      </c>
      <c r="AP81" s="42">
        <f t="shared" si="121"/>
        <v>0</v>
      </c>
      <c r="AQ81" s="34">
        <f t="shared" si="122"/>
        <v>0</v>
      </c>
      <c r="AR81" s="38" t="str">
        <f t="shared" si="99"/>
        <v>PAGO</v>
      </c>
      <c r="AT81" s="43">
        <f t="shared" si="100"/>
        <v>1450</v>
      </c>
      <c r="AU81" s="33">
        <f t="shared" si="123"/>
        <v>-33669.106549181415</v>
      </c>
      <c r="AV81" s="42">
        <f t="shared" si="124"/>
        <v>0</v>
      </c>
      <c r="AW81" s="34">
        <f t="shared" si="125"/>
        <v>0</v>
      </c>
      <c r="AX81" s="38" t="str">
        <f t="shared" si="101"/>
        <v>PAGO</v>
      </c>
      <c r="AZ81" s="43">
        <f t="shared" si="102"/>
        <v>1450</v>
      </c>
      <c r="BA81" s="33">
        <f t="shared" si="126"/>
        <v>-33669.106549181415</v>
      </c>
      <c r="BB81" s="42">
        <f t="shared" si="127"/>
        <v>0</v>
      </c>
      <c r="BC81" s="34">
        <f t="shared" si="128"/>
        <v>0</v>
      </c>
      <c r="BD81" s="38" t="str">
        <f t="shared" si="103"/>
        <v>PAGO</v>
      </c>
      <c r="BF81" s="43">
        <f t="shared" si="104"/>
        <v>1450</v>
      </c>
      <c r="BG81" s="33">
        <f t="shared" si="129"/>
        <v>-33669.106549181415</v>
      </c>
      <c r="BH81" s="42">
        <f t="shared" si="130"/>
        <v>0</v>
      </c>
      <c r="BI81" s="34">
        <f t="shared" si="131"/>
        <v>0</v>
      </c>
      <c r="BJ81" s="38" t="str">
        <f t="shared" si="105"/>
        <v>PAGO</v>
      </c>
    </row>
    <row r="82" spans="2:62" x14ac:dyDescent="0.25">
      <c r="B82" s="28">
        <f t="shared" si="132"/>
        <v>44409</v>
      </c>
      <c r="C82" s="27"/>
      <c r="D82" s="34">
        <f t="shared" si="106"/>
        <v>500</v>
      </c>
      <c r="E82" s="33">
        <f t="shared" si="107"/>
        <v>-3810186.1141852126</v>
      </c>
      <c r="F82" s="42">
        <f t="shared" si="108"/>
        <v>0</v>
      </c>
      <c r="G82" s="34">
        <f t="shared" si="82"/>
        <v>0</v>
      </c>
      <c r="H82" s="38" t="str">
        <f t="shared" si="83"/>
        <v>PAGO</v>
      </c>
      <c r="J82" s="34">
        <f t="shared" si="84"/>
        <v>550</v>
      </c>
      <c r="K82" s="33">
        <f t="shared" si="109"/>
        <v>-588499.5034057172</v>
      </c>
      <c r="L82" s="42">
        <f t="shared" si="110"/>
        <v>0</v>
      </c>
      <c r="M82" s="34">
        <f t="shared" si="85"/>
        <v>0</v>
      </c>
      <c r="N82" s="38" t="str">
        <f t="shared" si="86"/>
        <v>PAGO</v>
      </c>
      <c r="P82" s="34">
        <f t="shared" si="111"/>
        <v>750</v>
      </c>
      <c r="Q82" s="33">
        <f t="shared" si="112"/>
        <v>-41209.353992647906</v>
      </c>
      <c r="R82" s="42">
        <f t="shared" si="113"/>
        <v>0</v>
      </c>
      <c r="S82" s="34">
        <f t="shared" si="87"/>
        <v>0</v>
      </c>
      <c r="T82" s="38" t="str">
        <f t="shared" si="88"/>
        <v>PAGO</v>
      </c>
      <c r="V82" s="34">
        <f t="shared" si="89"/>
        <v>850</v>
      </c>
      <c r="W82" s="33">
        <f t="shared" si="114"/>
        <v>-88422.861902171528</v>
      </c>
      <c r="X82" s="42">
        <f t="shared" si="115"/>
        <v>0</v>
      </c>
      <c r="Y82" s="34">
        <f t="shared" si="90"/>
        <v>0</v>
      </c>
      <c r="Z82" s="38" t="str">
        <f t="shared" si="91"/>
        <v>PAGO</v>
      </c>
      <c r="AB82" s="34">
        <f t="shared" si="92"/>
        <v>950</v>
      </c>
      <c r="AC82" s="33">
        <f t="shared" si="116"/>
        <v>-123450.46421905306</v>
      </c>
      <c r="AD82" s="42">
        <f t="shared" si="117"/>
        <v>0</v>
      </c>
      <c r="AE82" s="34">
        <f t="shared" si="93"/>
        <v>0</v>
      </c>
      <c r="AF82" s="38" t="str">
        <f t="shared" si="94"/>
        <v>PAGO</v>
      </c>
      <c r="AH82" s="43">
        <f t="shared" si="95"/>
        <v>1450</v>
      </c>
      <c r="AI82" s="33">
        <f t="shared" si="118"/>
        <v>-36018.938722071587</v>
      </c>
      <c r="AJ82" s="42">
        <f t="shared" si="119"/>
        <v>0</v>
      </c>
      <c r="AK82" s="34">
        <f t="shared" si="96"/>
        <v>0</v>
      </c>
      <c r="AL82" s="38" t="str">
        <f t="shared" si="97"/>
        <v>PAGO</v>
      </c>
      <c r="AN82" s="43">
        <f t="shared" si="98"/>
        <v>1450</v>
      </c>
      <c r="AO82" s="33">
        <f t="shared" si="120"/>
        <v>-35119.106549181415</v>
      </c>
      <c r="AP82" s="42">
        <f t="shared" si="121"/>
        <v>0</v>
      </c>
      <c r="AQ82" s="34">
        <f t="shared" si="122"/>
        <v>0</v>
      </c>
      <c r="AR82" s="38" t="str">
        <f t="shared" si="99"/>
        <v>PAGO</v>
      </c>
      <c r="AT82" s="43">
        <f t="shared" si="100"/>
        <v>1450</v>
      </c>
      <c r="AU82" s="33">
        <f t="shared" si="123"/>
        <v>-35119.106549181415</v>
      </c>
      <c r="AV82" s="42">
        <f t="shared" si="124"/>
        <v>0</v>
      </c>
      <c r="AW82" s="34">
        <f t="shared" si="125"/>
        <v>0</v>
      </c>
      <c r="AX82" s="38" t="str">
        <f t="shared" si="101"/>
        <v>PAGO</v>
      </c>
      <c r="AZ82" s="43">
        <f t="shared" si="102"/>
        <v>1450</v>
      </c>
      <c r="BA82" s="33">
        <f t="shared" si="126"/>
        <v>-35119.106549181415</v>
      </c>
      <c r="BB82" s="42">
        <f t="shared" si="127"/>
        <v>0</v>
      </c>
      <c r="BC82" s="34">
        <f t="shared" si="128"/>
        <v>0</v>
      </c>
      <c r="BD82" s="38" t="str">
        <f t="shared" si="103"/>
        <v>PAGO</v>
      </c>
      <c r="BF82" s="43">
        <f t="shared" si="104"/>
        <v>1450</v>
      </c>
      <c r="BG82" s="33">
        <f t="shared" si="129"/>
        <v>-35119.106549181415</v>
      </c>
      <c r="BH82" s="42">
        <f t="shared" si="130"/>
        <v>0</v>
      </c>
      <c r="BI82" s="34">
        <f t="shared" si="131"/>
        <v>0</v>
      </c>
      <c r="BJ82" s="38" t="str">
        <f t="shared" si="105"/>
        <v>PAGO</v>
      </c>
    </row>
    <row r="83" spans="2:62" x14ac:dyDescent="0.25">
      <c r="B83" s="28">
        <f t="shared" si="132"/>
        <v>44440</v>
      </c>
      <c r="C83" s="27"/>
      <c r="D83" s="34">
        <f t="shared" si="106"/>
        <v>500</v>
      </c>
      <c r="E83" s="33">
        <f t="shared" si="107"/>
        <v>-4191754.7256037341</v>
      </c>
      <c r="F83" s="42">
        <f t="shared" si="108"/>
        <v>0</v>
      </c>
      <c r="G83" s="34">
        <f t="shared" si="82"/>
        <v>0</v>
      </c>
      <c r="H83" s="38" t="str">
        <f t="shared" si="83"/>
        <v>PAGO</v>
      </c>
      <c r="J83" s="34">
        <f t="shared" si="84"/>
        <v>550</v>
      </c>
      <c r="K83" s="33">
        <f t="shared" si="109"/>
        <v>-630282.96864411747</v>
      </c>
      <c r="L83" s="42">
        <f t="shared" si="110"/>
        <v>0</v>
      </c>
      <c r="M83" s="34">
        <f t="shared" si="85"/>
        <v>0</v>
      </c>
      <c r="N83" s="38" t="str">
        <f t="shared" si="86"/>
        <v>PAGO</v>
      </c>
      <c r="P83" s="34">
        <f t="shared" si="111"/>
        <v>750</v>
      </c>
      <c r="Q83" s="33">
        <f t="shared" si="112"/>
        <v>-42148.17108561482</v>
      </c>
      <c r="R83" s="42">
        <f t="shared" si="113"/>
        <v>0</v>
      </c>
      <c r="S83" s="34">
        <f t="shared" si="87"/>
        <v>0</v>
      </c>
      <c r="T83" s="38" t="str">
        <f t="shared" si="88"/>
        <v>PAGO</v>
      </c>
      <c r="V83" s="34">
        <f t="shared" si="89"/>
        <v>850</v>
      </c>
      <c r="W83" s="33">
        <f t="shared" si="114"/>
        <v>-92138.52076923124</v>
      </c>
      <c r="X83" s="42">
        <f t="shared" si="115"/>
        <v>0</v>
      </c>
      <c r="Y83" s="34">
        <f t="shared" si="90"/>
        <v>0</v>
      </c>
      <c r="Z83" s="38" t="str">
        <f t="shared" si="91"/>
        <v>PAGO</v>
      </c>
      <c r="AB83" s="34">
        <f t="shared" si="92"/>
        <v>950</v>
      </c>
      <c r="AC83" s="33">
        <f t="shared" si="116"/>
        <v>-129376.48278781518</v>
      </c>
      <c r="AD83" s="42">
        <f t="shared" si="117"/>
        <v>0</v>
      </c>
      <c r="AE83" s="34">
        <f t="shared" si="93"/>
        <v>0</v>
      </c>
      <c r="AF83" s="38" t="str">
        <f t="shared" si="94"/>
        <v>PAGO</v>
      </c>
      <c r="AH83" s="43">
        <f t="shared" si="95"/>
        <v>1450</v>
      </c>
      <c r="AI83" s="33">
        <f t="shared" si="118"/>
        <v>-37543.87659951573</v>
      </c>
      <c r="AJ83" s="42">
        <f t="shared" si="119"/>
        <v>0</v>
      </c>
      <c r="AK83" s="34">
        <f t="shared" si="96"/>
        <v>0</v>
      </c>
      <c r="AL83" s="38" t="str">
        <f t="shared" si="97"/>
        <v>PAGO</v>
      </c>
      <c r="AN83" s="43">
        <f t="shared" si="98"/>
        <v>1450</v>
      </c>
      <c r="AO83" s="33">
        <f t="shared" si="120"/>
        <v>-36569.106549181415</v>
      </c>
      <c r="AP83" s="42">
        <f t="shared" si="121"/>
        <v>0</v>
      </c>
      <c r="AQ83" s="34">
        <f t="shared" si="122"/>
        <v>0</v>
      </c>
      <c r="AR83" s="38" t="str">
        <f t="shared" si="99"/>
        <v>PAGO</v>
      </c>
      <c r="AT83" s="43">
        <f t="shared" si="100"/>
        <v>1450</v>
      </c>
      <c r="AU83" s="33">
        <f t="shared" si="123"/>
        <v>-36569.106549181415</v>
      </c>
      <c r="AV83" s="42">
        <f t="shared" si="124"/>
        <v>0</v>
      </c>
      <c r="AW83" s="34">
        <f t="shared" si="125"/>
        <v>0</v>
      </c>
      <c r="AX83" s="38" t="str">
        <f t="shared" si="101"/>
        <v>PAGO</v>
      </c>
      <c r="AZ83" s="43">
        <f t="shared" si="102"/>
        <v>1450</v>
      </c>
      <c r="BA83" s="33">
        <f t="shared" si="126"/>
        <v>-36569.106549181415</v>
      </c>
      <c r="BB83" s="42">
        <f t="shared" si="127"/>
        <v>0</v>
      </c>
      <c r="BC83" s="34">
        <f t="shared" si="128"/>
        <v>0</v>
      </c>
      <c r="BD83" s="38" t="str">
        <f t="shared" si="103"/>
        <v>PAGO</v>
      </c>
      <c r="BF83" s="43">
        <f t="shared" si="104"/>
        <v>1450</v>
      </c>
      <c r="BG83" s="33">
        <f t="shared" si="129"/>
        <v>-36569.106549181415</v>
      </c>
      <c r="BH83" s="42">
        <f t="shared" si="130"/>
        <v>0</v>
      </c>
      <c r="BI83" s="34">
        <f t="shared" si="131"/>
        <v>0</v>
      </c>
      <c r="BJ83" s="38" t="str">
        <f t="shared" si="105"/>
        <v>PAGO</v>
      </c>
    </row>
    <row r="84" spans="2:62" x14ac:dyDescent="0.25">
      <c r="B84" s="28">
        <f t="shared" si="132"/>
        <v>44470</v>
      </c>
      <c r="C84" s="27"/>
      <c r="D84" s="34">
        <f t="shared" si="106"/>
        <v>500</v>
      </c>
      <c r="E84" s="33">
        <f t="shared" si="107"/>
        <v>-4611480.1981641082</v>
      </c>
      <c r="F84" s="42">
        <f t="shared" si="108"/>
        <v>0</v>
      </c>
      <c r="G84" s="34">
        <f t="shared" si="82"/>
        <v>0</v>
      </c>
      <c r="H84" s="38" t="str">
        <f t="shared" si="83"/>
        <v>PAGO</v>
      </c>
      <c r="J84" s="34">
        <f t="shared" si="84"/>
        <v>550</v>
      </c>
      <c r="K84" s="33">
        <f t="shared" si="109"/>
        <v>-674991.2764492057</v>
      </c>
      <c r="L84" s="42">
        <f t="shared" si="110"/>
        <v>0</v>
      </c>
      <c r="M84" s="34">
        <f t="shared" si="85"/>
        <v>0</v>
      </c>
      <c r="N84" s="38" t="str">
        <f t="shared" si="86"/>
        <v>PAGO</v>
      </c>
      <c r="P84" s="34">
        <f t="shared" si="111"/>
        <v>750</v>
      </c>
      <c r="Q84" s="33">
        <f t="shared" si="112"/>
        <v>-43091.212855500082</v>
      </c>
      <c r="R84" s="42">
        <f t="shared" si="113"/>
        <v>0</v>
      </c>
      <c r="S84" s="34">
        <f t="shared" si="87"/>
        <v>0</v>
      </c>
      <c r="T84" s="38" t="str">
        <f t="shared" si="88"/>
        <v>PAGO</v>
      </c>
      <c r="V84" s="34">
        <f t="shared" si="89"/>
        <v>850</v>
      </c>
      <c r="W84" s="33">
        <f t="shared" si="114"/>
        <v>-95973.452285923559</v>
      </c>
      <c r="X84" s="42">
        <f t="shared" si="115"/>
        <v>0</v>
      </c>
      <c r="Y84" s="34">
        <f t="shared" si="90"/>
        <v>0</v>
      </c>
      <c r="Z84" s="38" t="str">
        <f t="shared" si="91"/>
        <v>PAGO</v>
      </c>
      <c r="AB84" s="34">
        <f t="shared" si="92"/>
        <v>950</v>
      </c>
      <c r="AC84" s="33">
        <f t="shared" si="116"/>
        <v>-135539.54209932781</v>
      </c>
      <c r="AD84" s="42">
        <f t="shared" si="117"/>
        <v>0</v>
      </c>
      <c r="AE84" s="34">
        <f t="shared" si="93"/>
        <v>0</v>
      </c>
      <c r="AF84" s="38" t="str">
        <f t="shared" si="94"/>
        <v>PAGO</v>
      </c>
      <c r="AH84" s="43">
        <f t="shared" si="95"/>
        <v>1450</v>
      </c>
      <c r="AI84" s="33">
        <f t="shared" si="118"/>
        <v>-39071.864352714765</v>
      </c>
      <c r="AJ84" s="42">
        <f t="shared" si="119"/>
        <v>0</v>
      </c>
      <c r="AK84" s="34">
        <f t="shared" si="96"/>
        <v>0</v>
      </c>
      <c r="AL84" s="38" t="str">
        <f t="shared" si="97"/>
        <v>PAGO</v>
      </c>
      <c r="AN84" s="43">
        <f t="shared" si="98"/>
        <v>1450</v>
      </c>
      <c r="AO84" s="33">
        <f t="shared" si="120"/>
        <v>-38019.106549181415</v>
      </c>
      <c r="AP84" s="42">
        <f t="shared" si="121"/>
        <v>0</v>
      </c>
      <c r="AQ84" s="34">
        <f t="shared" si="122"/>
        <v>0</v>
      </c>
      <c r="AR84" s="38" t="str">
        <f t="shared" si="99"/>
        <v>PAGO</v>
      </c>
      <c r="AT84" s="43">
        <f t="shared" si="100"/>
        <v>1450</v>
      </c>
      <c r="AU84" s="33">
        <f t="shared" si="123"/>
        <v>-38019.106549181415</v>
      </c>
      <c r="AV84" s="42">
        <f t="shared" si="124"/>
        <v>0</v>
      </c>
      <c r="AW84" s="34">
        <f t="shared" si="125"/>
        <v>0</v>
      </c>
      <c r="AX84" s="38" t="str">
        <f t="shared" si="101"/>
        <v>PAGO</v>
      </c>
      <c r="AZ84" s="43">
        <f t="shared" si="102"/>
        <v>1450</v>
      </c>
      <c r="BA84" s="33">
        <f t="shared" si="126"/>
        <v>-38019.106549181415</v>
      </c>
      <c r="BB84" s="42">
        <f t="shared" si="127"/>
        <v>0</v>
      </c>
      <c r="BC84" s="34">
        <f t="shared" si="128"/>
        <v>0</v>
      </c>
      <c r="BD84" s="38" t="str">
        <f t="shared" si="103"/>
        <v>PAGO</v>
      </c>
      <c r="BF84" s="43">
        <f t="shared" si="104"/>
        <v>1450</v>
      </c>
      <c r="BG84" s="33">
        <f t="shared" si="129"/>
        <v>-38019.106549181415</v>
      </c>
      <c r="BH84" s="42">
        <f t="shared" si="130"/>
        <v>0</v>
      </c>
      <c r="BI84" s="34">
        <f t="shared" si="131"/>
        <v>0</v>
      </c>
      <c r="BJ84" s="38" t="str">
        <f t="shared" si="105"/>
        <v>PAGO</v>
      </c>
    </row>
    <row r="85" spans="2:62" x14ac:dyDescent="0.25">
      <c r="B85" s="28">
        <f t="shared" si="132"/>
        <v>44501</v>
      </c>
      <c r="C85" s="27"/>
      <c r="D85" s="34">
        <f t="shared" si="106"/>
        <v>500</v>
      </c>
      <c r="E85" s="33">
        <f t="shared" si="107"/>
        <v>-5073178.2179805199</v>
      </c>
      <c r="F85" s="42">
        <f t="shared" si="108"/>
        <v>0</v>
      </c>
      <c r="G85" s="34">
        <f t="shared" si="82"/>
        <v>0</v>
      </c>
      <c r="H85" s="38" t="str">
        <f t="shared" si="83"/>
        <v>PAGO</v>
      </c>
      <c r="J85" s="34">
        <f t="shared" si="84"/>
        <v>550</v>
      </c>
      <c r="K85" s="33">
        <f t="shared" si="109"/>
        <v>-722829.16580065014</v>
      </c>
      <c r="L85" s="42">
        <f t="shared" si="110"/>
        <v>0</v>
      </c>
      <c r="M85" s="34">
        <f t="shared" si="85"/>
        <v>0</v>
      </c>
      <c r="N85" s="38" t="str">
        <f t="shared" si="86"/>
        <v>PAGO</v>
      </c>
      <c r="P85" s="34">
        <f t="shared" si="111"/>
        <v>750</v>
      </c>
      <c r="Q85" s="33">
        <f t="shared" si="112"/>
        <v>-44038.498313349832</v>
      </c>
      <c r="R85" s="42">
        <f t="shared" si="113"/>
        <v>0</v>
      </c>
      <c r="S85" s="34">
        <f t="shared" si="87"/>
        <v>0</v>
      </c>
      <c r="T85" s="38" t="str">
        <f t="shared" si="88"/>
        <v>PAGO</v>
      </c>
      <c r="V85" s="34">
        <f t="shared" si="89"/>
        <v>850</v>
      </c>
      <c r="W85" s="33">
        <f t="shared" si="114"/>
        <v>-99931.485104301712</v>
      </c>
      <c r="X85" s="42">
        <f t="shared" si="115"/>
        <v>0</v>
      </c>
      <c r="Y85" s="34">
        <f t="shared" si="90"/>
        <v>0</v>
      </c>
      <c r="Z85" s="38" t="str">
        <f t="shared" si="91"/>
        <v>PAGO</v>
      </c>
      <c r="AB85" s="34">
        <f t="shared" si="92"/>
        <v>950</v>
      </c>
      <c r="AC85" s="33">
        <f t="shared" si="116"/>
        <v>-141949.12378330092</v>
      </c>
      <c r="AD85" s="42">
        <f t="shared" si="117"/>
        <v>0</v>
      </c>
      <c r="AE85" s="34">
        <f t="shared" si="93"/>
        <v>0</v>
      </c>
      <c r="AF85" s="38" t="str">
        <f t="shared" si="94"/>
        <v>PAGO</v>
      </c>
      <c r="AH85" s="43">
        <f t="shared" si="95"/>
        <v>1450</v>
      </c>
      <c r="AI85" s="33">
        <f t="shared" si="118"/>
        <v>-40602.908081420195</v>
      </c>
      <c r="AJ85" s="42">
        <f t="shared" si="119"/>
        <v>0</v>
      </c>
      <c r="AK85" s="34">
        <f t="shared" si="96"/>
        <v>0</v>
      </c>
      <c r="AL85" s="38" t="str">
        <f t="shared" si="97"/>
        <v>PAGO</v>
      </c>
      <c r="AN85" s="43">
        <f t="shared" si="98"/>
        <v>1450</v>
      </c>
      <c r="AO85" s="33">
        <f t="shared" si="120"/>
        <v>-39469.106549181415</v>
      </c>
      <c r="AP85" s="42">
        <f t="shared" si="121"/>
        <v>0</v>
      </c>
      <c r="AQ85" s="34">
        <f t="shared" si="122"/>
        <v>0</v>
      </c>
      <c r="AR85" s="38" t="str">
        <f t="shared" si="99"/>
        <v>PAGO</v>
      </c>
      <c r="AT85" s="43">
        <f t="shared" si="100"/>
        <v>1450</v>
      </c>
      <c r="AU85" s="33">
        <f t="shared" si="123"/>
        <v>-39469.106549181415</v>
      </c>
      <c r="AV85" s="42">
        <f t="shared" si="124"/>
        <v>0</v>
      </c>
      <c r="AW85" s="34">
        <f t="shared" si="125"/>
        <v>0</v>
      </c>
      <c r="AX85" s="38" t="str">
        <f t="shared" si="101"/>
        <v>PAGO</v>
      </c>
      <c r="AZ85" s="43">
        <f t="shared" si="102"/>
        <v>1450</v>
      </c>
      <c r="BA85" s="33">
        <f t="shared" si="126"/>
        <v>-39469.106549181415</v>
      </c>
      <c r="BB85" s="42">
        <f t="shared" si="127"/>
        <v>0</v>
      </c>
      <c r="BC85" s="34">
        <f t="shared" si="128"/>
        <v>0</v>
      </c>
      <c r="BD85" s="38" t="str">
        <f t="shared" si="103"/>
        <v>PAGO</v>
      </c>
      <c r="BF85" s="43">
        <f t="shared" si="104"/>
        <v>1450</v>
      </c>
      <c r="BG85" s="33">
        <f t="shared" si="129"/>
        <v>-39469.106549181415</v>
      </c>
      <c r="BH85" s="42">
        <f t="shared" si="130"/>
        <v>0</v>
      </c>
      <c r="BI85" s="34">
        <f t="shared" si="131"/>
        <v>0</v>
      </c>
      <c r="BJ85" s="38" t="str">
        <f t="shared" si="105"/>
        <v>PAGO</v>
      </c>
    </row>
    <row r="86" spans="2:62" x14ac:dyDescent="0.25">
      <c r="B86" s="28">
        <f t="shared" si="132"/>
        <v>44531</v>
      </c>
      <c r="C86" s="27"/>
      <c r="D86" s="34">
        <f t="shared" si="106"/>
        <v>500</v>
      </c>
      <c r="E86" s="33">
        <f t="shared" si="107"/>
        <v>-5581046.0397785725</v>
      </c>
      <c r="F86" s="42">
        <f t="shared" si="108"/>
        <v>0</v>
      </c>
      <c r="G86" s="34">
        <f t="shared" si="82"/>
        <v>0</v>
      </c>
      <c r="H86" s="38" t="str">
        <f t="shared" si="83"/>
        <v>PAGO</v>
      </c>
      <c r="J86" s="34">
        <f t="shared" si="84"/>
        <v>550</v>
      </c>
      <c r="K86" s="33">
        <f t="shared" si="109"/>
        <v>-774015.7074066957</v>
      </c>
      <c r="L86" s="42">
        <f t="shared" si="110"/>
        <v>0</v>
      </c>
      <c r="M86" s="34">
        <f t="shared" si="85"/>
        <v>0</v>
      </c>
      <c r="N86" s="38" t="str">
        <f t="shared" si="86"/>
        <v>PAGO</v>
      </c>
      <c r="P86" s="34">
        <f t="shared" si="111"/>
        <v>750</v>
      </c>
      <c r="Q86" s="33">
        <f t="shared" si="112"/>
        <v>-44990.046555759902</v>
      </c>
      <c r="R86" s="42">
        <f t="shared" si="113"/>
        <v>0</v>
      </c>
      <c r="S86" s="34">
        <f t="shared" si="87"/>
        <v>0</v>
      </c>
      <c r="T86" s="38" t="str">
        <f t="shared" si="88"/>
        <v>PAGO</v>
      </c>
      <c r="V86" s="34">
        <f t="shared" si="89"/>
        <v>850</v>
      </c>
      <c r="W86" s="33">
        <f t="shared" si="114"/>
        <v>-104016.57077614981</v>
      </c>
      <c r="X86" s="42">
        <f t="shared" si="115"/>
        <v>0</v>
      </c>
      <c r="Y86" s="34">
        <f t="shared" si="90"/>
        <v>0</v>
      </c>
      <c r="Z86" s="38" t="str">
        <f t="shared" si="91"/>
        <v>PAGO</v>
      </c>
      <c r="AB86" s="34">
        <f t="shared" si="92"/>
        <v>950</v>
      </c>
      <c r="AC86" s="33">
        <f t="shared" si="116"/>
        <v>-148615.08873463297</v>
      </c>
      <c r="AD86" s="42">
        <f t="shared" si="117"/>
        <v>0</v>
      </c>
      <c r="AE86" s="34">
        <f t="shared" si="93"/>
        <v>0</v>
      </c>
      <c r="AF86" s="38" t="str">
        <f t="shared" si="94"/>
        <v>PAGO</v>
      </c>
      <c r="AH86" s="43">
        <f t="shared" si="95"/>
        <v>1450</v>
      </c>
      <c r="AI86" s="33">
        <f t="shared" si="118"/>
        <v>-42137.013897583034</v>
      </c>
      <c r="AJ86" s="42">
        <f t="shared" si="119"/>
        <v>0</v>
      </c>
      <c r="AK86" s="34">
        <f t="shared" si="96"/>
        <v>0</v>
      </c>
      <c r="AL86" s="38" t="str">
        <f t="shared" si="97"/>
        <v>PAGO</v>
      </c>
      <c r="AN86" s="43">
        <f t="shared" si="98"/>
        <v>1450</v>
      </c>
      <c r="AO86" s="33">
        <f t="shared" si="120"/>
        <v>-40919.106549181415</v>
      </c>
      <c r="AP86" s="42">
        <f t="shared" si="121"/>
        <v>0</v>
      </c>
      <c r="AQ86" s="34">
        <f t="shared" si="122"/>
        <v>0</v>
      </c>
      <c r="AR86" s="38" t="str">
        <f t="shared" si="99"/>
        <v>PAGO</v>
      </c>
      <c r="AT86" s="43">
        <f t="shared" si="100"/>
        <v>1450</v>
      </c>
      <c r="AU86" s="33">
        <f t="shared" si="123"/>
        <v>-40919.106549181415</v>
      </c>
      <c r="AV86" s="42">
        <f t="shared" si="124"/>
        <v>0</v>
      </c>
      <c r="AW86" s="34">
        <f t="shared" si="125"/>
        <v>0</v>
      </c>
      <c r="AX86" s="38" t="str">
        <f t="shared" si="101"/>
        <v>PAGO</v>
      </c>
      <c r="AZ86" s="43">
        <f t="shared" si="102"/>
        <v>1450</v>
      </c>
      <c r="BA86" s="33">
        <f t="shared" si="126"/>
        <v>-40919.106549181415</v>
      </c>
      <c r="BB86" s="42">
        <f t="shared" si="127"/>
        <v>0</v>
      </c>
      <c r="BC86" s="34">
        <f t="shared" si="128"/>
        <v>0</v>
      </c>
      <c r="BD86" s="38" t="str">
        <f t="shared" si="103"/>
        <v>PAGO</v>
      </c>
      <c r="BF86" s="43">
        <f t="shared" si="104"/>
        <v>1450</v>
      </c>
      <c r="BG86" s="33">
        <f t="shared" si="129"/>
        <v>-40919.106549181415</v>
      </c>
      <c r="BH86" s="42">
        <f t="shared" si="130"/>
        <v>0</v>
      </c>
      <c r="BI86" s="34">
        <f t="shared" si="131"/>
        <v>0</v>
      </c>
      <c r="BJ86" s="38" t="str">
        <f t="shared" si="105"/>
        <v>PAGO</v>
      </c>
    </row>
    <row r="87" spans="2:62" x14ac:dyDescent="0.25">
      <c r="B87" s="28">
        <f t="shared" si="132"/>
        <v>44562</v>
      </c>
      <c r="C87" s="27"/>
      <c r="D87" s="34">
        <f t="shared" si="106"/>
        <v>500</v>
      </c>
      <c r="E87" s="33">
        <f t="shared" si="107"/>
        <v>-6139700.6437564306</v>
      </c>
      <c r="F87" s="42">
        <f t="shared" si="108"/>
        <v>0</v>
      </c>
      <c r="G87" s="34">
        <f t="shared" si="82"/>
        <v>0</v>
      </c>
      <c r="H87" s="38" t="str">
        <f t="shared" si="83"/>
        <v>PAGO</v>
      </c>
      <c r="J87" s="34">
        <f t="shared" si="84"/>
        <v>550</v>
      </c>
      <c r="K87" s="33">
        <f t="shared" si="109"/>
        <v>-828785.30692516442</v>
      </c>
      <c r="L87" s="42">
        <f t="shared" si="110"/>
        <v>0</v>
      </c>
      <c r="M87" s="34">
        <f t="shared" si="85"/>
        <v>0</v>
      </c>
      <c r="N87" s="38" t="str">
        <f t="shared" si="86"/>
        <v>PAGO</v>
      </c>
      <c r="P87" s="34">
        <f t="shared" si="111"/>
        <v>750</v>
      </c>
      <c r="Q87" s="33">
        <f t="shared" si="112"/>
        <v>-45945.876765260822</v>
      </c>
      <c r="R87" s="42">
        <f t="shared" si="113"/>
        <v>0</v>
      </c>
      <c r="S87" s="34">
        <f t="shared" si="87"/>
        <v>0</v>
      </c>
      <c r="T87" s="38" t="str">
        <f t="shared" si="88"/>
        <v>PAGO</v>
      </c>
      <c r="V87" s="34">
        <f t="shared" si="89"/>
        <v>850</v>
      </c>
      <c r="W87" s="33">
        <f t="shared" si="114"/>
        <v>-108232.78769806422</v>
      </c>
      <c r="X87" s="42">
        <f t="shared" si="115"/>
        <v>0</v>
      </c>
      <c r="Y87" s="34">
        <f t="shared" si="90"/>
        <v>0</v>
      </c>
      <c r="Z87" s="38" t="str">
        <f t="shared" si="91"/>
        <v>PAGO</v>
      </c>
      <c r="AB87" s="34">
        <f t="shared" si="92"/>
        <v>950</v>
      </c>
      <c r="AC87" s="33">
        <f t="shared" si="116"/>
        <v>-155547.6922840183</v>
      </c>
      <c r="AD87" s="42">
        <f t="shared" si="117"/>
        <v>0</v>
      </c>
      <c r="AE87" s="34">
        <f t="shared" si="93"/>
        <v>0</v>
      </c>
      <c r="AF87" s="38" t="str">
        <f t="shared" si="94"/>
        <v>PAGO</v>
      </c>
      <c r="AH87" s="43">
        <f t="shared" si="95"/>
        <v>1450</v>
      </c>
      <c r="AI87" s="33">
        <f t="shared" si="118"/>
        <v>-43674.187925378203</v>
      </c>
      <c r="AJ87" s="42">
        <f t="shared" si="119"/>
        <v>0</v>
      </c>
      <c r="AK87" s="34">
        <f t="shared" si="96"/>
        <v>0</v>
      </c>
      <c r="AL87" s="38" t="str">
        <f t="shared" si="97"/>
        <v>PAGO</v>
      </c>
      <c r="AN87" s="43">
        <f t="shared" si="98"/>
        <v>1450</v>
      </c>
      <c r="AO87" s="33">
        <f t="shared" si="120"/>
        <v>-42369.106549181415</v>
      </c>
      <c r="AP87" s="42">
        <f t="shared" si="121"/>
        <v>0</v>
      </c>
      <c r="AQ87" s="34">
        <f t="shared" si="122"/>
        <v>0</v>
      </c>
      <c r="AR87" s="38" t="str">
        <f t="shared" si="99"/>
        <v>PAGO</v>
      </c>
      <c r="AT87" s="43">
        <f t="shared" si="100"/>
        <v>1450</v>
      </c>
      <c r="AU87" s="33">
        <f t="shared" si="123"/>
        <v>-42369.106549181415</v>
      </c>
      <c r="AV87" s="42">
        <f t="shared" si="124"/>
        <v>0</v>
      </c>
      <c r="AW87" s="34">
        <f t="shared" si="125"/>
        <v>0</v>
      </c>
      <c r="AX87" s="38" t="str">
        <f t="shared" si="101"/>
        <v>PAGO</v>
      </c>
      <c r="AZ87" s="43">
        <f t="shared" si="102"/>
        <v>1450</v>
      </c>
      <c r="BA87" s="33">
        <f t="shared" si="126"/>
        <v>-42369.106549181415</v>
      </c>
      <c r="BB87" s="42">
        <f t="shared" si="127"/>
        <v>0</v>
      </c>
      <c r="BC87" s="34">
        <f t="shared" si="128"/>
        <v>0</v>
      </c>
      <c r="BD87" s="38" t="str">
        <f t="shared" si="103"/>
        <v>PAGO</v>
      </c>
      <c r="BF87" s="43">
        <f t="shared" si="104"/>
        <v>1450</v>
      </c>
      <c r="BG87" s="33">
        <f t="shared" si="129"/>
        <v>-42369.106549181415</v>
      </c>
      <c r="BH87" s="42">
        <f t="shared" si="130"/>
        <v>0</v>
      </c>
      <c r="BI87" s="34">
        <f t="shared" si="131"/>
        <v>0</v>
      </c>
      <c r="BJ87" s="38" t="str">
        <f t="shared" si="105"/>
        <v>PAGO</v>
      </c>
    </row>
    <row r="88" spans="2:62" x14ac:dyDescent="0.25">
      <c r="B88" s="28">
        <f t="shared" si="132"/>
        <v>44593</v>
      </c>
      <c r="C88" s="27"/>
      <c r="D88" s="34">
        <f t="shared" si="106"/>
        <v>500</v>
      </c>
      <c r="E88" s="33">
        <f t="shared" si="107"/>
        <v>-6754220.7081320742</v>
      </c>
      <c r="F88" s="42">
        <f t="shared" si="108"/>
        <v>0</v>
      </c>
      <c r="G88" s="34">
        <f t="shared" si="82"/>
        <v>0</v>
      </c>
      <c r="H88" s="38" t="str">
        <f t="shared" si="83"/>
        <v>PAGO</v>
      </c>
      <c r="J88" s="34">
        <f t="shared" si="84"/>
        <v>550</v>
      </c>
      <c r="K88" s="33">
        <f t="shared" si="109"/>
        <v>-887388.77840992599</v>
      </c>
      <c r="L88" s="42">
        <f t="shared" si="110"/>
        <v>0</v>
      </c>
      <c r="M88" s="34">
        <f t="shared" si="85"/>
        <v>0</v>
      </c>
      <c r="N88" s="38" t="str">
        <f t="shared" si="86"/>
        <v>PAGO</v>
      </c>
      <c r="P88" s="34">
        <f t="shared" si="111"/>
        <v>750</v>
      </c>
      <c r="Q88" s="33">
        <f t="shared" si="112"/>
        <v>-46906.008210704495</v>
      </c>
      <c r="R88" s="42">
        <f t="shared" si="113"/>
        <v>0</v>
      </c>
      <c r="S88" s="34">
        <f t="shared" si="87"/>
        <v>0</v>
      </c>
      <c r="T88" s="38" t="str">
        <f t="shared" si="88"/>
        <v>PAGO</v>
      </c>
      <c r="V88" s="34">
        <f t="shared" si="89"/>
        <v>850</v>
      </c>
      <c r="W88" s="33">
        <f t="shared" si="114"/>
        <v>-112584.34518317207</v>
      </c>
      <c r="X88" s="42">
        <f t="shared" si="115"/>
        <v>0</v>
      </c>
      <c r="Y88" s="34">
        <f t="shared" si="90"/>
        <v>0</v>
      </c>
      <c r="Z88" s="38" t="str">
        <f t="shared" si="91"/>
        <v>PAGO</v>
      </c>
      <c r="AB88" s="34">
        <f t="shared" si="92"/>
        <v>950</v>
      </c>
      <c r="AC88" s="33">
        <f t="shared" si="116"/>
        <v>-162757.59997537904</v>
      </c>
      <c r="AD88" s="42">
        <f t="shared" si="117"/>
        <v>0</v>
      </c>
      <c r="AE88" s="34">
        <f t="shared" si="93"/>
        <v>0</v>
      </c>
      <c r="AF88" s="38" t="str">
        <f t="shared" si="94"/>
        <v>PAGO</v>
      </c>
      <c r="AH88" s="43">
        <f t="shared" si="95"/>
        <v>1450</v>
      </c>
      <c r="AI88" s="33">
        <f t="shared" si="118"/>
        <v>-45214.436301228961</v>
      </c>
      <c r="AJ88" s="42">
        <f t="shared" si="119"/>
        <v>0</v>
      </c>
      <c r="AK88" s="34">
        <f t="shared" si="96"/>
        <v>0</v>
      </c>
      <c r="AL88" s="38" t="str">
        <f t="shared" si="97"/>
        <v>PAGO</v>
      </c>
      <c r="AN88" s="43">
        <f t="shared" si="98"/>
        <v>1450</v>
      </c>
      <c r="AO88" s="33">
        <f t="shared" si="120"/>
        <v>-43819.106549181415</v>
      </c>
      <c r="AP88" s="42">
        <f t="shared" si="121"/>
        <v>0</v>
      </c>
      <c r="AQ88" s="34">
        <f t="shared" si="122"/>
        <v>0</v>
      </c>
      <c r="AR88" s="38" t="str">
        <f t="shared" si="99"/>
        <v>PAGO</v>
      </c>
      <c r="AT88" s="43">
        <f t="shared" si="100"/>
        <v>1450</v>
      </c>
      <c r="AU88" s="33">
        <f t="shared" si="123"/>
        <v>-43819.106549181415</v>
      </c>
      <c r="AV88" s="42">
        <f t="shared" si="124"/>
        <v>0</v>
      </c>
      <c r="AW88" s="34">
        <f t="shared" si="125"/>
        <v>0</v>
      </c>
      <c r="AX88" s="38" t="str">
        <f t="shared" si="101"/>
        <v>PAGO</v>
      </c>
      <c r="AZ88" s="43">
        <f t="shared" si="102"/>
        <v>1450</v>
      </c>
      <c r="BA88" s="33">
        <f t="shared" si="126"/>
        <v>-43819.106549181415</v>
      </c>
      <c r="BB88" s="42">
        <f t="shared" si="127"/>
        <v>0</v>
      </c>
      <c r="BC88" s="34">
        <f t="shared" si="128"/>
        <v>0</v>
      </c>
      <c r="BD88" s="38" t="str">
        <f t="shared" si="103"/>
        <v>PAGO</v>
      </c>
      <c r="BF88" s="43">
        <f t="shared" si="104"/>
        <v>1450</v>
      </c>
      <c r="BG88" s="33">
        <f t="shared" si="129"/>
        <v>-43819.106549181415</v>
      </c>
      <c r="BH88" s="42">
        <f t="shared" si="130"/>
        <v>0</v>
      </c>
      <c r="BI88" s="34">
        <f t="shared" si="131"/>
        <v>0</v>
      </c>
      <c r="BJ88" s="38" t="str">
        <f t="shared" si="105"/>
        <v>PAGO</v>
      </c>
    </row>
    <row r="89" spans="2:62" x14ac:dyDescent="0.25">
      <c r="B89" s="28">
        <f t="shared" si="132"/>
        <v>44621</v>
      </c>
      <c r="C89" s="27"/>
      <c r="D89" s="34">
        <f t="shared" si="106"/>
        <v>500</v>
      </c>
      <c r="E89" s="33">
        <f t="shared" si="107"/>
        <v>-7430192.7789452821</v>
      </c>
      <c r="F89" s="42">
        <f t="shared" si="108"/>
        <v>0</v>
      </c>
      <c r="G89" s="34">
        <f t="shared" si="82"/>
        <v>0</v>
      </c>
      <c r="H89" s="38" t="str">
        <f t="shared" si="83"/>
        <v>PAGO</v>
      </c>
      <c r="J89" s="34">
        <f t="shared" si="84"/>
        <v>550</v>
      </c>
      <c r="K89" s="33">
        <f t="shared" si="109"/>
        <v>-950094.4928986209</v>
      </c>
      <c r="L89" s="42">
        <f t="shared" si="110"/>
        <v>0</v>
      </c>
      <c r="M89" s="34">
        <f t="shared" si="85"/>
        <v>0</v>
      </c>
      <c r="N89" s="38" t="str">
        <f t="shared" si="86"/>
        <v>PAGO</v>
      </c>
      <c r="P89" s="34">
        <f t="shared" si="111"/>
        <v>750</v>
      </c>
      <c r="Q89" s="33">
        <f t="shared" si="112"/>
        <v>-47870.460247652663</v>
      </c>
      <c r="R89" s="42">
        <f t="shared" si="113"/>
        <v>0</v>
      </c>
      <c r="S89" s="34">
        <f t="shared" si="87"/>
        <v>0</v>
      </c>
      <c r="T89" s="38" t="str">
        <f t="shared" si="88"/>
        <v>PAGO</v>
      </c>
      <c r="V89" s="34">
        <f t="shared" si="89"/>
        <v>850</v>
      </c>
      <c r="W89" s="33">
        <f t="shared" si="114"/>
        <v>-117075.58766355189</v>
      </c>
      <c r="X89" s="42">
        <f t="shared" si="115"/>
        <v>0</v>
      </c>
      <c r="Y89" s="34">
        <f t="shared" si="90"/>
        <v>0</v>
      </c>
      <c r="Z89" s="38" t="str">
        <f t="shared" si="91"/>
        <v>PAGO</v>
      </c>
      <c r="AB89" s="34">
        <f t="shared" si="92"/>
        <v>950</v>
      </c>
      <c r="AC89" s="33">
        <f t="shared" si="116"/>
        <v>-170255.9039743942</v>
      </c>
      <c r="AD89" s="42">
        <f t="shared" si="117"/>
        <v>0</v>
      </c>
      <c r="AE89" s="34">
        <f t="shared" si="93"/>
        <v>0</v>
      </c>
      <c r="AF89" s="38" t="str">
        <f t="shared" si="94"/>
        <v>PAGO</v>
      </c>
      <c r="AH89" s="43">
        <f t="shared" si="95"/>
        <v>1450</v>
      </c>
      <c r="AI89" s="33">
        <f t="shared" si="118"/>
        <v>-46757.765173831416</v>
      </c>
      <c r="AJ89" s="42">
        <f t="shared" si="119"/>
        <v>0</v>
      </c>
      <c r="AK89" s="34">
        <f t="shared" si="96"/>
        <v>0</v>
      </c>
      <c r="AL89" s="38" t="str">
        <f t="shared" si="97"/>
        <v>PAGO</v>
      </c>
      <c r="AN89" s="43">
        <f t="shared" si="98"/>
        <v>1450</v>
      </c>
      <c r="AO89" s="33">
        <f t="shared" si="120"/>
        <v>-45269.106549181415</v>
      </c>
      <c r="AP89" s="42">
        <f t="shared" si="121"/>
        <v>0</v>
      </c>
      <c r="AQ89" s="34">
        <f t="shared" si="122"/>
        <v>0</v>
      </c>
      <c r="AR89" s="38" t="str">
        <f t="shared" si="99"/>
        <v>PAGO</v>
      </c>
      <c r="AT89" s="43">
        <f t="shared" si="100"/>
        <v>1450</v>
      </c>
      <c r="AU89" s="33">
        <f t="shared" si="123"/>
        <v>-45269.106549181415</v>
      </c>
      <c r="AV89" s="42">
        <f t="shared" si="124"/>
        <v>0</v>
      </c>
      <c r="AW89" s="34">
        <f t="shared" si="125"/>
        <v>0</v>
      </c>
      <c r="AX89" s="38" t="str">
        <f t="shared" si="101"/>
        <v>PAGO</v>
      </c>
      <c r="AZ89" s="43">
        <f t="shared" si="102"/>
        <v>1450</v>
      </c>
      <c r="BA89" s="33">
        <f t="shared" si="126"/>
        <v>-45269.106549181415</v>
      </c>
      <c r="BB89" s="42">
        <f t="shared" si="127"/>
        <v>0</v>
      </c>
      <c r="BC89" s="34">
        <f t="shared" si="128"/>
        <v>0</v>
      </c>
      <c r="BD89" s="38" t="str">
        <f t="shared" si="103"/>
        <v>PAGO</v>
      </c>
      <c r="BF89" s="43">
        <f t="shared" si="104"/>
        <v>1450</v>
      </c>
      <c r="BG89" s="33">
        <f t="shared" si="129"/>
        <v>-45269.106549181415</v>
      </c>
      <c r="BH89" s="42">
        <f t="shared" si="130"/>
        <v>0</v>
      </c>
      <c r="BI89" s="34">
        <f t="shared" si="131"/>
        <v>0</v>
      </c>
      <c r="BJ89" s="38" t="str">
        <f t="shared" si="105"/>
        <v>PAGO</v>
      </c>
    </row>
    <row r="90" spans="2:62" x14ac:dyDescent="0.25">
      <c r="B90" s="28">
        <f t="shared" si="132"/>
        <v>44652</v>
      </c>
      <c r="C90" s="27"/>
      <c r="D90" s="34">
        <f t="shared" si="106"/>
        <v>500</v>
      </c>
      <c r="E90" s="33">
        <f t="shared" si="107"/>
        <v>-8173762.0568398107</v>
      </c>
      <c r="F90" s="42">
        <f t="shared" si="108"/>
        <v>0</v>
      </c>
      <c r="G90" s="34">
        <f t="shared" si="82"/>
        <v>0</v>
      </c>
      <c r="H90" s="38" t="str">
        <f t="shared" si="83"/>
        <v>PAGO</v>
      </c>
      <c r="J90" s="34">
        <f t="shared" si="84"/>
        <v>550</v>
      </c>
      <c r="K90" s="33">
        <f t="shared" si="109"/>
        <v>-1017189.6074015244</v>
      </c>
      <c r="L90" s="42">
        <f t="shared" si="110"/>
        <v>0</v>
      </c>
      <c r="M90" s="34">
        <f t="shared" si="85"/>
        <v>0</v>
      </c>
      <c r="N90" s="38" t="str">
        <f t="shared" si="86"/>
        <v>PAGO</v>
      </c>
      <c r="P90" s="34">
        <f t="shared" si="111"/>
        <v>750</v>
      </c>
      <c r="Q90" s="33">
        <f t="shared" si="112"/>
        <v>-48839.252318767096</v>
      </c>
      <c r="R90" s="42">
        <f t="shared" si="113"/>
        <v>0</v>
      </c>
      <c r="S90" s="34">
        <f t="shared" si="87"/>
        <v>0</v>
      </c>
      <c r="T90" s="38" t="str">
        <f t="shared" si="88"/>
        <v>PAGO</v>
      </c>
      <c r="V90" s="34">
        <f t="shared" si="89"/>
        <v>850</v>
      </c>
      <c r="W90" s="33">
        <f t="shared" si="114"/>
        <v>-121710.99902755191</v>
      </c>
      <c r="X90" s="42">
        <f t="shared" si="115"/>
        <v>0</v>
      </c>
      <c r="Y90" s="34">
        <f t="shared" si="90"/>
        <v>0</v>
      </c>
      <c r="Z90" s="38" t="str">
        <f t="shared" si="91"/>
        <v>PAGO</v>
      </c>
      <c r="AB90" s="34">
        <f t="shared" si="92"/>
        <v>950</v>
      </c>
      <c r="AC90" s="33">
        <f t="shared" si="116"/>
        <v>-178054.14013336998</v>
      </c>
      <c r="AD90" s="42">
        <f t="shared" si="117"/>
        <v>0</v>
      </c>
      <c r="AE90" s="34">
        <f t="shared" si="93"/>
        <v>0</v>
      </c>
      <c r="AF90" s="38" t="str">
        <f t="shared" si="94"/>
        <v>PAGO</v>
      </c>
      <c r="AH90" s="43">
        <f t="shared" si="95"/>
        <v>1450</v>
      </c>
      <c r="AI90" s="33">
        <f t="shared" si="118"/>
        <v>-48304.180704179082</v>
      </c>
      <c r="AJ90" s="42">
        <f t="shared" si="119"/>
        <v>0</v>
      </c>
      <c r="AK90" s="34">
        <f t="shared" si="96"/>
        <v>0</v>
      </c>
      <c r="AL90" s="38" t="str">
        <f t="shared" si="97"/>
        <v>PAGO</v>
      </c>
      <c r="AN90" s="43">
        <f t="shared" si="98"/>
        <v>1450</v>
      </c>
      <c r="AO90" s="33">
        <f t="shared" si="120"/>
        <v>-46719.106549181415</v>
      </c>
      <c r="AP90" s="42">
        <f t="shared" si="121"/>
        <v>0</v>
      </c>
      <c r="AQ90" s="34">
        <f t="shared" si="122"/>
        <v>0</v>
      </c>
      <c r="AR90" s="38" t="str">
        <f t="shared" si="99"/>
        <v>PAGO</v>
      </c>
      <c r="AT90" s="43">
        <f t="shared" si="100"/>
        <v>1450</v>
      </c>
      <c r="AU90" s="33">
        <f t="shared" si="123"/>
        <v>-46719.106549181415</v>
      </c>
      <c r="AV90" s="42">
        <f t="shared" si="124"/>
        <v>0</v>
      </c>
      <c r="AW90" s="34">
        <f t="shared" si="125"/>
        <v>0</v>
      </c>
      <c r="AX90" s="38" t="str">
        <f t="shared" si="101"/>
        <v>PAGO</v>
      </c>
      <c r="AZ90" s="43">
        <f t="shared" si="102"/>
        <v>1450</v>
      </c>
      <c r="BA90" s="33">
        <f t="shared" si="126"/>
        <v>-46719.106549181415</v>
      </c>
      <c r="BB90" s="42">
        <f t="shared" si="127"/>
        <v>0</v>
      </c>
      <c r="BC90" s="34">
        <f t="shared" si="128"/>
        <v>0</v>
      </c>
      <c r="BD90" s="38" t="str">
        <f t="shared" si="103"/>
        <v>PAGO</v>
      </c>
      <c r="BF90" s="43">
        <f t="shared" si="104"/>
        <v>1450</v>
      </c>
      <c r="BG90" s="33">
        <f t="shared" si="129"/>
        <v>-46719.106549181415</v>
      </c>
      <c r="BH90" s="42">
        <f t="shared" si="130"/>
        <v>0</v>
      </c>
      <c r="BI90" s="34">
        <f t="shared" si="131"/>
        <v>0</v>
      </c>
      <c r="BJ90" s="38" t="str">
        <f t="shared" si="105"/>
        <v>PAGO</v>
      </c>
    </row>
    <row r="91" spans="2:62" x14ac:dyDescent="0.25">
      <c r="B91" s="28">
        <f t="shared" si="132"/>
        <v>44682</v>
      </c>
      <c r="C91" s="27"/>
      <c r="D91" s="34">
        <f t="shared" si="106"/>
        <v>500</v>
      </c>
      <c r="E91" s="33">
        <f t="shared" si="107"/>
        <v>-8991688.2625237927</v>
      </c>
      <c r="F91" s="42">
        <f t="shared" si="108"/>
        <v>0</v>
      </c>
      <c r="G91" s="34">
        <f t="shared" si="82"/>
        <v>0</v>
      </c>
      <c r="H91" s="38" t="str">
        <f t="shared" si="83"/>
        <v>PAGO</v>
      </c>
      <c r="J91" s="34">
        <f t="shared" si="84"/>
        <v>550</v>
      </c>
      <c r="K91" s="33">
        <f t="shared" si="109"/>
        <v>-1088981.3799196312</v>
      </c>
      <c r="L91" s="42">
        <f t="shared" si="110"/>
        <v>0</v>
      </c>
      <c r="M91" s="34">
        <f t="shared" si="85"/>
        <v>0</v>
      </c>
      <c r="N91" s="38" t="str">
        <f t="shared" si="86"/>
        <v>PAGO</v>
      </c>
      <c r="P91" s="34">
        <f t="shared" si="111"/>
        <v>750</v>
      </c>
      <c r="Q91" s="33">
        <f t="shared" si="112"/>
        <v>-49812.403954201545</v>
      </c>
      <c r="R91" s="42">
        <f t="shared" si="113"/>
        <v>0</v>
      </c>
      <c r="S91" s="34">
        <f t="shared" si="87"/>
        <v>0</v>
      </c>
      <c r="T91" s="38" t="str">
        <f t="shared" si="88"/>
        <v>PAGO</v>
      </c>
      <c r="V91" s="34">
        <f t="shared" si="89"/>
        <v>850</v>
      </c>
      <c r="W91" s="33">
        <f t="shared" si="114"/>
        <v>-126495.20709633632</v>
      </c>
      <c r="X91" s="42">
        <f t="shared" si="115"/>
        <v>0</v>
      </c>
      <c r="Y91" s="34">
        <f t="shared" si="90"/>
        <v>0</v>
      </c>
      <c r="Z91" s="38" t="str">
        <f t="shared" si="91"/>
        <v>PAGO</v>
      </c>
      <c r="AB91" s="34">
        <f t="shared" si="92"/>
        <v>950</v>
      </c>
      <c r="AC91" s="33">
        <f t="shared" si="116"/>
        <v>-186164.30573870477</v>
      </c>
      <c r="AD91" s="42">
        <f t="shared" si="117"/>
        <v>0</v>
      </c>
      <c r="AE91" s="34">
        <f t="shared" si="93"/>
        <v>0</v>
      </c>
      <c r="AF91" s="38" t="str">
        <f t="shared" si="94"/>
        <v>PAGO</v>
      </c>
      <c r="AH91" s="43">
        <f t="shared" si="95"/>
        <v>1450</v>
      </c>
      <c r="AI91" s="33">
        <f t="shared" si="118"/>
        <v>-49853.689065587438</v>
      </c>
      <c r="AJ91" s="42">
        <f t="shared" si="119"/>
        <v>0</v>
      </c>
      <c r="AK91" s="34">
        <f t="shared" si="96"/>
        <v>0</v>
      </c>
      <c r="AL91" s="38" t="str">
        <f t="shared" si="97"/>
        <v>PAGO</v>
      </c>
      <c r="AN91" s="43">
        <f t="shared" si="98"/>
        <v>1450</v>
      </c>
      <c r="AO91" s="33">
        <f t="shared" si="120"/>
        <v>-48169.106549181415</v>
      </c>
      <c r="AP91" s="42">
        <f t="shared" si="121"/>
        <v>0</v>
      </c>
      <c r="AQ91" s="34">
        <f t="shared" si="122"/>
        <v>0</v>
      </c>
      <c r="AR91" s="38" t="str">
        <f t="shared" si="99"/>
        <v>PAGO</v>
      </c>
      <c r="AT91" s="43">
        <f t="shared" si="100"/>
        <v>1450</v>
      </c>
      <c r="AU91" s="33">
        <f t="shared" si="123"/>
        <v>-48169.106549181415</v>
      </c>
      <c r="AV91" s="42">
        <f t="shared" si="124"/>
        <v>0</v>
      </c>
      <c r="AW91" s="34">
        <f t="shared" si="125"/>
        <v>0</v>
      </c>
      <c r="AX91" s="38" t="str">
        <f t="shared" si="101"/>
        <v>PAGO</v>
      </c>
      <c r="AZ91" s="43">
        <f t="shared" si="102"/>
        <v>1450</v>
      </c>
      <c r="BA91" s="33">
        <f t="shared" si="126"/>
        <v>-48169.106549181415</v>
      </c>
      <c r="BB91" s="42">
        <f t="shared" si="127"/>
        <v>0</v>
      </c>
      <c r="BC91" s="34">
        <f t="shared" si="128"/>
        <v>0</v>
      </c>
      <c r="BD91" s="38" t="str">
        <f t="shared" si="103"/>
        <v>PAGO</v>
      </c>
      <c r="BF91" s="43">
        <f t="shared" si="104"/>
        <v>1450</v>
      </c>
      <c r="BG91" s="33">
        <f t="shared" si="129"/>
        <v>-48169.106549181415</v>
      </c>
      <c r="BH91" s="42">
        <f t="shared" si="130"/>
        <v>0</v>
      </c>
      <c r="BI91" s="34">
        <f t="shared" si="131"/>
        <v>0</v>
      </c>
      <c r="BJ91" s="38" t="str">
        <f t="shared" si="105"/>
        <v>PAGO</v>
      </c>
    </row>
    <row r="92" spans="2:62" x14ac:dyDescent="0.25">
      <c r="B92" s="28">
        <f t="shared" si="132"/>
        <v>44713</v>
      </c>
      <c r="C92" s="27"/>
      <c r="D92" s="34">
        <f t="shared" si="106"/>
        <v>500</v>
      </c>
      <c r="E92" s="33">
        <f t="shared" si="107"/>
        <v>-9891407.0887761731</v>
      </c>
      <c r="F92" s="42">
        <f t="shared" si="108"/>
        <v>0</v>
      </c>
      <c r="G92" s="34">
        <f t="shared" si="82"/>
        <v>0</v>
      </c>
      <c r="H92" s="38" t="str">
        <f t="shared" si="83"/>
        <v>PAGO</v>
      </c>
      <c r="J92" s="34">
        <f t="shared" si="84"/>
        <v>550</v>
      </c>
      <c r="K92" s="33">
        <f t="shared" si="109"/>
        <v>-1165798.5765140054</v>
      </c>
      <c r="L92" s="42">
        <f t="shared" si="110"/>
        <v>0</v>
      </c>
      <c r="M92" s="34">
        <f t="shared" si="85"/>
        <v>0</v>
      </c>
      <c r="N92" s="38" t="str">
        <f t="shared" si="86"/>
        <v>PAGO</v>
      </c>
      <c r="P92" s="34">
        <f t="shared" si="111"/>
        <v>750</v>
      </c>
      <c r="Q92" s="33">
        <f t="shared" si="112"/>
        <v>-50789.934771995453</v>
      </c>
      <c r="R92" s="42">
        <f t="shared" si="113"/>
        <v>0</v>
      </c>
      <c r="S92" s="34">
        <f t="shared" si="87"/>
        <v>0</v>
      </c>
      <c r="T92" s="38" t="str">
        <f t="shared" si="88"/>
        <v>PAGO</v>
      </c>
      <c r="V92" s="34">
        <f t="shared" si="89"/>
        <v>850</v>
      </c>
      <c r="W92" s="33">
        <f t="shared" si="114"/>
        <v>-131432.98824412873</v>
      </c>
      <c r="X92" s="42">
        <f t="shared" si="115"/>
        <v>0</v>
      </c>
      <c r="Y92" s="34">
        <f t="shared" si="90"/>
        <v>0</v>
      </c>
      <c r="Z92" s="38" t="str">
        <f t="shared" si="91"/>
        <v>PAGO</v>
      </c>
      <c r="AB92" s="34">
        <f t="shared" si="92"/>
        <v>950</v>
      </c>
      <c r="AC92" s="33">
        <f t="shared" si="116"/>
        <v>-194598.87796825299</v>
      </c>
      <c r="AD92" s="42">
        <f t="shared" si="117"/>
        <v>0</v>
      </c>
      <c r="AE92" s="34">
        <f t="shared" si="93"/>
        <v>0</v>
      </c>
      <c r="AF92" s="38" t="str">
        <f t="shared" si="94"/>
        <v>PAGO</v>
      </c>
      <c r="AH92" s="43">
        <f t="shared" si="95"/>
        <v>1450</v>
      </c>
      <c r="AI92" s="33">
        <f t="shared" si="118"/>
        <v>-51406.296443718609</v>
      </c>
      <c r="AJ92" s="42">
        <f t="shared" si="119"/>
        <v>0</v>
      </c>
      <c r="AK92" s="34">
        <f t="shared" si="96"/>
        <v>0</v>
      </c>
      <c r="AL92" s="38" t="str">
        <f t="shared" si="97"/>
        <v>PAGO</v>
      </c>
      <c r="AN92" s="43">
        <f t="shared" si="98"/>
        <v>1450</v>
      </c>
      <c r="AO92" s="33">
        <f t="shared" si="120"/>
        <v>-49619.106549181415</v>
      </c>
      <c r="AP92" s="42">
        <f t="shared" si="121"/>
        <v>0</v>
      </c>
      <c r="AQ92" s="34">
        <f t="shared" si="122"/>
        <v>0</v>
      </c>
      <c r="AR92" s="38" t="str">
        <f t="shared" si="99"/>
        <v>PAGO</v>
      </c>
      <c r="AT92" s="43">
        <f t="shared" si="100"/>
        <v>1450</v>
      </c>
      <c r="AU92" s="33">
        <f t="shared" si="123"/>
        <v>-49619.106549181415</v>
      </c>
      <c r="AV92" s="42">
        <f t="shared" si="124"/>
        <v>0</v>
      </c>
      <c r="AW92" s="34">
        <f t="shared" si="125"/>
        <v>0</v>
      </c>
      <c r="AX92" s="38" t="str">
        <f t="shared" si="101"/>
        <v>PAGO</v>
      </c>
      <c r="AZ92" s="43">
        <f t="shared" si="102"/>
        <v>1450</v>
      </c>
      <c r="BA92" s="33">
        <f t="shared" si="126"/>
        <v>-49619.106549181415</v>
      </c>
      <c r="BB92" s="42">
        <f t="shared" si="127"/>
        <v>0</v>
      </c>
      <c r="BC92" s="34">
        <f t="shared" si="128"/>
        <v>0</v>
      </c>
      <c r="BD92" s="38" t="str">
        <f t="shared" si="103"/>
        <v>PAGO</v>
      </c>
      <c r="BF92" s="43">
        <f t="shared" si="104"/>
        <v>1450</v>
      </c>
      <c r="BG92" s="33">
        <f t="shared" si="129"/>
        <v>-49619.106549181415</v>
      </c>
      <c r="BH92" s="42">
        <f t="shared" si="130"/>
        <v>0</v>
      </c>
      <c r="BI92" s="34">
        <f t="shared" si="131"/>
        <v>0</v>
      </c>
      <c r="BJ92" s="38" t="str">
        <f t="shared" si="105"/>
        <v>PAGO</v>
      </c>
    </row>
    <row r="93" spans="2:62" x14ac:dyDescent="0.25">
      <c r="B93" s="28">
        <f t="shared" si="132"/>
        <v>44743</v>
      </c>
      <c r="C93" s="27"/>
      <c r="D93" s="34">
        <f t="shared" si="106"/>
        <v>500</v>
      </c>
      <c r="E93" s="33">
        <f t="shared" si="107"/>
        <v>-10881097.797653791</v>
      </c>
      <c r="F93" s="42">
        <f t="shared" si="108"/>
        <v>0</v>
      </c>
      <c r="G93" s="34">
        <f t="shared" si="82"/>
        <v>0</v>
      </c>
      <c r="H93" s="38" t="str">
        <f t="shared" si="83"/>
        <v>PAGO</v>
      </c>
      <c r="J93" s="34">
        <f t="shared" si="84"/>
        <v>550</v>
      </c>
      <c r="K93" s="33">
        <f t="shared" si="109"/>
        <v>-1247992.9768699859</v>
      </c>
      <c r="L93" s="42">
        <f t="shared" si="110"/>
        <v>0</v>
      </c>
      <c r="M93" s="34">
        <f t="shared" si="85"/>
        <v>0</v>
      </c>
      <c r="N93" s="38" t="str">
        <f t="shared" si="86"/>
        <v>PAGO</v>
      </c>
      <c r="P93" s="34">
        <f t="shared" si="111"/>
        <v>750</v>
      </c>
      <c r="Q93" s="33">
        <f t="shared" si="112"/>
        <v>-51771.864478469433</v>
      </c>
      <c r="R93" s="42">
        <f t="shared" si="113"/>
        <v>0</v>
      </c>
      <c r="S93" s="34">
        <f t="shared" si="87"/>
        <v>0</v>
      </c>
      <c r="T93" s="38" t="str">
        <f t="shared" si="88"/>
        <v>PAGO</v>
      </c>
      <c r="V93" s="34">
        <f t="shared" si="89"/>
        <v>850</v>
      </c>
      <c r="W93" s="33">
        <f t="shared" si="114"/>
        <v>-136529.27216676527</v>
      </c>
      <c r="X93" s="42">
        <f t="shared" si="115"/>
        <v>0</v>
      </c>
      <c r="Y93" s="34">
        <f t="shared" si="90"/>
        <v>0</v>
      </c>
      <c r="Z93" s="38" t="str">
        <f t="shared" si="91"/>
        <v>PAGO</v>
      </c>
      <c r="AB93" s="34">
        <f t="shared" si="92"/>
        <v>950</v>
      </c>
      <c r="AC93" s="33">
        <f t="shared" si="116"/>
        <v>-203370.83308698313</v>
      </c>
      <c r="AD93" s="42">
        <f t="shared" si="117"/>
        <v>0</v>
      </c>
      <c r="AE93" s="34">
        <f t="shared" si="93"/>
        <v>0</v>
      </c>
      <c r="AF93" s="38" t="str">
        <f t="shared" si="94"/>
        <v>PAGO</v>
      </c>
      <c r="AH93" s="43">
        <f t="shared" si="95"/>
        <v>1450</v>
      </c>
      <c r="AI93" s="33">
        <f t="shared" si="118"/>
        <v>-52962.009036606047</v>
      </c>
      <c r="AJ93" s="42">
        <f t="shared" si="119"/>
        <v>0</v>
      </c>
      <c r="AK93" s="34">
        <f t="shared" si="96"/>
        <v>0</v>
      </c>
      <c r="AL93" s="38" t="str">
        <f t="shared" si="97"/>
        <v>PAGO</v>
      </c>
      <c r="AN93" s="43">
        <f t="shared" si="98"/>
        <v>1450</v>
      </c>
      <c r="AO93" s="33">
        <f t="shared" si="120"/>
        <v>-51069.106549181415</v>
      </c>
      <c r="AP93" s="42">
        <f t="shared" si="121"/>
        <v>0</v>
      </c>
      <c r="AQ93" s="34">
        <f t="shared" si="122"/>
        <v>0</v>
      </c>
      <c r="AR93" s="38" t="str">
        <f t="shared" si="99"/>
        <v>PAGO</v>
      </c>
      <c r="AT93" s="43">
        <f t="shared" si="100"/>
        <v>1450</v>
      </c>
      <c r="AU93" s="33">
        <f t="shared" si="123"/>
        <v>-51069.106549181415</v>
      </c>
      <c r="AV93" s="42">
        <f t="shared" si="124"/>
        <v>0</v>
      </c>
      <c r="AW93" s="34">
        <f t="shared" si="125"/>
        <v>0</v>
      </c>
      <c r="AX93" s="38" t="str">
        <f t="shared" si="101"/>
        <v>PAGO</v>
      </c>
      <c r="AZ93" s="43">
        <f t="shared" si="102"/>
        <v>1450</v>
      </c>
      <c r="BA93" s="33">
        <f t="shared" si="126"/>
        <v>-51069.106549181415</v>
      </c>
      <c r="BB93" s="42">
        <f t="shared" si="127"/>
        <v>0</v>
      </c>
      <c r="BC93" s="34">
        <f t="shared" si="128"/>
        <v>0</v>
      </c>
      <c r="BD93" s="38" t="str">
        <f t="shared" si="103"/>
        <v>PAGO</v>
      </c>
      <c r="BF93" s="43">
        <f t="shared" si="104"/>
        <v>1450</v>
      </c>
      <c r="BG93" s="33">
        <f t="shared" si="129"/>
        <v>-51069.106549181415</v>
      </c>
      <c r="BH93" s="42">
        <f t="shared" si="130"/>
        <v>0</v>
      </c>
      <c r="BI93" s="34">
        <f t="shared" si="131"/>
        <v>0</v>
      </c>
      <c r="BJ93" s="38" t="str">
        <f t="shared" si="105"/>
        <v>PAGO</v>
      </c>
    </row>
    <row r="94" spans="2:62" x14ac:dyDescent="0.25">
      <c r="B94" s="28">
        <f t="shared" si="132"/>
        <v>44774</v>
      </c>
      <c r="C94" s="27"/>
      <c r="D94" s="34">
        <f t="shared" si="106"/>
        <v>500</v>
      </c>
      <c r="E94" s="33">
        <f t="shared" si="107"/>
        <v>-11969757.577419171</v>
      </c>
      <c r="F94" s="42">
        <f t="shared" si="108"/>
        <v>0</v>
      </c>
      <c r="G94" s="34">
        <f t="shared" si="82"/>
        <v>0</v>
      </c>
      <c r="H94" s="38" t="str">
        <f t="shared" si="83"/>
        <v>PAGO</v>
      </c>
      <c r="J94" s="34">
        <f t="shared" si="84"/>
        <v>550</v>
      </c>
      <c r="K94" s="33">
        <f t="shared" si="109"/>
        <v>-1335940.9852508851</v>
      </c>
      <c r="L94" s="42">
        <f t="shared" si="110"/>
        <v>0</v>
      </c>
      <c r="M94" s="34">
        <f t="shared" si="85"/>
        <v>0</v>
      </c>
      <c r="N94" s="38" t="str">
        <f t="shared" si="86"/>
        <v>PAGO</v>
      </c>
      <c r="P94" s="34">
        <f t="shared" si="111"/>
        <v>750</v>
      </c>
      <c r="Q94" s="33">
        <f t="shared" si="112"/>
        <v>-52758.212868622541</v>
      </c>
      <c r="R94" s="42">
        <f t="shared" si="113"/>
        <v>0</v>
      </c>
      <c r="S94" s="34">
        <f t="shared" si="87"/>
        <v>0</v>
      </c>
      <c r="T94" s="38" t="str">
        <f t="shared" si="88"/>
        <v>PAGO</v>
      </c>
      <c r="V94" s="34">
        <f t="shared" si="89"/>
        <v>850</v>
      </c>
      <c r="W94" s="33">
        <f t="shared" si="114"/>
        <v>-141789.14680331844</v>
      </c>
      <c r="X94" s="42">
        <f t="shared" si="115"/>
        <v>0</v>
      </c>
      <c r="Y94" s="34">
        <f t="shared" si="90"/>
        <v>0</v>
      </c>
      <c r="Z94" s="38" t="str">
        <f t="shared" si="91"/>
        <v>PAGO</v>
      </c>
      <c r="AB94" s="34">
        <f t="shared" si="92"/>
        <v>950</v>
      </c>
      <c r="AC94" s="33">
        <f t="shared" si="116"/>
        <v>-212493.66641046247</v>
      </c>
      <c r="AD94" s="42">
        <f t="shared" si="117"/>
        <v>0</v>
      </c>
      <c r="AE94" s="34">
        <f t="shared" si="93"/>
        <v>0</v>
      </c>
      <c r="AF94" s="38" t="str">
        <f t="shared" si="94"/>
        <v>PAGO</v>
      </c>
      <c r="AH94" s="43">
        <f t="shared" si="95"/>
        <v>1450</v>
      </c>
      <c r="AI94" s="33">
        <f t="shared" si="118"/>
        <v>-54520.833054679257</v>
      </c>
      <c r="AJ94" s="42">
        <f t="shared" si="119"/>
        <v>0</v>
      </c>
      <c r="AK94" s="34">
        <f t="shared" si="96"/>
        <v>0</v>
      </c>
      <c r="AL94" s="38" t="str">
        <f t="shared" si="97"/>
        <v>PAGO</v>
      </c>
      <c r="AN94" s="43">
        <f t="shared" si="98"/>
        <v>1450</v>
      </c>
      <c r="AO94" s="33">
        <f t="shared" si="120"/>
        <v>-52519.106549181415</v>
      </c>
      <c r="AP94" s="42">
        <f t="shared" si="121"/>
        <v>0</v>
      </c>
      <c r="AQ94" s="34">
        <f t="shared" si="122"/>
        <v>0</v>
      </c>
      <c r="AR94" s="38" t="str">
        <f t="shared" si="99"/>
        <v>PAGO</v>
      </c>
      <c r="AT94" s="43">
        <f t="shared" si="100"/>
        <v>1450</v>
      </c>
      <c r="AU94" s="33">
        <f t="shared" si="123"/>
        <v>-52519.106549181415</v>
      </c>
      <c r="AV94" s="42">
        <f t="shared" si="124"/>
        <v>0</v>
      </c>
      <c r="AW94" s="34">
        <f t="shared" si="125"/>
        <v>0</v>
      </c>
      <c r="AX94" s="38" t="str">
        <f t="shared" si="101"/>
        <v>PAGO</v>
      </c>
      <c r="AZ94" s="43">
        <f t="shared" si="102"/>
        <v>1450</v>
      </c>
      <c r="BA94" s="33">
        <f t="shared" si="126"/>
        <v>-52519.106549181415</v>
      </c>
      <c r="BB94" s="42">
        <f t="shared" si="127"/>
        <v>0</v>
      </c>
      <c r="BC94" s="34">
        <f t="shared" si="128"/>
        <v>0</v>
      </c>
      <c r="BD94" s="38" t="str">
        <f t="shared" si="103"/>
        <v>PAGO</v>
      </c>
      <c r="BF94" s="43">
        <f t="shared" si="104"/>
        <v>1450</v>
      </c>
      <c r="BG94" s="33">
        <f t="shared" si="129"/>
        <v>-52519.106549181415</v>
      </c>
      <c r="BH94" s="42">
        <f t="shared" si="130"/>
        <v>0</v>
      </c>
      <c r="BI94" s="34">
        <f t="shared" si="131"/>
        <v>0</v>
      </c>
      <c r="BJ94" s="38" t="str">
        <f t="shared" si="105"/>
        <v>PAGO</v>
      </c>
    </row>
    <row r="95" spans="2:62" x14ac:dyDescent="0.25">
      <c r="B95" s="28">
        <f t="shared" si="132"/>
        <v>44805</v>
      </c>
      <c r="C95" s="27"/>
      <c r="D95" s="34">
        <f t="shared" si="106"/>
        <v>500</v>
      </c>
      <c r="E95" s="33">
        <f t="shared" si="107"/>
        <v>-13167283.33516109</v>
      </c>
      <c r="F95" s="42">
        <f t="shared" si="108"/>
        <v>0</v>
      </c>
      <c r="G95" s="34">
        <f t="shared" si="82"/>
        <v>0</v>
      </c>
      <c r="H95" s="38" t="str">
        <f t="shared" si="83"/>
        <v>PAGO</v>
      </c>
      <c r="J95" s="34">
        <f t="shared" si="84"/>
        <v>550</v>
      </c>
      <c r="K95" s="33">
        <f t="shared" si="109"/>
        <v>-1430045.3542184471</v>
      </c>
      <c r="L95" s="42">
        <f t="shared" si="110"/>
        <v>0</v>
      </c>
      <c r="M95" s="34">
        <f t="shared" si="85"/>
        <v>0</v>
      </c>
      <c r="N95" s="38" t="str">
        <f t="shared" si="86"/>
        <v>PAGO</v>
      </c>
      <c r="P95" s="34">
        <f t="shared" si="111"/>
        <v>750</v>
      </c>
      <c r="Q95" s="33">
        <f t="shared" si="112"/>
        <v>-53748.999826531341</v>
      </c>
      <c r="R95" s="42">
        <f t="shared" si="113"/>
        <v>0</v>
      </c>
      <c r="S95" s="34">
        <f t="shared" si="87"/>
        <v>0</v>
      </c>
      <c r="T95" s="38" t="str">
        <f t="shared" si="88"/>
        <v>PAGO</v>
      </c>
      <c r="V95" s="34">
        <f t="shared" si="89"/>
        <v>850</v>
      </c>
      <c r="W95" s="33">
        <f t="shared" si="114"/>
        <v>-147217.86341570495</v>
      </c>
      <c r="X95" s="42">
        <f t="shared" si="115"/>
        <v>0</v>
      </c>
      <c r="Y95" s="34">
        <f t="shared" si="90"/>
        <v>0</v>
      </c>
      <c r="Z95" s="38" t="str">
        <f t="shared" si="91"/>
        <v>PAGO</v>
      </c>
      <c r="AB95" s="34">
        <f t="shared" si="92"/>
        <v>950</v>
      </c>
      <c r="AC95" s="33">
        <f t="shared" si="116"/>
        <v>-221981.41306688098</v>
      </c>
      <c r="AD95" s="42">
        <f t="shared" si="117"/>
        <v>0</v>
      </c>
      <c r="AE95" s="34">
        <f t="shared" si="93"/>
        <v>0</v>
      </c>
      <c r="AF95" s="38" t="str">
        <f t="shared" si="94"/>
        <v>PAGO</v>
      </c>
      <c r="AH95" s="43">
        <f t="shared" si="95"/>
        <v>1450</v>
      </c>
      <c r="AI95" s="33">
        <f t="shared" si="118"/>
        <v>-56082.774720788613</v>
      </c>
      <c r="AJ95" s="42">
        <f t="shared" si="119"/>
        <v>0</v>
      </c>
      <c r="AK95" s="34">
        <f t="shared" si="96"/>
        <v>0</v>
      </c>
      <c r="AL95" s="38" t="str">
        <f t="shared" si="97"/>
        <v>PAGO</v>
      </c>
      <c r="AN95" s="43">
        <f t="shared" si="98"/>
        <v>1450</v>
      </c>
      <c r="AO95" s="33">
        <f t="shared" si="120"/>
        <v>-53969.106549181415</v>
      </c>
      <c r="AP95" s="42">
        <f t="shared" si="121"/>
        <v>0</v>
      </c>
      <c r="AQ95" s="34">
        <f t="shared" si="122"/>
        <v>0</v>
      </c>
      <c r="AR95" s="38" t="str">
        <f t="shared" si="99"/>
        <v>PAGO</v>
      </c>
      <c r="AT95" s="43">
        <f t="shared" si="100"/>
        <v>1450</v>
      </c>
      <c r="AU95" s="33">
        <f t="shared" si="123"/>
        <v>-53969.106549181415</v>
      </c>
      <c r="AV95" s="42">
        <f t="shared" si="124"/>
        <v>0</v>
      </c>
      <c r="AW95" s="34">
        <f t="shared" si="125"/>
        <v>0</v>
      </c>
      <c r="AX95" s="38" t="str">
        <f t="shared" si="101"/>
        <v>PAGO</v>
      </c>
      <c r="AZ95" s="43">
        <f t="shared" si="102"/>
        <v>1450</v>
      </c>
      <c r="BA95" s="33">
        <f t="shared" si="126"/>
        <v>-53969.106549181415</v>
      </c>
      <c r="BB95" s="42">
        <f t="shared" si="127"/>
        <v>0</v>
      </c>
      <c r="BC95" s="34">
        <f t="shared" si="128"/>
        <v>0</v>
      </c>
      <c r="BD95" s="38" t="str">
        <f t="shared" si="103"/>
        <v>PAGO</v>
      </c>
      <c r="BF95" s="43">
        <f t="shared" si="104"/>
        <v>1450</v>
      </c>
      <c r="BG95" s="33">
        <f t="shared" si="129"/>
        <v>-53969.106549181415</v>
      </c>
      <c r="BH95" s="42">
        <f t="shared" si="130"/>
        <v>0</v>
      </c>
      <c r="BI95" s="34">
        <f t="shared" si="131"/>
        <v>0</v>
      </c>
      <c r="BJ95" s="38" t="str">
        <f t="shared" si="105"/>
        <v>PAGO</v>
      </c>
    </row>
    <row r="96" spans="2:62" x14ac:dyDescent="0.25">
      <c r="B96" s="28">
        <f t="shared" si="132"/>
        <v>44835</v>
      </c>
      <c r="C96" s="27"/>
      <c r="D96" s="34">
        <f t="shared" si="106"/>
        <v>500</v>
      </c>
      <c r="E96" s="33">
        <f t="shared" si="107"/>
        <v>-14484561.6686772</v>
      </c>
      <c r="F96" s="42">
        <f t="shared" si="108"/>
        <v>0</v>
      </c>
      <c r="G96" s="34">
        <f t="shared" si="82"/>
        <v>0</v>
      </c>
      <c r="H96" s="38" t="str">
        <f t="shared" si="83"/>
        <v>PAGO</v>
      </c>
      <c r="J96" s="34">
        <f t="shared" si="84"/>
        <v>550</v>
      </c>
      <c r="K96" s="33">
        <f t="shared" si="109"/>
        <v>-1530737.0290137385</v>
      </c>
      <c r="L96" s="42">
        <f t="shared" si="110"/>
        <v>0</v>
      </c>
      <c r="M96" s="34">
        <f t="shared" si="85"/>
        <v>0</v>
      </c>
      <c r="N96" s="38" t="str">
        <f t="shared" si="86"/>
        <v>PAGO</v>
      </c>
      <c r="P96" s="34">
        <f t="shared" si="111"/>
        <v>750</v>
      </c>
      <c r="Q96" s="33">
        <f t="shared" si="112"/>
        <v>-54744.24532575073</v>
      </c>
      <c r="R96" s="42">
        <f t="shared" si="113"/>
        <v>0</v>
      </c>
      <c r="S96" s="34">
        <f t="shared" si="87"/>
        <v>0</v>
      </c>
      <c r="T96" s="38" t="str">
        <f t="shared" si="88"/>
        <v>PAGO</v>
      </c>
      <c r="V96" s="34">
        <f t="shared" si="89"/>
        <v>850</v>
      </c>
      <c r="W96" s="33">
        <f t="shared" si="114"/>
        <v>-152820.8418313491</v>
      </c>
      <c r="X96" s="42">
        <f t="shared" si="115"/>
        <v>0</v>
      </c>
      <c r="Y96" s="34">
        <f t="shared" si="90"/>
        <v>0</v>
      </c>
      <c r="Z96" s="38" t="str">
        <f t="shared" si="91"/>
        <v>PAGO</v>
      </c>
      <c r="AB96" s="34">
        <f t="shared" si="92"/>
        <v>950</v>
      </c>
      <c r="AC96" s="33">
        <f t="shared" si="116"/>
        <v>-231848.66958955623</v>
      </c>
      <c r="AD96" s="42">
        <f t="shared" si="117"/>
        <v>0</v>
      </c>
      <c r="AE96" s="34">
        <f t="shared" si="93"/>
        <v>0</v>
      </c>
      <c r="AF96" s="38" t="str">
        <f t="shared" si="94"/>
        <v>PAGO</v>
      </c>
      <c r="AH96" s="43">
        <f t="shared" si="95"/>
        <v>1450</v>
      </c>
      <c r="AI96" s="33">
        <f t="shared" si="118"/>
        <v>-57647.84027023019</v>
      </c>
      <c r="AJ96" s="42">
        <f t="shared" si="119"/>
        <v>0</v>
      </c>
      <c r="AK96" s="34">
        <f t="shared" si="96"/>
        <v>0</v>
      </c>
      <c r="AL96" s="38" t="str">
        <f t="shared" si="97"/>
        <v>PAGO</v>
      </c>
      <c r="AN96" s="43">
        <f t="shared" si="98"/>
        <v>1450</v>
      </c>
      <c r="AO96" s="33">
        <f t="shared" si="120"/>
        <v>-55419.106549181415</v>
      </c>
      <c r="AP96" s="42">
        <f t="shared" si="121"/>
        <v>0</v>
      </c>
      <c r="AQ96" s="34">
        <f t="shared" si="122"/>
        <v>0</v>
      </c>
      <c r="AR96" s="38" t="str">
        <f t="shared" si="99"/>
        <v>PAGO</v>
      </c>
      <c r="AT96" s="43">
        <f t="shared" si="100"/>
        <v>1450</v>
      </c>
      <c r="AU96" s="33">
        <f t="shared" si="123"/>
        <v>-55419.106549181415</v>
      </c>
      <c r="AV96" s="42">
        <f t="shared" si="124"/>
        <v>0</v>
      </c>
      <c r="AW96" s="34">
        <f t="shared" si="125"/>
        <v>0</v>
      </c>
      <c r="AX96" s="38" t="str">
        <f t="shared" si="101"/>
        <v>PAGO</v>
      </c>
      <c r="AZ96" s="43">
        <f t="shared" si="102"/>
        <v>1450</v>
      </c>
      <c r="BA96" s="33">
        <f t="shared" si="126"/>
        <v>-55419.106549181415</v>
      </c>
      <c r="BB96" s="42">
        <f t="shared" si="127"/>
        <v>0</v>
      </c>
      <c r="BC96" s="34">
        <f t="shared" si="128"/>
        <v>0</v>
      </c>
      <c r="BD96" s="38" t="str">
        <f t="shared" si="103"/>
        <v>PAGO</v>
      </c>
      <c r="BF96" s="43">
        <f t="shared" si="104"/>
        <v>1450</v>
      </c>
      <c r="BG96" s="33">
        <f t="shared" si="129"/>
        <v>-55419.106549181415</v>
      </c>
      <c r="BH96" s="42">
        <f t="shared" si="130"/>
        <v>0</v>
      </c>
      <c r="BI96" s="34">
        <f t="shared" si="131"/>
        <v>0</v>
      </c>
      <c r="BJ96" s="38" t="str">
        <f t="shared" si="105"/>
        <v>PAGO</v>
      </c>
    </row>
    <row r="97" spans="2:62" x14ac:dyDescent="0.25">
      <c r="B97" s="28">
        <f t="shared" si="132"/>
        <v>44866</v>
      </c>
      <c r="C97" s="27"/>
      <c r="D97" s="34">
        <f t="shared" si="106"/>
        <v>500</v>
      </c>
      <c r="E97" s="33">
        <f t="shared" si="107"/>
        <v>-15933567.835544921</v>
      </c>
      <c r="F97" s="42">
        <f t="shared" si="108"/>
        <v>0</v>
      </c>
      <c r="G97" s="34">
        <f t="shared" si="82"/>
        <v>0</v>
      </c>
      <c r="H97" s="38" t="str">
        <f t="shared" si="83"/>
        <v>PAGO</v>
      </c>
      <c r="J97" s="34">
        <f t="shared" si="84"/>
        <v>550</v>
      </c>
      <c r="K97" s="33">
        <f t="shared" si="109"/>
        <v>-1638477.1210447003</v>
      </c>
      <c r="L97" s="42">
        <f t="shared" si="110"/>
        <v>0</v>
      </c>
      <c r="M97" s="34">
        <f t="shared" si="85"/>
        <v>0</v>
      </c>
      <c r="N97" s="38" t="str">
        <f t="shared" si="86"/>
        <v>PAGO</v>
      </c>
      <c r="P97" s="34">
        <f t="shared" si="111"/>
        <v>750</v>
      </c>
      <c r="Q97" s="33">
        <f t="shared" si="112"/>
        <v>-55743.969429716606</v>
      </c>
      <c r="R97" s="42">
        <f t="shared" si="113"/>
        <v>0</v>
      </c>
      <c r="S97" s="34">
        <f t="shared" si="87"/>
        <v>0</v>
      </c>
      <c r="T97" s="38" t="str">
        <f t="shared" si="88"/>
        <v>PAGO</v>
      </c>
      <c r="V97" s="34">
        <f t="shared" si="89"/>
        <v>850</v>
      </c>
      <c r="W97" s="33">
        <f t="shared" si="114"/>
        <v>-158603.67585413542</v>
      </c>
      <c r="X97" s="42">
        <f t="shared" si="115"/>
        <v>0</v>
      </c>
      <c r="Y97" s="34">
        <f t="shared" si="90"/>
        <v>0</v>
      </c>
      <c r="Z97" s="38" t="str">
        <f t="shared" si="91"/>
        <v>PAGO</v>
      </c>
      <c r="AB97" s="34">
        <f t="shared" si="92"/>
        <v>950</v>
      </c>
      <c r="AC97" s="33">
        <f t="shared" si="116"/>
        <v>-242110.61637313847</v>
      </c>
      <c r="AD97" s="42">
        <f t="shared" si="117"/>
        <v>0</v>
      </c>
      <c r="AE97" s="34">
        <f t="shared" si="93"/>
        <v>0</v>
      </c>
      <c r="AF97" s="38" t="str">
        <f t="shared" si="94"/>
        <v>PAGO</v>
      </c>
      <c r="AH97" s="43">
        <f t="shared" si="95"/>
        <v>1450</v>
      </c>
      <c r="AI97" s="33">
        <f t="shared" si="118"/>
        <v>-59216.035950770653</v>
      </c>
      <c r="AJ97" s="42">
        <f t="shared" si="119"/>
        <v>0</v>
      </c>
      <c r="AK97" s="34">
        <f t="shared" si="96"/>
        <v>0</v>
      </c>
      <c r="AL97" s="38" t="str">
        <f t="shared" si="97"/>
        <v>PAGO</v>
      </c>
      <c r="AN97" s="43">
        <f t="shared" si="98"/>
        <v>1450</v>
      </c>
      <c r="AO97" s="33">
        <f t="shared" si="120"/>
        <v>-56869.106549181415</v>
      </c>
      <c r="AP97" s="42">
        <f t="shared" si="121"/>
        <v>0</v>
      </c>
      <c r="AQ97" s="34">
        <f t="shared" si="122"/>
        <v>0</v>
      </c>
      <c r="AR97" s="38" t="str">
        <f t="shared" si="99"/>
        <v>PAGO</v>
      </c>
      <c r="AT97" s="43">
        <f t="shared" si="100"/>
        <v>1450</v>
      </c>
      <c r="AU97" s="33">
        <f t="shared" si="123"/>
        <v>-56869.106549181415</v>
      </c>
      <c r="AV97" s="42">
        <f t="shared" si="124"/>
        <v>0</v>
      </c>
      <c r="AW97" s="34">
        <f t="shared" si="125"/>
        <v>0</v>
      </c>
      <c r="AX97" s="38" t="str">
        <f t="shared" si="101"/>
        <v>PAGO</v>
      </c>
      <c r="AZ97" s="43">
        <f t="shared" si="102"/>
        <v>1450</v>
      </c>
      <c r="BA97" s="33">
        <f t="shared" si="126"/>
        <v>-56869.106549181415</v>
      </c>
      <c r="BB97" s="42">
        <f t="shared" si="127"/>
        <v>0</v>
      </c>
      <c r="BC97" s="34">
        <f t="shared" si="128"/>
        <v>0</v>
      </c>
      <c r="BD97" s="38" t="str">
        <f t="shared" si="103"/>
        <v>PAGO</v>
      </c>
      <c r="BF97" s="43">
        <f t="shared" si="104"/>
        <v>1450</v>
      </c>
      <c r="BG97" s="33">
        <f t="shared" si="129"/>
        <v>-56869.106549181415</v>
      </c>
      <c r="BH97" s="42">
        <f t="shared" si="130"/>
        <v>0</v>
      </c>
      <c r="BI97" s="34">
        <f t="shared" si="131"/>
        <v>0</v>
      </c>
      <c r="BJ97" s="38" t="str">
        <f t="shared" si="105"/>
        <v>PAGO</v>
      </c>
    </row>
    <row r="98" spans="2:62" x14ac:dyDescent="0.25">
      <c r="B98" s="28">
        <f t="shared" si="132"/>
        <v>44896</v>
      </c>
      <c r="C98" s="27"/>
      <c r="D98" s="34">
        <f t="shared" si="106"/>
        <v>500</v>
      </c>
      <c r="E98" s="33">
        <f t="shared" si="107"/>
        <v>-17527474.619099416</v>
      </c>
      <c r="F98" s="42">
        <f t="shared" si="108"/>
        <v>0</v>
      </c>
      <c r="G98" s="34">
        <f t="shared" si="82"/>
        <v>0</v>
      </c>
      <c r="H98" s="38" t="str">
        <f t="shared" si="83"/>
        <v>PAGO</v>
      </c>
      <c r="J98" s="34">
        <f t="shared" si="84"/>
        <v>550</v>
      </c>
      <c r="K98" s="33">
        <f t="shared" si="109"/>
        <v>-1753759.0195178294</v>
      </c>
      <c r="L98" s="42">
        <f t="shared" si="110"/>
        <v>0</v>
      </c>
      <c r="M98" s="34">
        <f t="shared" si="85"/>
        <v>0</v>
      </c>
      <c r="N98" s="38" t="str">
        <f t="shared" si="86"/>
        <v>PAGO</v>
      </c>
      <c r="P98" s="34">
        <f t="shared" si="111"/>
        <v>750</v>
      </c>
      <c r="Q98" s="33">
        <f t="shared" si="112"/>
        <v>-56748.192292150328</v>
      </c>
      <c r="R98" s="42">
        <f t="shared" si="113"/>
        <v>0</v>
      </c>
      <c r="S98" s="34">
        <f t="shared" si="87"/>
        <v>0</v>
      </c>
      <c r="T98" s="38" t="str">
        <f t="shared" si="88"/>
        <v>PAGO</v>
      </c>
      <c r="V98" s="34">
        <f t="shared" si="89"/>
        <v>850</v>
      </c>
      <c r="W98" s="33">
        <f t="shared" si="114"/>
        <v>-164572.13884905318</v>
      </c>
      <c r="X98" s="42">
        <f t="shared" si="115"/>
        <v>0</v>
      </c>
      <c r="Y98" s="34">
        <f t="shared" si="90"/>
        <v>0</v>
      </c>
      <c r="Z98" s="38" t="str">
        <f t="shared" si="91"/>
        <v>PAGO</v>
      </c>
      <c r="AB98" s="34">
        <f t="shared" si="92"/>
        <v>950</v>
      </c>
      <c r="AC98" s="33">
        <f t="shared" si="116"/>
        <v>-252783.04102806401</v>
      </c>
      <c r="AD98" s="42">
        <f t="shared" si="117"/>
        <v>0</v>
      </c>
      <c r="AE98" s="34">
        <f t="shared" si="93"/>
        <v>0</v>
      </c>
      <c r="AF98" s="38" t="str">
        <f t="shared" si="94"/>
        <v>PAGO</v>
      </c>
      <c r="AH98" s="43">
        <f t="shared" si="95"/>
        <v>1450</v>
      </c>
      <c r="AI98" s="33">
        <f t="shared" si="118"/>
        <v>-60787.368022672192</v>
      </c>
      <c r="AJ98" s="42">
        <f t="shared" si="119"/>
        <v>0</v>
      </c>
      <c r="AK98" s="34">
        <f t="shared" si="96"/>
        <v>0</v>
      </c>
      <c r="AL98" s="38" t="str">
        <f t="shared" si="97"/>
        <v>PAGO</v>
      </c>
      <c r="AN98" s="43">
        <f t="shared" si="98"/>
        <v>1450</v>
      </c>
      <c r="AO98" s="33">
        <f t="shared" si="120"/>
        <v>-58319.106549181415</v>
      </c>
      <c r="AP98" s="42">
        <f t="shared" si="121"/>
        <v>0</v>
      </c>
      <c r="AQ98" s="34">
        <f t="shared" si="122"/>
        <v>0</v>
      </c>
      <c r="AR98" s="38" t="str">
        <f t="shared" si="99"/>
        <v>PAGO</v>
      </c>
      <c r="AT98" s="43">
        <f t="shared" si="100"/>
        <v>1450</v>
      </c>
      <c r="AU98" s="33">
        <f t="shared" si="123"/>
        <v>-58319.106549181415</v>
      </c>
      <c r="AV98" s="42">
        <f t="shared" si="124"/>
        <v>0</v>
      </c>
      <c r="AW98" s="34">
        <f t="shared" si="125"/>
        <v>0</v>
      </c>
      <c r="AX98" s="38" t="str">
        <f t="shared" si="101"/>
        <v>PAGO</v>
      </c>
      <c r="AZ98" s="43">
        <f t="shared" si="102"/>
        <v>1450</v>
      </c>
      <c r="BA98" s="33">
        <f t="shared" si="126"/>
        <v>-58319.106549181415</v>
      </c>
      <c r="BB98" s="42">
        <f t="shared" si="127"/>
        <v>0</v>
      </c>
      <c r="BC98" s="34">
        <f t="shared" si="128"/>
        <v>0</v>
      </c>
      <c r="BD98" s="38" t="str">
        <f t="shared" si="103"/>
        <v>PAGO</v>
      </c>
      <c r="BF98" s="43">
        <f t="shared" si="104"/>
        <v>1450</v>
      </c>
      <c r="BG98" s="33">
        <f t="shared" si="129"/>
        <v>-58319.106549181415</v>
      </c>
      <c r="BH98" s="42">
        <f t="shared" si="130"/>
        <v>0</v>
      </c>
      <c r="BI98" s="34">
        <f t="shared" si="131"/>
        <v>0</v>
      </c>
      <c r="BJ98" s="38" t="str">
        <f t="shared" si="105"/>
        <v>PAGO</v>
      </c>
    </row>
    <row r="99" spans="2:62" x14ac:dyDescent="0.25">
      <c r="B99" s="28">
        <f t="shared" si="132"/>
        <v>44927</v>
      </c>
      <c r="C99" s="27"/>
      <c r="D99" s="34">
        <f t="shared" si="106"/>
        <v>500</v>
      </c>
      <c r="E99" s="33">
        <f t="shared" si="107"/>
        <v>-19280772.081009358</v>
      </c>
      <c r="F99" s="42">
        <f t="shared" si="108"/>
        <v>0</v>
      </c>
      <c r="G99" s="34">
        <f t="shared" si="82"/>
        <v>0</v>
      </c>
      <c r="H99" s="38" t="str">
        <f t="shared" si="83"/>
        <v>PAGO</v>
      </c>
      <c r="J99" s="34">
        <f t="shared" si="84"/>
        <v>550</v>
      </c>
      <c r="K99" s="33">
        <f t="shared" si="109"/>
        <v>-1877110.6508840777</v>
      </c>
      <c r="L99" s="42">
        <f t="shared" si="110"/>
        <v>0</v>
      </c>
      <c r="M99" s="34">
        <f t="shared" si="85"/>
        <v>0</v>
      </c>
      <c r="N99" s="38" t="str">
        <f t="shared" si="86"/>
        <v>PAGO</v>
      </c>
      <c r="P99" s="34">
        <f t="shared" si="111"/>
        <v>750</v>
      </c>
      <c r="Q99" s="33">
        <f t="shared" si="112"/>
        <v>-57756.934157465002</v>
      </c>
      <c r="R99" s="42">
        <f t="shared" si="113"/>
        <v>0</v>
      </c>
      <c r="S99" s="34">
        <f t="shared" si="87"/>
        <v>0</v>
      </c>
      <c r="T99" s="38" t="str">
        <f t="shared" si="88"/>
        <v>PAGO</v>
      </c>
      <c r="V99" s="34">
        <f t="shared" si="89"/>
        <v>850</v>
      </c>
      <c r="W99" s="33">
        <f t="shared" si="114"/>
        <v>-170732.1895061078</v>
      </c>
      <c r="X99" s="42">
        <f t="shared" si="115"/>
        <v>0</v>
      </c>
      <c r="Y99" s="34">
        <f t="shared" si="90"/>
        <v>0</v>
      </c>
      <c r="Z99" s="38" t="str">
        <f t="shared" si="91"/>
        <v>PAGO</v>
      </c>
      <c r="AB99" s="34">
        <f t="shared" si="92"/>
        <v>950</v>
      </c>
      <c r="AC99" s="33">
        <f t="shared" si="116"/>
        <v>-263882.36266918655</v>
      </c>
      <c r="AD99" s="42">
        <f t="shared" si="117"/>
        <v>0</v>
      </c>
      <c r="AE99" s="34">
        <f t="shared" si="93"/>
        <v>0</v>
      </c>
      <c r="AF99" s="38" t="str">
        <f t="shared" si="94"/>
        <v>PAGO</v>
      </c>
      <c r="AH99" s="43">
        <f t="shared" si="95"/>
        <v>1450</v>
      </c>
      <c r="AI99" s="33">
        <f t="shared" si="118"/>
        <v>-62361.842758717539</v>
      </c>
      <c r="AJ99" s="42">
        <f t="shared" si="119"/>
        <v>0</v>
      </c>
      <c r="AK99" s="34">
        <f t="shared" si="96"/>
        <v>0</v>
      </c>
      <c r="AL99" s="38" t="str">
        <f t="shared" si="97"/>
        <v>PAGO</v>
      </c>
      <c r="AN99" s="43">
        <f t="shared" si="98"/>
        <v>1450</v>
      </c>
      <c r="AO99" s="33">
        <f t="shared" si="120"/>
        <v>-59769.106549181415</v>
      </c>
      <c r="AP99" s="42">
        <f t="shared" si="121"/>
        <v>0</v>
      </c>
      <c r="AQ99" s="34">
        <f t="shared" si="122"/>
        <v>0</v>
      </c>
      <c r="AR99" s="38" t="str">
        <f t="shared" si="99"/>
        <v>PAGO</v>
      </c>
      <c r="AT99" s="43">
        <f t="shared" si="100"/>
        <v>1450</v>
      </c>
      <c r="AU99" s="33">
        <f t="shared" si="123"/>
        <v>-59769.106549181415</v>
      </c>
      <c r="AV99" s="42">
        <f t="shared" si="124"/>
        <v>0</v>
      </c>
      <c r="AW99" s="34">
        <f t="shared" si="125"/>
        <v>0</v>
      </c>
      <c r="AX99" s="38" t="str">
        <f t="shared" si="101"/>
        <v>PAGO</v>
      </c>
      <c r="AZ99" s="43">
        <f t="shared" si="102"/>
        <v>1450</v>
      </c>
      <c r="BA99" s="33">
        <f t="shared" si="126"/>
        <v>-59769.106549181415</v>
      </c>
      <c r="BB99" s="42">
        <f t="shared" si="127"/>
        <v>0</v>
      </c>
      <c r="BC99" s="34">
        <f t="shared" si="128"/>
        <v>0</v>
      </c>
      <c r="BD99" s="38" t="str">
        <f t="shared" si="103"/>
        <v>PAGO</v>
      </c>
      <c r="BF99" s="43">
        <f t="shared" si="104"/>
        <v>1450</v>
      </c>
      <c r="BG99" s="33">
        <f t="shared" si="129"/>
        <v>-59769.106549181415</v>
      </c>
      <c r="BH99" s="42">
        <f t="shared" si="130"/>
        <v>0</v>
      </c>
      <c r="BI99" s="34">
        <f t="shared" si="131"/>
        <v>0</v>
      </c>
      <c r="BJ99" s="38" t="str">
        <f t="shared" si="105"/>
        <v>PAGO</v>
      </c>
    </row>
    <row r="100" spans="2:62" x14ac:dyDescent="0.25">
      <c r="B100" s="28">
        <f t="shared" si="132"/>
        <v>44958</v>
      </c>
      <c r="C100" s="27"/>
      <c r="D100" s="34">
        <f t="shared" si="106"/>
        <v>500</v>
      </c>
      <c r="E100" s="33">
        <f t="shared" si="107"/>
        <v>-21209399.289110295</v>
      </c>
      <c r="F100" s="42">
        <f t="shared" si="108"/>
        <v>0</v>
      </c>
      <c r="G100" s="34">
        <f t="shared" si="82"/>
        <v>0</v>
      </c>
      <c r="H100" s="38" t="str">
        <f t="shared" si="83"/>
        <v>PAGO</v>
      </c>
      <c r="J100" s="34">
        <f t="shared" si="84"/>
        <v>550</v>
      </c>
      <c r="K100" s="33">
        <f t="shared" si="109"/>
        <v>-2009096.8964459633</v>
      </c>
      <c r="L100" s="42">
        <f t="shared" si="110"/>
        <v>0</v>
      </c>
      <c r="M100" s="34">
        <f t="shared" si="85"/>
        <v>0</v>
      </c>
      <c r="N100" s="38" t="str">
        <f t="shared" si="86"/>
        <v>PAGO</v>
      </c>
      <c r="P100" s="34">
        <f t="shared" si="111"/>
        <v>750</v>
      </c>
      <c r="Q100" s="33">
        <f t="shared" si="112"/>
        <v>-58770.215361173592</v>
      </c>
      <c r="R100" s="42">
        <f t="shared" si="113"/>
        <v>0</v>
      </c>
      <c r="S100" s="34">
        <f t="shared" si="87"/>
        <v>0</v>
      </c>
      <c r="T100" s="38" t="str">
        <f t="shared" si="88"/>
        <v>PAGO</v>
      </c>
      <c r="V100" s="34">
        <f t="shared" si="89"/>
        <v>850</v>
      </c>
      <c r="W100" s="33">
        <f t="shared" si="114"/>
        <v>-177089.97778925387</v>
      </c>
      <c r="X100" s="42">
        <f t="shared" si="115"/>
        <v>0</v>
      </c>
      <c r="Y100" s="34">
        <f t="shared" si="90"/>
        <v>0</v>
      </c>
      <c r="Z100" s="38" t="str">
        <f t="shared" si="91"/>
        <v>PAGO</v>
      </c>
      <c r="AB100" s="34">
        <f t="shared" si="92"/>
        <v>950</v>
      </c>
      <c r="AC100" s="33">
        <f t="shared" si="116"/>
        <v>-275425.65717595402</v>
      </c>
      <c r="AD100" s="42">
        <f t="shared" si="117"/>
        <v>0</v>
      </c>
      <c r="AE100" s="34">
        <f t="shared" si="93"/>
        <v>0</v>
      </c>
      <c r="AF100" s="38" t="str">
        <f t="shared" si="94"/>
        <v>PAGO</v>
      </c>
      <c r="AH100" s="43">
        <f t="shared" si="95"/>
        <v>1450</v>
      </c>
      <c r="AI100" s="33">
        <f t="shared" si="118"/>
        <v>-63939.466444234975</v>
      </c>
      <c r="AJ100" s="42">
        <f t="shared" si="119"/>
        <v>0</v>
      </c>
      <c r="AK100" s="34">
        <f t="shared" si="96"/>
        <v>0</v>
      </c>
      <c r="AL100" s="38" t="str">
        <f t="shared" si="97"/>
        <v>PAGO</v>
      </c>
      <c r="AN100" s="43">
        <f t="shared" si="98"/>
        <v>1450</v>
      </c>
      <c r="AO100" s="33">
        <f t="shared" si="120"/>
        <v>-61219.106549181415</v>
      </c>
      <c r="AP100" s="42">
        <f t="shared" si="121"/>
        <v>0</v>
      </c>
      <c r="AQ100" s="34">
        <f t="shared" si="122"/>
        <v>0</v>
      </c>
      <c r="AR100" s="38" t="str">
        <f t="shared" si="99"/>
        <v>PAGO</v>
      </c>
      <c r="AT100" s="43">
        <f t="shared" si="100"/>
        <v>1450</v>
      </c>
      <c r="AU100" s="33">
        <f t="shared" si="123"/>
        <v>-61219.106549181415</v>
      </c>
      <c r="AV100" s="42">
        <f t="shared" si="124"/>
        <v>0</v>
      </c>
      <c r="AW100" s="34">
        <f t="shared" si="125"/>
        <v>0</v>
      </c>
      <c r="AX100" s="38" t="str">
        <f t="shared" si="101"/>
        <v>PAGO</v>
      </c>
      <c r="AZ100" s="43">
        <f t="shared" si="102"/>
        <v>1450</v>
      </c>
      <c r="BA100" s="33">
        <f t="shared" si="126"/>
        <v>-61219.106549181415</v>
      </c>
      <c r="BB100" s="42">
        <f t="shared" si="127"/>
        <v>0</v>
      </c>
      <c r="BC100" s="34">
        <f t="shared" si="128"/>
        <v>0</v>
      </c>
      <c r="BD100" s="38" t="str">
        <f t="shared" si="103"/>
        <v>PAGO</v>
      </c>
      <c r="BF100" s="43">
        <f t="shared" si="104"/>
        <v>1450</v>
      </c>
      <c r="BG100" s="33">
        <f t="shared" si="129"/>
        <v>-61219.106549181415</v>
      </c>
      <c r="BH100" s="42">
        <f t="shared" si="130"/>
        <v>0</v>
      </c>
      <c r="BI100" s="34">
        <f t="shared" si="131"/>
        <v>0</v>
      </c>
      <c r="BJ100" s="38" t="str">
        <f t="shared" si="105"/>
        <v>PAGO</v>
      </c>
    </row>
    <row r="101" spans="2:62" x14ac:dyDescent="0.25">
      <c r="B101" s="28">
        <f t="shared" si="132"/>
        <v>44986</v>
      </c>
      <c r="C101" s="27"/>
      <c r="D101" s="34">
        <f t="shared" si="106"/>
        <v>500</v>
      </c>
      <c r="E101" s="33">
        <f t="shared" si="107"/>
        <v>-23330889.218021326</v>
      </c>
      <c r="F101" s="42">
        <f t="shared" si="108"/>
        <v>0</v>
      </c>
      <c r="G101" s="34">
        <f t="shared" si="82"/>
        <v>0</v>
      </c>
      <c r="H101" s="38" t="str">
        <f t="shared" si="83"/>
        <v>PAGO</v>
      </c>
      <c r="J101" s="34">
        <f t="shared" si="84"/>
        <v>550</v>
      </c>
      <c r="K101" s="33">
        <f t="shared" si="109"/>
        <v>-2150322.179197181</v>
      </c>
      <c r="L101" s="42">
        <f t="shared" si="110"/>
        <v>0</v>
      </c>
      <c r="M101" s="34">
        <f t="shared" si="85"/>
        <v>0</v>
      </c>
      <c r="N101" s="38" t="str">
        <f t="shared" si="86"/>
        <v>PAGO</v>
      </c>
      <c r="P101" s="34">
        <f t="shared" si="111"/>
        <v>750</v>
      </c>
      <c r="Q101" s="33">
        <f t="shared" si="112"/>
        <v>-59788.056330298867</v>
      </c>
      <c r="R101" s="42">
        <f t="shared" si="113"/>
        <v>0</v>
      </c>
      <c r="S101" s="34">
        <f t="shared" si="87"/>
        <v>0</v>
      </c>
      <c r="T101" s="38" t="str">
        <f t="shared" si="88"/>
        <v>PAGO</v>
      </c>
      <c r="V101" s="34">
        <f t="shared" si="89"/>
        <v>850</v>
      </c>
      <c r="W101" s="33">
        <f t="shared" si="114"/>
        <v>-183651.85107628893</v>
      </c>
      <c r="X101" s="42">
        <f t="shared" si="115"/>
        <v>0</v>
      </c>
      <c r="Y101" s="34">
        <f t="shared" si="90"/>
        <v>0</v>
      </c>
      <c r="Z101" s="38" t="str">
        <f t="shared" si="91"/>
        <v>PAGO</v>
      </c>
      <c r="AB101" s="34">
        <f t="shared" si="92"/>
        <v>950</v>
      </c>
      <c r="AC101" s="33">
        <f t="shared" si="116"/>
        <v>-287430.68346299219</v>
      </c>
      <c r="AD101" s="42">
        <f t="shared" si="117"/>
        <v>0</v>
      </c>
      <c r="AE101" s="34">
        <f t="shared" si="93"/>
        <v>0</v>
      </c>
      <c r="AF101" s="38" t="str">
        <f t="shared" si="94"/>
        <v>PAGO</v>
      </c>
      <c r="AH101" s="43">
        <f t="shared" si="95"/>
        <v>1450</v>
      </c>
      <c r="AI101" s="33">
        <f t="shared" si="118"/>
        <v>-65520.245377123443</v>
      </c>
      <c r="AJ101" s="42">
        <f t="shared" si="119"/>
        <v>0</v>
      </c>
      <c r="AK101" s="34">
        <f t="shared" si="96"/>
        <v>0</v>
      </c>
      <c r="AL101" s="38" t="str">
        <f t="shared" si="97"/>
        <v>PAGO</v>
      </c>
      <c r="AN101" s="43">
        <f t="shared" si="98"/>
        <v>1450</v>
      </c>
      <c r="AO101" s="33">
        <f t="shared" si="120"/>
        <v>-62669.106549181415</v>
      </c>
      <c r="AP101" s="42">
        <f t="shared" si="121"/>
        <v>0</v>
      </c>
      <c r="AQ101" s="34">
        <f t="shared" si="122"/>
        <v>0</v>
      </c>
      <c r="AR101" s="38" t="str">
        <f t="shared" si="99"/>
        <v>PAGO</v>
      </c>
      <c r="AT101" s="43">
        <f t="shared" si="100"/>
        <v>1450</v>
      </c>
      <c r="AU101" s="33">
        <f t="shared" si="123"/>
        <v>-62669.106549181415</v>
      </c>
      <c r="AV101" s="42">
        <f t="shared" si="124"/>
        <v>0</v>
      </c>
      <c r="AW101" s="34">
        <f t="shared" si="125"/>
        <v>0</v>
      </c>
      <c r="AX101" s="38" t="str">
        <f t="shared" si="101"/>
        <v>PAGO</v>
      </c>
      <c r="AZ101" s="43">
        <f t="shared" si="102"/>
        <v>1450</v>
      </c>
      <c r="BA101" s="33">
        <f t="shared" si="126"/>
        <v>-62669.106549181415</v>
      </c>
      <c r="BB101" s="42">
        <f t="shared" si="127"/>
        <v>0</v>
      </c>
      <c r="BC101" s="34">
        <f t="shared" si="128"/>
        <v>0</v>
      </c>
      <c r="BD101" s="38" t="str">
        <f t="shared" si="103"/>
        <v>PAGO</v>
      </c>
      <c r="BF101" s="43">
        <f t="shared" si="104"/>
        <v>1450</v>
      </c>
      <c r="BG101" s="33">
        <f t="shared" si="129"/>
        <v>-62669.106549181415</v>
      </c>
      <c r="BH101" s="42">
        <f t="shared" si="130"/>
        <v>0</v>
      </c>
      <c r="BI101" s="34">
        <f t="shared" si="131"/>
        <v>0</v>
      </c>
      <c r="BJ101" s="38" t="str">
        <f t="shared" si="105"/>
        <v>PAGO</v>
      </c>
    </row>
    <row r="102" spans="2:62" x14ac:dyDescent="0.25">
      <c r="B102" s="28">
        <f t="shared" si="132"/>
        <v>45017</v>
      </c>
      <c r="C102" s="27"/>
      <c r="D102" s="34">
        <f t="shared" si="106"/>
        <v>500</v>
      </c>
      <c r="E102" s="33">
        <f t="shared" si="107"/>
        <v>-25664528.139823459</v>
      </c>
      <c r="F102" s="42">
        <f t="shared" si="108"/>
        <v>0</v>
      </c>
      <c r="G102" s="34">
        <f t="shared" si="82"/>
        <v>0</v>
      </c>
      <c r="H102" s="38" t="str">
        <f t="shared" si="83"/>
        <v>PAGO</v>
      </c>
      <c r="J102" s="34">
        <f t="shared" si="84"/>
        <v>550</v>
      </c>
      <c r="K102" s="33">
        <f t="shared" si="109"/>
        <v>-2301433.2317409837</v>
      </c>
      <c r="L102" s="42">
        <f t="shared" si="110"/>
        <v>0</v>
      </c>
      <c r="M102" s="34">
        <f t="shared" si="85"/>
        <v>0</v>
      </c>
      <c r="N102" s="38" t="str">
        <f t="shared" si="86"/>
        <v>PAGO</v>
      </c>
      <c r="P102" s="34">
        <f t="shared" si="111"/>
        <v>750</v>
      </c>
      <c r="Q102" s="33">
        <f t="shared" si="112"/>
        <v>-60810.477583785207</v>
      </c>
      <c r="R102" s="42">
        <f t="shared" si="113"/>
        <v>0</v>
      </c>
      <c r="S102" s="34">
        <f t="shared" si="87"/>
        <v>0</v>
      </c>
      <c r="T102" s="38" t="str">
        <f t="shared" si="88"/>
        <v>PAGO</v>
      </c>
      <c r="V102" s="34">
        <f t="shared" si="89"/>
        <v>850</v>
      </c>
      <c r="W102" s="33">
        <f t="shared" si="114"/>
        <v>-190424.36049583781</v>
      </c>
      <c r="X102" s="42">
        <f t="shared" si="115"/>
        <v>0</v>
      </c>
      <c r="Y102" s="34">
        <f t="shared" si="90"/>
        <v>0</v>
      </c>
      <c r="Z102" s="38" t="str">
        <f t="shared" si="91"/>
        <v>PAGO</v>
      </c>
      <c r="AB102" s="34">
        <f t="shared" si="92"/>
        <v>950</v>
      </c>
      <c r="AC102" s="33">
        <f t="shared" si="116"/>
        <v>-299915.9108015119</v>
      </c>
      <c r="AD102" s="42">
        <f t="shared" si="117"/>
        <v>0</v>
      </c>
      <c r="AE102" s="34">
        <f t="shared" si="93"/>
        <v>0</v>
      </c>
      <c r="AF102" s="38" t="str">
        <f t="shared" si="94"/>
        <v>PAGO</v>
      </c>
      <c r="AH102" s="43">
        <f t="shared" si="95"/>
        <v>1450</v>
      </c>
      <c r="AI102" s="33">
        <f t="shared" si="118"/>
        <v>-67104.185867877692</v>
      </c>
      <c r="AJ102" s="42">
        <f t="shared" si="119"/>
        <v>0</v>
      </c>
      <c r="AK102" s="34">
        <f t="shared" si="96"/>
        <v>0</v>
      </c>
      <c r="AL102" s="38" t="str">
        <f t="shared" si="97"/>
        <v>PAGO</v>
      </c>
      <c r="AN102" s="43">
        <f t="shared" si="98"/>
        <v>1450</v>
      </c>
      <c r="AO102" s="33">
        <f t="shared" si="120"/>
        <v>-64119.106549181415</v>
      </c>
      <c r="AP102" s="42">
        <f t="shared" si="121"/>
        <v>0</v>
      </c>
      <c r="AQ102" s="34">
        <f t="shared" si="122"/>
        <v>0</v>
      </c>
      <c r="AR102" s="38" t="str">
        <f t="shared" si="99"/>
        <v>PAGO</v>
      </c>
      <c r="AT102" s="43">
        <f t="shared" si="100"/>
        <v>1450</v>
      </c>
      <c r="AU102" s="33">
        <f t="shared" si="123"/>
        <v>-64119.106549181415</v>
      </c>
      <c r="AV102" s="42">
        <f t="shared" si="124"/>
        <v>0</v>
      </c>
      <c r="AW102" s="34">
        <f t="shared" si="125"/>
        <v>0</v>
      </c>
      <c r="AX102" s="38" t="str">
        <f t="shared" si="101"/>
        <v>PAGO</v>
      </c>
      <c r="AZ102" s="43">
        <f t="shared" si="102"/>
        <v>1450</v>
      </c>
      <c r="BA102" s="33">
        <f t="shared" si="126"/>
        <v>-64119.106549181415</v>
      </c>
      <c r="BB102" s="42">
        <f t="shared" si="127"/>
        <v>0</v>
      </c>
      <c r="BC102" s="34">
        <f t="shared" si="128"/>
        <v>0</v>
      </c>
      <c r="BD102" s="38" t="str">
        <f t="shared" si="103"/>
        <v>PAGO</v>
      </c>
      <c r="BF102" s="43">
        <f t="shared" si="104"/>
        <v>1450</v>
      </c>
      <c r="BG102" s="33">
        <f t="shared" si="129"/>
        <v>-64119.106549181415</v>
      </c>
      <c r="BH102" s="42">
        <f t="shared" si="130"/>
        <v>0</v>
      </c>
      <c r="BI102" s="34">
        <f t="shared" si="131"/>
        <v>0</v>
      </c>
      <c r="BJ102" s="38" t="str">
        <f t="shared" si="105"/>
        <v>PAGO</v>
      </c>
    </row>
    <row r="103" spans="2:62" x14ac:dyDescent="0.25">
      <c r="B103" s="28">
        <f t="shared" si="132"/>
        <v>45047</v>
      </c>
      <c r="C103" s="27"/>
      <c r="D103" s="34">
        <f t="shared" si="106"/>
        <v>500</v>
      </c>
      <c r="E103" s="33">
        <f t="shared" si="107"/>
        <v>-28231530.953805808</v>
      </c>
      <c r="F103" s="42">
        <f t="shared" si="108"/>
        <v>0</v>
      </c>
      <c r="G103" s="34">
        <f t="shared" ref="G103:G131" si="133">IF(H103=npago, E103,zero)</f>
        <v>0</v>
      </c>
      <c r="H103" s="38" t="str">
        <f t="shared" ref="H103:H131" si="134">IF(E103&gt;0,(npago),pago)</f>
        <v>PAGO</v>
      </c>
      <c r="J103" s="34">
        <f t="shared" ref="J103:J131" si="135">quitar2-F103</f>
        <v>550</v>
      </c>
      <c r="K103" s="33">
        <f t="shared" si="109"/>
        <v>-2463122.0579628525</v>
      </c>
      <c r="L103" s="42">
        <f t="shared" si="110"/>
        <v>0</v>
      </c>
      <c r="M103" s="34">
        <f t="shared" ref="M103:M131" si="136">IF(N103=npago, K103,zero)</f>
        <v>0</v>
      </c>
      <c r="N103" s="38" t="str">
        <f t="shared" ref="N103:N131" si="137">IF(K103&gt;0,(npago),pago)</f>
        <v>PAGO</v>
      </c>
      <c r="P103" s="34">
        <f t="shared" si="111"/>
        <v>750</v>
      </c>
      <c r="Q103" s="33">
        <f t="shared" si="112"/>
        <v>-61837.499732912234</v>
      </c>
      <c r="R103" s="42">
        <f t="shared" si="113"/>
        <v>0</v>
      </c>
      <c r="S103" s="34">
        <f t="shared" ref="S103:S131" si="138">IF(T103=npago, Q103,zero)</f>
        <v>0</v>
      </c>
      <c r="T103" s="38" t="str">
        <f t="shared" ref="T103:T131" si="139">IF(Q103&gt;0,(npago),pago)</f>
        <v>PAGO</v>
      </c>
      <c r="V103" s="34">
        <f t="shared" ref="V103:V131" si="140">quitar4-R103-L103-F103</f>
        <v>850</v>
      </c>
      <c r="W103" s="33">
        <f t="shared" si="114"/>
        <v>-197414.26746775422</v>
      </c>
      <c r="X103" s="42">
        <f t="shared" si="115"/>
        <v>0</v>
      </c>
      <c r="Y103" s="34">
        <f t="shared" si="90"/>
        <v>0</v>
      </c>
      <c r="Z103" s="38" t="str">
        <f t="shared" si="91"/>
        <v>PAGO</v>
      </c>
      <c r="AB103" s="34">
        <f t="shared" ref="AB103:AB131" si="141">quitar5-X103-R103-L103-F103</f>
        <v>950</v>
      </c>
      <c r="AC103" s="33">
        <f t="shared" si="116"/>
        <v>-312900.5472335724</v>
      </c>
      <c r="AD103" s="42">
        <f t="shared" si="117"/>
        <v>0</v>
      </c>
      <c r="AE103" s="34">
        <f t="shared" si="93"/>
        <v>0</v>
      </c>
      <c r="AF103" s="38" t="str">
        <f t="shared" si="94"/>
        <v>PAGO</v>
      </c>
      <c r="AH103" s="43">
        <f t="shared" ref="AH103:AH131" si="142">quitar6-X103-R103-L103-F103-AD103</f>
        <v>1450</v>
      </c>
      <c r="AI103" s="33">
        <f t="shared" si="118"/>
        <v>-68691.294239613446</v>
      </c>
      <c r="AJ103" s="42">
        <f t="shared" si="119"/>
        <v>0</v>
      </c>
      <c r="AK103" s="34">
        <f t="shared" si="96"/>
        <v>0</v>
      </c>
      <c r="AL103" s="38" t="str">
        <f t="shared" si="97"/>
        <v>PAGO</v>
      </c>
      <c r="AN103" s="43">
        <f t="shared" ref="AN103:AN131" si="143">quitar7-X103-R103-L103-F103-AD103-AJ103</f>
        <v>1450</v>
      </c>
      <c r="AO103" s="33">
        <f t="shared" si="120"/>
        <v>-65569.106549181422</v>
      </c>
      <c r="AP103" s="42">
        <f t="shared" si="121"/>
        <v>0</v>
      </c>
      <c r="AQ103" s="34">
        <f t="shared" si="122"/>
        <v>0</v>
      </c>
      <c r="AR103" s="38" t="str">
        <f t="shared" si="99"/>
        <v>PAGO</v>
      </c>
      <c r="AT103" s="43">
        <f t="shared" ref="AT103:AT131" si="144">quitar8-X103-R103-L103-F103-AD103-AJ103-AP103</f>
        <v>1450</v>
      </c>
      <c r="AU103" s="33">
        <f t="shared" si="123"/>
        <v>-65569.106549181422</v>
      </c>
      <c r="AV103" s="42">
        <f t="shared" si="124"/>
        <v>0</v>
      </c>
      <c r="AW103" s="34">
        <f t="shared" si="125"/>
        <v>0</v>
      </c>
      <c r="AX103" s="38" t="str">
        <f t="shared" si="101"/>
        <v>PAGO</v>
      </c>
      <c r="AZ103" s="43">
        <f t="shared" ref="AZ103:AZ131" si="145">quitar9-X103-R103-L103-F103-AD103-AJ103-AP103-AV103</f>
        <v>1450</v>
      </c>
      <c r="BA103" s="33">
        <f t="shared" si="126"/>
        <v>-65569.106549181422</v>
      </c>
      <c r="BB103" s="42">
        <f t="shared" si="127"/>
        <v>0</v>
      </c>
      <c r="BC103" s="34">
        <f t="shared" si="128"/>
        <v>0</v>
      </c>
      <c r="BD103" s="38" t="str">
        <f t="shared" si="103"/>
        <v>PAGO</v>
      </c>
      <c r="BF103" s="43">
        <f t="shared" ref="BF103:BF131" si="146">quitar10-X103-R103-L103-F103-AD103-AJ103-AP103-AV103-BB103</f>
        <v>1450</v>
      </c>
      <c r="BG103" s="33">
        <f t="shared" si="129"/>
        <v>-65569.106549181422</v>
      </c>
      <c r="BH103" s="42">
        <f t="shared" si="130"/>
        <v>0</v>
      </c>
      <c r="BI103" s="34">
        <f t="shared" si="131"/>
        <v>0</v>
      </c>
      <c r="BJ103" s="38" t="str">
        <f t="shared" si="105"/>
        <v>PAGO</v>
      </c>
    </row>
    <row r="104" spans="2:62" x14ac:dyDescent="0.25">
      <c r="B104" s="28">
        <f t="shared" si="132"/>
        <v>45078</v>
      </c>
      <c r="C104" s="27"/>
      <c r="D104" s="34">
        <f t="shared" ref="D104:D131" si="147">quitar1</f>
        <v>500</v>
      </c>
      <c r="E104" s="33">
        <f t="shared" ref="E104:E131" si="148">(E103-D104)*(1+(juros1))</f>
        <v>-31055234.04918639</v>
      </c>
      <c r="F104" s="42">
        <f t="shared" ref="F104:F131" si="149">IF(H104=npago, D104,IF(G104=0,IF(G103&gt;0,G103,zero)))</f>
        <v>0</v>
      </c>
      <c r="G104" s="34">
        <f t="shared" si="133"/>
        <v>0</v>
      </c>
      <c r="H104" s="38" t="str">
        <f t="shared" si="134"/>
        <v>PAGO</v>
      </c>
      <c r="J104" s="34">
        <f t="shared" si="135"/>
        <v>550</v>
      </c>
      <c r="K104" s="33">
        <f t="shared" ref="K104:K131" si="150">(K103-J104)*(1+(juros2))</f>
        <v>-2636129.1020202525</v>
      </c>
      <c r="L104" s="42">
        <f t="shared" ref="L104:L131" si="151">IF(N104=npago, J104,IF(M104=0,IF(M103&gt;0,M103,zero)))</f>
        <v>0</v>
      </c>
      <c r="M104" s="34">
        <f t="shared" si="136"/>
        <v>0</v>
      </c>
      <c r="N104" s="38" t="str">
        <f t="shared" si="137"/>
        <v>PAGO</v>
      </c>
      <c r="P104" s="34">
        <f t="shared" ref="P104:P131" si="152">quitar3-L104-F104</f>
        <v>750</v>
      </c>
      <c r="Q104" s="33">
        <f t="shared" ref="Q104:Q131" si="153">(Q103-P104)*(1+(juros3))</f>
        <v>-62869.143481710336</v>
      </c>
      <c r="R104" s="42">
        <f t="shared" ref="R104:R131" si="154">IF(T104=npago, P104,IF(S104=0,IF(S103&gt;0,S103,zero)))</f>
        <v>0</v>
      </c>
      <c r="S104" s="34">
        <f t="shared" si="138"/>
        <v>0</v>
      </c>
      <c r="T104" s="38" t="str">
        <f t="shared" si="139"/>
        <v>PAGO</v>
      </c>
      <c r="V104" s="34">
        <f t="shared" si="140"/>
        <v>850</v>
      </c>
      <c r="W104" s="33">
        <f t="shared" ref="W104:W131" si="155">(W103-V104)*(1+(juros4))</f>
        <v>-204628.55045346913</v>
      </c>
      <c r="X104" s="42">
        <f t="shared" ref="X104:X131" si="156">IF(Z104=npago, V104,IF(Y104=0,IF(Y103&gt;0,Y103,0)))</f>
        <v>0</v>
      </c>
      <c r="Y104" s="34">
        <f t="shared" si="90"/>
        <v>0</v>
      </c>
      <c r="Z104" s="38" t="str">
        <f t="shared" si="91"/>
        <v>PAGO</v>
      </c>
      <c r="AB104" s="34">
        <f t="shared" si="141"/>
        <v>950</v>
      </c>
      <c r="AC104" s="33">
        <f t="shared" ref="AC104:AC131" si="157">(AC103-AB104)*(1+(juros5))</f>
        <v>-326404.56912291533</v>
      </c>
      <c r="AD104" s="42">
        <f t="shared" ref="AD104:AD131" si="158">IF(AF104=npago, AB104,IF(AE104=0,IF(AE103&gt;0,AE103,0)))</f>
        <v>0</v>
      </c>
      <c r="AE104" s="34">
        <f t="shared" si="93"/>
        <v>0</v>
      </c>
      <c r="AF104" s="38" t="str">
        <f t="shared" si="94"/>
        <v>PAGO</v>
      </c>
      <c r="AH104" s="43">
        <f t="shared" si="142"/>
        <v>1450</v>
      </c>
      <c r="AI104" s="33">
        <f t="shared" ref="AI104:AI131" si="159">(AI103-AH104)*(1+(juros6))</f>
        <v>-70281.576828092671</v>
      </c>
      <c r="AJ104" s="42">
        <f t="shared" si="119"/>
        <v>0</v>
      </c>
      <c r="AK104" s="34">
        <f t="shared" si="96"/>
        <v>0</v>
      </c>
      <c r="AL104" s="38" t="str">
        <f t="shared" si="97"/>
        <v>PAGO</v>
      </c>
      <c r="AN104" s="43">
        <f t="shared" si="143"/>
        <v>1450</v>
      </c>
      <c r="AO104" s="33">
        <f t="shared" ref="AO104:AO131" si="160">(AO103-AN104)*(1+(juros7))</f>
        <v>-67019.106549181422</v>
      </c>
      <c r="AP104" s="42">
        <f t="shared" si="121"/>
        <v>0</v>
      </c>
      <c r="AQ104" s="34">
        <f t="shared" si="122"/>
        <v>0</v>
      </c>
      <c r="AR104" s="38" t="str">
        <f t="shared" si="99"/>
        <v>PAGO</v>
      </c>
      <c r="AT104" s="43">
        <f t="shared" si="144"/>
        <v>1450</v>
      </c>
      <c r="AU104" s="33">
        <f t="shared" ref="AU104:AU131" si="161">(AU103-AT104)*(1+(juros8))</f>
        <v>-67019.106549181422</v>
      </c>
      <c r="AV104" s="42">
        <f t="shared" si="124"/>
        <v>0</v>
      </c>
      <c r="AW104" s="34">
        <f t="shared" si="125"/>
        <v>0</v>
      </c>
      <c r="AX104" s="38" t="str">
        <f t="shared" si="101"/>
        <v>PAGO</v>
      </c>
      <c r="AZ104" s="43">
        <f t="shared" si="145"/>
        <v>1450</v>
      </c>
      <c r="BA104" s="33">
        <f t="shared" ref="BA104:BA131" si="162">(BA103-AZ104)*(1+(juros9))</f>
        <v>-67019.106549181422</v>
      </c>
      <c r="BB104" s="42">
        <f t="shared" si="127"/>
        <v>0</v>
      </c>
      <c r="BC104" s="34">
        <f t="shared" si="128"/>
        <v>0</v>
      </c>
      <c r="BD104" s="38" t="str">
        <f t="shared" si="103"/>
        <v>PAGO</v>
      </c>
      <c r="BF104" s="43">
        <f t="shared" si="146"/>
        <v>1450</v>
      </c>
      <c r="BG104" s="33">
        <f t="shared" ref="BG104:BG131" si="163">(BG103-BF104)*(1+(juros10))</f>
        <v>-67019.106549181422</v>
      </c>
      <c r="BH104" s="42">
        <f t="shared" si="130"/>
        <v>0</v>
      </c>
      <c r="BI104" s="34">
        <f t="shared" si="131"/>
        <v>0</v>
      </c>
      <c r="BJ104" s="38" t="str">
        <f t="shared" si="105"/>
        <v>PAGO</v>
      </c>
    </row>
    <row r="105" spans="2:62" x14ac:dyDescent="0.25">
      <c r="B105" s="28">
        <f t="shared" si="132"/>
        <v>45108</v>
      </c>
      <c r="C105" s="27"/>
      <c r="D105" s="34">
        <f t="shared" si="147"/>
        <v>500</v>
      </c>
      <c r="E105" s="33">
        <f t="shared" si="148"/>
        <v>-34161307.454105034</v>
      </c>
      <c r="F105" s="42">
        <f t="shared" si="149"/>
        <v>0</v>
      </c>
      <c r="G105" s="34">
        <f t="shared" si="133"/>
        <v>0</v>
      </c>
      <c r="H105" s="38" t="str">
        <f t="shared" si="134"/>
        <v>PAGO</v>
      </c>
      <c r="J105" s="34">
        <f t="shared" si="135"/>
        <v>550</v>
      </c>
      <c r="K105" s="33">
        <f t="shared" si="150"/>
        <v>-2821246.6391616701</v>
      </c>
      <c r="L105" s="42">
        <f t="shared" si="151"/>
        <v>0</v>
      </c>
      <c r="M105" s="34">
        <f t="shared" si="136"/>
        <v>0</v>
      </c>
      <c r="N105" s="38" t="str">
        <f t="shared" si="137"/>
        <v>PAGO</v>
      </c>
      <c r="P105" s="34">
        <f t="shared" si="152"/>
        <v>750</v>
      </c>
      <c r="Q105" s="33">
        <f t="shared" si="153"/>
        <v>-63905.429627378027</v>
      </c>
      <c r="R105" s="42">
        <f t="shared" si="154"/>
        <v>0</v>
      </c>
      <c r="S105" s="34">
        <f t="shared" si="138"/>
        <v>0</v>
      </c>
      <c r="T105" s="38" t="str">
        <f t="shared" si="139"/>
        <v>PAGO</v>
      </c>
      <c r="V105" s="34">
        <f t="shared" si="140"/>
        <v>850</v>
      </c>
      <c r="W105" s="33">
        <f t="shared" si="155"/>
        <v>-212074.4119230255</v>
      </c>
      <c r="X105" s="42">
        <f t="shared" si="156"/>
        <v>0</v>
      </c>
      <c r="Y105" s="34">
        <f t="shared" si="90"/>
        <v>0</v>
      </c>
      <c r="Z105" s="38" t="str">
        <f t="shared" si="91"/>
        <v>PAGO</v>
      </c>
      <c r="AB105" s="34">
        <f t="shared" si="141"/>
        <v>950</v>
      </c>
      <c r="AC105" s="33">
        <f t="shared" si="157"/>
        <v>-340448.75188783195</v>
      </c>
      <c r="AD105" s="42">
        <f t="shared" si="158"/>
        <v>0</v>
      </c>
      <c r="AE105" s="34">
        <f t="shared" si="93"/>
        <v>0</v>
      </c>
      <c r="AF105" s="38" t="str">
        <f t="shared" si="94"/>
        <v>PAGO</v>
      </c>
      <c r="AH105" s="43">
        <f t="shared" si="142"/>
        <v>1450</v>
      </c>
      <c r="AI105" s="33">
        <f t="shared" si="159"/>
        <v>-71875.039981748851</v>
      </c>
      <c r="AJ105" s="42">
        <f t="shared" si="119"/>
        <v>0</v>
      </c>
      <c r="AK105" s="34">
        <f t="shared" si="96"/>
        <v>0</v>
      </c>
      <c r="AL105" s="38" t="str">
        <f t="shared" si="97"/>
        <v>PAGO</v>
      </c>
      <c r="AN105" s="43">
        <f t="shared" si="143"/>
        <v>1450</v>
      </c>
      <c r="AO105" s="33">
        <f t="shared" si="160"/>
        <v>-68469.106549181422</v>
      </c>
      <c r="AP105" s="42">
        <f t="shared" si="121"/>
        <v>0</v>
      </c>
      <c r="AQ105" s="34">
        <f t="shared" si="122"/>
        <v>0</v>
      </c>
      <c r="AR105" s="38" t="str">
        <f t="shared" si="99"/>
        <v>PAGO</v>
      </c>
      <c r="AT105" s="43">
        <f t="shared" si="144"/>
        <v>1450</v>
      </c>
      <c r="AU105" s="33">
        <f t="shared" si="161"/>
        <v>-68469.106549181422</v>
      </c>
      <c r="AV105" s="42">
        <f t="shared" si="124"/>
        <v>0</v>
      </c>
      <c r="AW105" s="34">
        <f t="shared" si="125"/>
        <v>0</v>
      </c>
      <c r="AX105" s="38" t="str">
        <f t="shared" si="101"/>
        <v>PAGO</v>
      </c>
      <c r="AZ105" s="43">
        <f t="shared" si="145"/>
        <v>1450</v>
      </c>
      <c r="BA105" s="33">
        <f t="shared" si="162"/>
        <v>-68469.106549181422</v>
      </c>
      <c r="BB105" s="42">
        <f t="shared" si="127"/>
        <v>0</v>
      </c>
      <c r="BC105" s="34">
        <f t="shared" si="128"/>
        <v>0</v>
      </c>
      <c r="BD105" s="38" t="str">
        <f t="shared" si="103"/>
        <v>PAGO</v>
      </c>
      <c r="BF105" s="43">
        <f t="shared" si="146"/>
        <v>1450</v>
      </c>
      <c r="BG105" s="33">
        <f t="shared" si="163"/>
        <v>-68469.106549181422</v>
      </c>
      <c r="BH105" s="42">
        <f t="shared" si="130"/>
        <v>0</v>
      </c>
      <c r="BI105" s="34">
        <f t="shared" si="131"/>
        <v>0</v>
      </c>
      <c r="BJ105" s="38" t="str">
        <f t="shared" si="105"/>
        <v>PAGO</v>
      </c>
    </row>
    <row r="106" spans="2:62" x14ac:dyDescent="0.25">
      <c r="B106" s="28">
        <f t="shared" si="132"/>
        <v>45139</v>
      </c>
      <c r="C106" s="27"/>
      <c r="D106" s="34">
        <f t="shared" si="147"/>
        <v>500</v>
      </c>
      <c r="E106" s="33">
        <f t="shared" si="148"/>
        <v>-37577988.199515544</v>
      </c>
      <c r="F106" s="42">
        <f t="shared" si="149"/>
        <v>0</v>
      </c>
      <c r="G106" s="34">
        <f t="shared" si="133"/>
        <v>0</v>
      </c>
      <c r="H106" s="38" t="str">
        <f t="shared" si="134"/>
        <v>PAGO</v>
      </c>
      <c r="J106" s="34">
        <f t="shared" si="135"/>
        <v>550</v>
      </c>
      <c r="K106" s="33">
        <f t="shared" si="150"/>
        <v>-3019322.403902987</v>
      </c>
      <c r="L106" s="42">
        <f t="shared" si="151"/>
        <v>0</v>
      </c>
      <c r="M106" s="34">
        <f t="shared" si="136"/>
        <v>0</v>
      </c>
      <c r="N106" s="38" t="str">
        <f t="shared" si="137"/>
        <v>PAGO</v>
      </c>
      <c r="P106" s="34">
        <f t="shared" si="152"/>
        <v>750</v>
      </c>
      <c r="Q106" s="33">
        <f t="shared" si="153"/>
        <v>-64946.379060701227</v>
      </c>
      <c r="R106" s="42">
        <f t="shared" si="154"/>
        <v>0</v>
      </c>
      <c r="S106" s="34">
        <f t="shared" si="138"/>
        <v>0</v>
      </c>
      <c r="T106" s="38" t="str">
        <f t="shared" si="139"/>
        <v>PAGO</v>
      </c>
      <c r="V106" s="34">
        <f t="shared" si="140"/>
        <v>850</v>
      </c>
      <c r="W106" s="33">
        <f t="shared" si="155"/>
        <v>-219759.28554575462</v>
      </c>
      <c r="X106" s="42">
        <f t="shared" si="156"/>
        <v>0</v>
      </c>
      <c r="Y106" s="34">
        <f t="shared" si="90"/>
        <v>0</v>
      </c>
      <c r="Z106" s="38" t="str">
        <f t="shared" si="91"/>
        <v>PAGO</v>
      </c>
      <c r="AB106" s="34">
        <f t="shared" si="141"/>
        <v>950</v>
      </c>
      <c r="AC106" s="33">
        <f t="shared" si="157"/>
        <v>-355054.70196334523</v>
      </c>
      <c r="AD106" s="42">
        <f t="shared" si="158"/>
        <v>0</v>
      </c>
      <c r="AE106" s="34">
        <f t="shared" si="93"/>
        <v>0</v>
      </c>
      <c r="AF106" s="38" t="str">
        <f t="shared" si="94"/>
        <v>PAGO</v>
      </c>
      <c r="AH106" s="43">
        <f t="shared" si="142"/>
        <v>1450</v>
      </c>
      <c r="AI106" s="33">
        <f t="shared" si="159"/>
        <v>-73471.690061712347</v>
      </c>
      <c r="AJ106" s="42">
        <f t="shared" si="119"/>
        <v>0</v>
      </c>
      <c r="AK106" s="34">
        <f t="shared" si="96"/>
        <v>0</v>
      </c>
      <c r="AL106" s="38" t="str">
        <f t="shared" si="97"/>
        <v>PAGO</v>
      </c>
      <c r="AN106" s="43">
        <f t="shared" si="143"/>
        <v>1450</v>
      </c>
      <c r="AO106" s="33">
        <f t="shared" si="160"/>
        <v>-69919.106549181422</v>
      </c>
      <c r="AP106" s="42">
        <f t="shared" si="121"/>
        <v>0</v>
      </c>
      <c r="AQ106" s="34">
        <f t="shared" si="122"/>
        <v>0</v>
      </c>
      <c r="AR106" s="38" t="str">
        <f t="shared" si="99"/>
        <v>PAGO</v>
      </c>
      <c r="AT106" s="43">
        <f t="shared" si="144"/>
        <v>1450</v>
      </c>
      <c r="AU106" s="33">
        <f t="shared" si="161"/>
        <v>-69919.106549181422</v>
      </c>
      <c r="AV106" s="42">
        <f t="shared" si="124"/>
        <v>0</v>
      </c>
      <c r="AW106" s="34">
        <f t="shared" si="125"/>
        <v>0</v>
      </c>
      <c r="AX106" s="38" t="str">
        <f t="shared" si="101"/>
        <v>PAGO</v>
      </c>
      <c r="AZ106" s="43">
        <f t="shared" si="145"/>
        <v>1450</v>
      </c>
      <c r="BA106" s="33">
        <f t="shared" si="162"/>
        <v>-69919.106549181422</v>
      </c>
      <c r="BB106" s="42">
        <f t="shared" si="127"/>
        <v>0</v>
      </c>
      <c r="BC106" s="34">
        <f t="shared" si="128"/>
        <v>0</v>
      </c>
      <c r="BD106" s="38" t="str">
        <f t="shared" si="103"/>
        <v>PAGO</v>
      </c>
      <c r="BF106" s="43">
        <f t="shared" si="146"/>
        <v>1450</v>
      </c>
      <c r="BG106" s="33">
        <f t="shared" si="163"/>
        <v>-69919.106549181422</v>
      </c>
      <c r="BH106" s="42">
        <f t="shared" si="130"/>
        <v>0</v>
      </c>
      <c r="BI106" s="34">
        <f t="shared" si="131"/>
        <v>0</v>
      </c>
      <c r="BJ106" s="38" t="str">
        <f t="shared" si="105"/>
        <v>PAGO</v>
      </c>
    </row>
    <row r="107" spans="2:62" x14ac:dyDescent="0.25">
      <c r="B107" s="28">
        <f t="shared" si="132"/>
        <v>45170</v>
      </c>
      <c r="C107" s="27"/>
      <c r="D107" s="34">
        <f t="shared" si="147"/>
        <v>500</v>
      </c>
      <c r="E107" s="33">
        <f t="shared" si="148"/>
        <v>-41336337.019467101</v>
      </c>
      <c r="F107" s="42">
        <f t="shared" si="149"/>
        <v>0</v>
      </c>
      <c r="G107" s="34">
        <f t="shared" si="133"/>
        <v>0</v>
      </c>
      <c r="H107" s="38" t="str">
        <f t="shared" si="134"/>
        <v>PAGO</v>
      </c>
      <c r="J107" s="34">
        <f t="shared" si="135"/>
        <v>550</v>
      </c>
      <c r="K107" s="33">
        <f t="shared" si="150"/>
        <v>-3231263.4721761965</v>
      </c>
      <c r="L107" s="42">
        <f t="shared" si="151"/>
        <v>0</v>
      </c>
      <c r="M107" s="34">
        <f t="shared" si="136"/>
        <v>0</v>
      </c>
      <c r="N107" s="38" t="str">
        <f t="shared" si="137"/>
        <v>PAGO</v>
      </c>
      <c r="P107" s="34">
        <f t="shared" si="152"/>
        <v>750</v>
      </c>
      <c r="Q107" s="33">
        <f t="shared" si="153"/>
        <v>-65992.012766474392</v>
      </c>
      <c r="R107" s="42">
        <f t="shared" si="154"/>
        <v>0</v>
      </c>
      <c r="S107" s="34">
        <f t="shared" si="138"/>
        <v>0</v>
      </c>
      <c r="T107" s="38" t="str">
        <f t="shared" si="139"/>
        <v>PAGO</v>
      </c>
      <c r="V107" s="34">
        <f t="shared" si="140"/>
        <v>850</v>
      </c>
      <c r="W107" s="33">
        <f t="shared" si="155"/>
        <v>-227690.84361177337</v>
      </c>
      <c r="X107" s="42">
        <f t="shared" si="156"/>
        <v>0</v>
      </c>
      <c r="Y107" s="34">
        <f t="shared" si="90"/>
        <v>0</v>
      </c>
      <c r="Z107" s="38" t="str">
        <f t="shared" si="91"/>
        <v>PAGO</v>
      </c>
      <c r="AB107" s="34">
        <f t="shared" si="141"/>
        <v>950</v>
      </c>
      <c r="AC107" s="33">
        <f t="shared" si="157"/>
        <v>-370244.89004187903</v>
      </c>
      <c r="AD107" s="42">
        <f t="shared" si="158"/>
        <v>0</v>
      </c>
      <c r="AE107" s="34">
        <f t="shared" si="93"/>
        <v>0</v>
      </c>
      <c r="AF107" s="38" t="str">
        <f t="shared" si="94"/>
        <v>PAGO</v>
      </c>
      <c r="AH107" s="43">
        <f t="shared" si="142"/>
        <v>1450</v>
      </c>
      <c r="AI107" s="33">
        <f t="shared" si="159"/>
        <v>-75071.533441835767</v>
      </c>
      <c r="AJ107" s="42">
        <f t="shared" si="119"/>
        <v>0</v>
      </c>
      <c r="AK107" s="34">
        <f t="shared" si="96"/>
        <v>0</v>
      </c>
      <c r="AL107" s="38" t="str">
        <f t="shared" si="97"/>
        <v>PAGO</v>
      </c>
      <c r="AN107" s="43">
        <f t="shared" si="143"/>
        <v>1450</v>
      </c>
      <c r="AO107" s="33">
        <f t="shared" si="160"/>
        <v>-71369.106549181422</v>
      </c>
      <c r="AP107" s="42">
        <f t="shared" si="121"/>
        <v>0</v>
      </c>
      <c r="AQ107" s="34">
        <f t="shared" si="122"/>
        <v>0</v>
      </c>
      <c r="AR107" s="38" t="str">
        <f t="shared" si="99"/>
        <v>PAGO</v>
      </c>
      <c r="AT107" s="43">
        <f t="shared" si="144"/>
        <v>1450</v>
      </c>
      <c r="AU107" s="33">
        <f t="shared" si="161"/>
        <v>-71369.106549181422</v>
      </c>
      <c r="AV107" s="42">
        <f t="shared" si="124"/>
        <v>0</v>
      </c>
      <c r="AW107" s="34">
        <f t="shared" si="125"/>
        <v>0</v>
      </c>
      <c r="AX107" s="38" t="str">
        <f t="shared" si="101"/>
        <v>PAGO</v>
      </c>
      <c r="AZ107" s="43">
        <f t="shared" si="145"/>
        <v>1450</v>
      </c>
      <c r="BA107" s="33">
        <f t="shared" si="162"/>
        <v>-71369.106549181422</v>
      </c>
      <c r="BB107" s="42">
        <f t="shared" si="127"/>
        <v>0</v>
      </c>
      <c r="BC107" s="34">
        <f t="shared" si="128"/>
        <v>0</v>
      </c>
      <c r="BD107" s="38" t="str">
        <f t="shared" si="103"/>
        <v>PAGO</v>
      </c>
      <c r="BF107" s="43">
        <f t="shared" si="146"/>
        <v>1450</v>
      </c>
      <c r="BG107" s="33">
        <f t="shared" si="163"/>
        <v>-71369.106549181422</v>
      </c>
      <c r="BH107" s="42">
        <f t="shared" si="130"/>
        <v>0</v>
      </c>
      <c r="BI107" s="34">
        <f t="shared" si="131"/>
        <v>0</v>
      </c>
      <c r="BJ107" s="38" t="str">
        <f t="shared" si="105"/>
        <v>PAGO</v>
      </c>
    </row>
    <row r="108" spans="2:62" x14ac:dyDescent="0.25">
      <c r="B108" s="28">
        <f t="shared" si="132"/>
        <v>45200</v>
      </c>
      <c r="C108" s="27"/>
      <c r="D108" s="34">
        <f t="shared" si="147"/>
        <v>500</v>
      </c>
      <c r="E108" s="33">
        <f t="shared" si="148"/>
        <v>-45470520.721413814</v>
      </c>
      <c r="F108" s="42">
        <f t="shared" si="149"/>
        <v>0</v>
      </c>
      <c r="G108" s="34">
        <f t="shared" si="133"/>
        <v>0</v>
      </c>
      <c r="H108" s="38" t="str">
        <f t="shared" si="134"/>
        <v>PAGO</v>
      </c>
      <c r="J108" s="34">
        <f t="shared" si="135"/>
        <v>550</v>
      </c>
      <c r="K108" s="33">
        <f t="shared" si="150"/>
        <v>-3458040.4152285303</v>
      </c>
      <c r="L108" s="42">
        <f t="shared" si="151"/>
        <v>0</v>
      </c>
      <c r="M108" s="34">
        <f t="shared" si="136"/>
        <v>0</v>
      </c>
      <c r="N108" s="38" t="str">
        <f t="shared" si="137"/>
        <v>PAGO</v>
      </c>
      <c r="P108" s="34">
        <f t="shared" si="152"/>
        <v>750</v>
      </c>
      <c r="Q108" s="33">
        <f t="shared" si="153"/>
        <v>-67042.351823923527</v>
      </c>
      <c r="R108" s="42">
        <f t="shared" si="154"/>
        <v>0</v>
      </c>
      <c r="S108" s="34">
        <f t="shared" si="138"/>
        <v>0</v>
      </c>
      <c r="T108" s="38" t="str">
        <f t="shared" si="139"/>
        <v>PAGO</v>
      </c>
      <c r="V108" s="34">
        <f t="shared" si="140"/>
        <v>850</v>
      </c>
      <c r="W108" s="33">
        <f t="shared" si="155"/>
        <v>-235877.00469171131</v>
      </c>
      <c r="X108" s="42">
        <f t="shared" si="156"/>
        <v>0</v>
      </c>
      <c r="Y108" s="34">
        <f t="shared" si="90"/>
        <v>0</v>
      </c>
      <c r="Z108" s="38" t="str">
        <f t="shared" si="91"/>
        <v>PAGO</v>
      </c>
      <c r="AB108" s="34">
        <f t="shared" si="141"/>
        <v>950</v>
      </c>
      <c r="AC108" s="33">
        <f t="shared" si="157"/>
        <v>-386042.6856435542</v>
      </c>
      <c r="AD108" s="42">
        <f t="shared" si="158"/>
        <v>0</v>
      </c>
      <c r="AE108" s="34">
        <f t="shared" si="93"/>
        <v>0</v>
      </c>
      <c r="AF108" s="38" t="str">
        <f t="shared" si="94"/>
        <v>PAGO</v>
      </c>
      <c r="AH108" s="43">
        <f t="shared" si="142"/>
        <v>1450</v>
      </c>
      <c r="AI108" s="33">
        <f t="shared" si="159"/>
        <v>-76674.576508719445</v>
      </c>
      <c r="AJ108" s="42">
        <f t="shared" si="119"/>
        <v>0</v>
      </c>
      <c r="AK108" s="34">
        <f t="shared" si="96"/>
        <v>0</v>
      </c>
      <c r="AL108" s="38" t="str">
        <f t="shared" si="97"/>
        <v>PAGO</v>
      </c>
      <c r="AN108" s="43">
        <f t="shared" si="143"/>
        <v>1450</v>
      </c>
      <c r="AO108" s="33">
        <f t="shared" si="160"/>
        <v>-72819.106549181422</v>
      </c>
      <c r="AP108" s="42">
        <f t="shared" si="121"/>
        <v>0</v>
      </c>
      <c r="AQ108" s="34">
        <f t="shared" si="122"/>
        <v>0</v>
      </c>
      <c r="AR108" s="38" t="str">
        <f t="shared" si="99"/>
        <v>PAGO</v>
      </c>
      <c r="AT108" s="43">
        <f t="shared" si="144"/>
        <v>1450</v>
      </c>
      <c r="AU108" s="33">
        <f t="shared" si="161"/>
        <v>-72819.106549181422</v>
      </c>
      <c r="AV108" s="42">
        <f t="shared" si="124"/>
        <v>0</v>
      </c>
      <c r="AW108" s="34">
        <f t="shared" si="125"/>
        <v>0</v>
      </c>
      <c r="AX108" s="38" t="str">
        <f t="shared" si="101"/>
        <v>PAGO</v>
      </c>
      <c r="AZ108" s="43">
        <f t="shared" si="145"/>
        <v>1450</v>
      </c>
      <c r="BA108" s="33">
        <f t="shared" si="162"/>
        <v>-72819.106549181422</v>
      </c>
      <c r="BB108" s="42">
        <f t="shared" si="127"/>
        <v>0</v>
      </c>
      <c r="BC108" s="34">
        <f t="shared" si="128"/>
        <v>0</v>
      </c>
      <c r="BD108" s="38" t="str">
        <f t="shared" si="103"/>
        <v>PAGO</v>
      </c>
      <c r="BF108" s="43">
        <f t="shared" si="146"/>
        <v>1450</v>
      </c>
      <c r="BG108" s="33">
        <f t="shared" si="163"/>
        <v>-72819.106549181422</v>
      </c>
      <c r="BH108" s="42">
        <f t="shared" si="130"/>
        <v>0</v>
      </c>
      <c r="BI108" s="34">
        <f t="shared" si="131"/>
        <v>0</v>
      </c>
      <c r="BJ108" s="38" t="str">
        <f t="shared" si="105"/>
        <v>PAGO</v>
      </c>
    </row>
    <row r="109" spans="2:62" x14ac:dyDescent="0.25">
      <c r="B109" s="28">
        <f t="shared" si="132"/>
        <v>45231</v>
      </c>
      <c r="C109" s="27"/>
      <c r="D109" s="34">
        <f t="shared" si="147"/>
        <v>500</v>
      </c>
      <c r="E109" s="33">
        <f t="shared" si="148"/>
        <v>-50018122.7935552</v>
      </c>
      <c r="F109" s="42">
        <f t="shared" si="149"/>
        <v>0</v>
      </c>
      <c r="G109" s="34">
        <f t="shared" si="133"/>
        <v>0</v>
      </c>
      <c r="H109" s="38" t="str">
        <f t="shared" si="134"/>
        <v>PAGO</v>
      </c>
      <c r="J109" s="34">
        <f t="shared" si="135"/>
        <v>550</v>
      </c>
      <c r="K109" s="33">
        <f t="shared" si="150"/>
        <v>-3700691.7442945275</v>
      </c>
      <c r="L109" s="42">
        <f t="shared" si="151"/>
        <v>0</v>
      </c>
      <c r="M109" s="34">
        <f t="shared" si="136"/>
        <v>0</v>
      </c>
      <c r="N109" s="38" t="str">
        <f t="shared" si="137"/>
        <v>PAGO</v>
      </c>
      <c r="P109" s="34">
        <f t="shared" si="152"/>
        <v>750</v>
      </c>
      <c r="Q109" s="33">
        <f t="shared" si="153"/>
        <v>-68097.417407131186</v>
      </c>
      <c r="R109" s="42">
        <f t="shared" si="154"/>
        <v>0</v>
      </c>
      <c r="S109" s="34">
        <f t="shared" si="138"/>
        <v>0</v>
      </c>
      <c r="T109" s="38" t="str">
        <f t="shared" si="139"/>
        <v>PAGO</v>
      </c>
      <c r="V109" s="34">
        <f t="shared" si="140"/>
        <v>850</v>
      </c>
      <c r="W109" s="33">
        <f t="shared" si="155"/>
        <v>-244325.94154231524</v>
      </c>
      <c r="X109" s="42">
        <f t="shared" si="156"/>
        <v>0</v>
      </c>
      <c r="Y109" s="34">
        <f t="shared" si="90"/>
        <v>0</v>
      </c>
      <c r="Z109" s="38" t="str">
        <f t="shared" si="91"/>
        <v>PAGO</v>
      </c>
      <c r="AB109" s="34">
        <f t="shared" si="141"/>
        <v>950</v>
      </c>
      <c r="AC109" s="33">
        <f t="shared" si="157"/>
        <v>-402472.39306929638</v>
      </c>
      <c r="AD109" s="42">
        <f t="shared" si="158"/>
        <v>0</v>
      </c>
      <c r="AE109" s="34">
        <f t="shared" si="93"/>
        <v>0</v>
      </c>
      <c r="AF109" s="38" t="str">
        <f t="shared" si="94"/>
        <v>PAGO</v>
      </c>
      <c r="AH109" s="43">
        <f t="shared" si="142"/>
        <v>1450</v>
      </c>
      <c r="AI109" s="33">
        <f t="shared" si="159"/>
        <v>-78280.82566173689</v>
      </c>
      <c r="AJ109" s="42">
        <f t="shared" si="119"/>
        <v>0</v>
      </c>
      <c r="AK109" s="34">
        <f t="shared" si="96"/>
        <v>0</v>
      </c>
      <c r="AL109" s="38" t="str">
        <f t="shared" si="97"/>
        <v>PAGO</v>
      </c>
      <c r="AN109" s="43">
        <f t="shared" si="143"/>
        <v>1450</v>
      </c>
      <c r="AO109" s="33">
        <f t="shared" si="160"/>
        <v>-74269.106549181422</v>
      </c>
      <c r="AP109" s="42">
        <f t="shared" si="121"/>
        <v>0</v>
      </c>
      <c r="AQ109" s="34">
        <f t="shared" si="122"/>
        <v>0</v>
      </c>
      <c r="AR109" s="38" t="str">
        <f t="shared" si="99"/>
        <v>PAGO</v>
      </c>
      <c r="AT109" s="43">
        <f t="shared" si="144"/>
        <v>1450</v>
      </c>
      <c r="AU109" s="33">
        <f t="shared" si="161"/>
        <v>-74269.106549181422</v>
      </c>
      <c r="AV109" s="42">
        <f t="shared" si="124"/>
        <v>0</v>
      </c>
      <c r="AW109" s="34">
        <f t="shared" si="125"/>
        <v>0</v>
      </c>
      <c r="AX109" s="38" t="str">
        <f t="shared" si="101"/>
        <v>PAGO</v>
      </c>
      <c r="AZ109" s="43">
        <f t="shared" si="145"/>
        <v>1450</v>
      </c>
      <c r="BA109" s="33">
        <f t="shared" si="162"/>
        <v>-74269.106549181422</v>
      </c>
      <c r="BB109" s="42">
        <f t="shared" si="127"/>
        <v>0</v>
      </c>
      <c r="BC109" s="34">
        <f t="shared" si="128"/>
        <v>0</v>
      </c>
      <c r="BD109" s="38" t="str">
        <f t="shared" si="103"/>
        <v>PAGO</v>
      </c>
      <c r="BF109" s="43">
        <f t="shared" si="146"/>
        <v>1450</v>
      </c>
      <c r="BG109" s="33">
        <f t="shared" si="163"/>
        <v>-74269.106549181422</v>
      </c>
      <c r="BH109" s="42">
        <f t="shared" si="130"/>
        <v>0</v>
      </c>
      <c r="BI109" s="34">
        <f t="shared" si="131"/>
        <v>0</v>
      </c>
      <c r="BJ109" s="38" t="str">
        <f t="shared" si="105"/>
        <v>PAGO</v>
      </c>
    </row>
    <row r="110" spans="2:62" x14ac:dyDescent="0.25">
      <c r="B110" s="28">
        <f t="shared" si="132"/>
        <v>45261</v>
      </c>
      <c r="C110" s="27"/>
      <c r="D110" s="34">
        <f t="shared" si="147"/>
        <v>500</v>
      </c>
      <c r="E110" s="33">
        <f t="shared" si="148"/>
        <v>-55020485.072910726</v>
      </c>
      <c r="F110" s="42">
        <f t="shared" si="149"/>
        <v>0</v>
      </c>
      <c r="G110" s="34">
        <f t="shared" si="133"/>
        <v>0</v>
      </c>
      <c r="H110" s="38" t="str">
        <f t="shared" si="134"/>
        <v>PAGO</v>
      </c>
      <c r="J110" s="34">
        <f t="shared" si="135"/>
        <v>550</v>
      </c>
      <c r="K110" s="33">
        <f t="shared" si="150"/>
        <v>-3960328.6663951445</v>
      </c>
      <c r="L110" s="42">
        <f t="shared" si="151"/>
        <v>0</v>
      </c>
      <c r="M110" s="34">
        <f t="shared" si="136"/>
        <v>0</v>
      </c>
      <c r="N110" s="38" t="str">
        <f t="shared" si="137"/>
        <v>PAGO</v>
      </c>
      <c r="P110" s="34">
        <f t="shared" si="152"/>
        <v>750</v>
      </c>
      <c r="Q110" s="33">
        <f t="shared" si="153"/>
        <v>-69157.230785463267</v>
      </c>
      <c r="R110" s="42">
        <f t="shared" si="154"/>
        <v>0</v>
      </c>
      <c r="S110" s="34">
        <f t="shared" si="138"/>
        <v>0</v>
      </c>
      <c r="T110" s="38" t="str">
        <f t="shared" si="139"/>
        <v>PAGO</v>
      </c>
      <c r="V110" s="34">
        <f t="shared" si="140"/>
        <v>850</v>
      </c>
      <c r="W110" s="33">
        <f t="shared" si="155"/>
        <v>-253046.08926582357</v>
      </c>
      <c r="X110" s="42">
        <f t="shared" si="156"/>
        <v>0</v>
      </c>
      <c r="Y110" s="34">
        <f t="shared" si="90"/>
        <v>0</v>
      </c>
      <c r="Z110" s="38" t="str">
        <f t="shared" si="91"/>
        <v>PAGO</v>
      </c>
      <c r="AB110" s="34">
        <f t="shared" si="141"/>
        <v>950</v>
      </c>
      <c r="AC110" s="33">
        <f t="shared" si="157"/>
        <v>-419559.28879206826</v>
      </c>
      <c r="AD110" s="42">
        <f t="shared" si="158"/>
        <v>0</v>
      </c>
      <c r="AE110" s="34">
        <f t="shared" si="93"/>
        <v>0</v>
      </c>
      <c r="AF110" s="38" t="str">
        <f t="shared" si="94"/>
        <v>PAGO</v>
      </c>
      <c r="AH110" s="43">
        <f t="shared" si="142"/>
        <v>1450</v>
      </c>
      <c r="AI110" s="33">
        <f t="shared" si="159"/>
        <v>-79890.287313060369</v>
      </c>
      <c r="AJ110" s="42">
        <f t="shared" si="119"/>
        <v>0</v>
      </c>
      <c r="AK110" s="34">
        <f t="shared" si="96"/>
        <v>0</v>
      </c>
      <c r="AL110" s="38" t="str">
        <f t="shared" si="97"/>
        <v>PAGO</v>
      </c>
      <c r="AN110" s="43">
        <f t="shared" si="143"/>
        <v>1450</v>
      </c>
      <c r="AO110" s="33">
        <f t="shared" si="160"/>
        <v>-75719.106549181422</v>
      </c>
      <c r="AP110" s="42">
        <f t="shared" si="121"/>
        <v>0</v>
      </c>
      <c r="AQ110" s="34">
        <f t="shared" si="122"/>
        <v>0</v>
      </c>
      <c r="AR110" s="38" t="str">
        <f t="shared" si="99"/>
        <v>PAGO</v>
      </c>
      <c r="AT110" s="43">
        <f t="shared" si="144"/>
        <v>1450</v>
      </c>
      <c r="AU110" s="33">
        <f t="shared" si="161"/>
        <v>-75719.106549181422</v>
      </c>
      <c r="AV110" s="42">
        <f t="shared" si="124"/>
        <v>0</v>
      </c>
      <c r="AW110" s="34">
        <f t="shared" si="125"/>
        <v>0</v>
      </c>
      <c r="AX110" s="38" t="str">
        <f t="shared" si="101"/>
        <v>PAGO</v>
      </c>
      <c r="AZ110" s="43">
        <f t="shared" si="145"/>
        <v>1450</v>
      </c>
      <c r="BA110" s="33">
        <f t="shared" si="162"/>
        <v>-75719.106549181422</v>
      </c>
      <c r="BB110" s="42">
        <f t="shared" si="127"/>
        <v>0</v>
      </c>
      <c r="BC110" s="34">
        <f t="shared" si="128"/>
        <v>0</v>
      </c>
      <c r="BD110" s="38" t="str">
        <f t="shared" si="103"/>
        <v>PAGO</v>
      </c>
      <c r="BF110" s="43">
        <f t="shared" si="146"/>
        <v>1450</v>
      </c>
      <c r="BG110" s="33">
        <f t="shared" si="163"/>
        <v>-75719.106549181422</v>
      </c>
      <c r="BH110" s="42">
        <f t="shared" si="130"/>
        <v>0</v>
      </c>
      <c r="BI110" s="34">
        <f t="shared" si="131"/>
        <v>0</v>
      </c>
      <c r="BJ110" s="38" t="str">
        <f t="shared" si="105"/>
        <v>PAGO</v>
      </c>
    </row>
    <row r="111" spans="2:62" x14ac:dyDescent="0.25">
      <c r="B111" s="28">
        <f t="shared" si="132"/>
        <v>45292</v>
      </c>
      <c r="C111" s="27"/>
      <c r="D111" s="34">
        <f t="shared" si="147"/>
        <v>500</v>
      </c>
      <c r="E111" s="33">
        <f t="shared" si="148"/>
        <v>-60523083.580201805</v>
      </c>
      <c r="F111" s="42">
        <f t="shared" si="149"/>
        <v>0</v>
      </c>
      <c r="G111" s="34">
        <f t="shared" si="133"/>
        <v>0</v>
      </c>
      <c r="H111" s="38" t="str">
        <f t="shared" si="134"/>
        <v>PAGO</v>
      </c>
      <c r="J111" s="34">
        <f t="shared" si="135"/>
        <v>550</v>
      </c>
      <c r="K111" s="33">
        <f t="shared" si="150"/>
        <v>-4238140.1730428049</v>
      </c>
      <c r="L111" s="42">
        <f t="shared" si="151"/>
        <v>0</v>
      </c>
      <c r="M111" s="34">
        <f t="shared" si="136"/>
        <v>0</v>
      </c>
      <c r="N111" s="38" t="str">
        <f t="shared" si="137"/>
        <v>PAGO</v>
      </c>
      <c r="P111" s="34">
        <f t="shared" si="152"/>
        <v>750</v>
      </c>
      <c r="Q111" s="33">
        <f t="shared" si="153"/>
        <v>-70221.813323997849</v>
      </c>
      <c r="R111" s="42">
        <f t="shared" si="154"/>
        <v>0</v>
      </c>
      <c r="S111" s="34">
        <f t="shared" si="138"/>
        <v>0</v>
      </c>
      <c r="T111" s="38" t="str">
        <f t="shared" si="139"/>
        <v>PAGO</v>
      </c>
      <c r="V111" s="34">
        <f t="shared" si="140"/>
        <v>850</v>
      </c>
      <c r="W111" s="33">
        <f t="shared" si="155"/>
        <v>-262046.15373125652</v>
      </c>
      <c r="X111" s="42">
        <f t="shared" si="156"/>
        <v>0</v>
      </c>
      <c r="Y111" s="34">
        <f t="shared" si="90"/>
        <v>0</v>
      </c>
      <c r="Z111" s="38" t="str">
        <f t="shared" si="91"/>
        <v>PAGO</v>
      </c>
      <c r="AB111" s="34">
        <f t="shared" si="141"/>
        <v>950</v>
      </c>
      <c r="AC111" s="33">
        <f t="shared" si="157"/>
        <v>-437329.66034375102</v>
      </c>
      <c r="AD111" s="42">
        <f t="shared" si="158"/>
        <v>0</v>
      </c>
      <c r="AE111" s="34">
        <f t="shared" si="93"/>
        <v>0</v>
      </c>
      <c r="AF111" s="38" t="str">
        <f t="shared" si="94"/>
        <v>PAGO</v>
      </c>
      <c r="AH111" s="43">
        <f t="shared" si="142"/>
        <v>1450</v>
      </c>
      <c r="AI111" s="33">
        <f t="shared" si="159"/>
        <v>-81502.967887686493</v>
      </c>
      <c r="AJ111" s="42">
        <f t="shared" si="119"/>
        <v>0</v>
      </c>
      <c r="AK111" s="34">
        <f t="shared" si="96"/>
        <v>0</v>
      </c>
      <c r="AL111" s="38" t="str">
        <f t="shared" si="97"/>
        <v>PAGO</v>
      </c>
      <c r="AN111" s="43">
        <f t="shared" si="143"/>
        <v>1450</v>
      </c>
      <c r="AO111" s="33">
        <f t="shared" si="160"/>
        <v>-77169.106549181422</v>
      </c>
      <c r="AP111" s="42">
        <f t="shared" si="121"/>
        <v>0</v>
      </c>
      <c r="AQ111" s="34">
        <f t="shared" si="122"/>
        <v>0</v>
      </c>
      <c r="AR111" s="38" t="str">
        <f t="shared" si="99"/>
        <v>PAGO</v>
      </c>
      <c r="AT111" s="43">
        <f t="shared" si="144"/>
        <v>1450</v>
      </c>
      <c r="AU111" s="33">
        <f t="shared" si="161"/>
        <v>-77169.106549181422</v>
      </c>
      <c r="AV111" s="42">
        <f t="shared" si="124"/>
        <v>0</v>
      </c>
      <c r="AW111" s="34">
        <f t="shared" si="125"/>
        <v>0</v>
      </c>
      <c r="AX111" s="38" t="str">
        <f t="shared" si="101"/>
        <v>PAGO</v>
      </c>
      <c r="AZ111" s="43">
        <f t="shared" si="145"/>
        <v>1450</v>
      </c>
      <c r="BA111" s="33">
        <f t="shared" si="162"/>
        <v>-77169.106549181422</v>
      </c>
      <c r="BB111" s="42">
        <f t="shared" si="127"/>
        <v>0</v>
      </c>
      <c r="BC111" s="34">
        <f t="shared" si="128"/>
        <v>0</v>
      </c>
      <c r="BD111" s="38" t="str">
        <f t="shared" si="103"/>
        <v>PAGO</v>
      </c>
      <c r="BF111" s="43">
        <f t="shared" si="146"/>
        <v>1450</v>
      </c>
      <c r="BG111" s="33">
        <f t="shared" si="163"/>
        <v>-77169.106549181422</v>
      </c>
      <c r="BH111" s="42">
        <f t="shared" si="130"/>
        <v>0</v>
      </c>
      <c r="BI111" s="34">
        <f t="shared" si="131"/>
        <v>0</v>
      </c>
      <c r="BJ111" s="38" t="str">
        <f t="shared" si="105"/>
        <v>PAGO</v>
      </c>
    </row>
    <row r="112" spans="2:62" x14ac:dyDescent="0.25">
      <c r="B112" s="28">
        <f t="shared" si="132"/>
        <v>45323</v>
      </c>
      <c r="C112" s="27"/>
      <c r="D112" s="34">
        <f t="shared" si="147"/>
        <v>500</v>
      </c>
      <c r="E112" s="33">
        <f t="shared" si="148"/>
        <v>-66575941.938221991</v>
      </c>
      <c r="F112" s="42">
        <f t="shared" si="149"/>
        <v>0</v>
      </c>
      <c r="G112" s="34">
        <f t="shared" si="133"/>
        <v>0</v>
      </c>
      <c r="H112" s="38" t="str">
        <f t="shared" si="134"/>
        <v>PAGO</v>
      </c>
      <c r="J112" s="34">
        <f t="shared" si="135"/>
        <v>550</v>
      </c>
      <c r="K112" s="33">
        <f t="shared" si="150"/>
        <v>-4535398.4851558013</v>
      </c>
      <c r="L112" s="42">
        <f t="shared" si="151"/>
        <v>0</v>
      </c>
      <c r="M112" s="34">
        <f t="shared" si="136"/>
        <v>0</v>
      </c>
      <c r="N112" s="38" t="str">
        <f t="shared" si="137"/>
        <v>PAGO</v>
      </c>
      <c r="P112" s="34">
        <f t="shared" si="152"/>
        <v>750</v>
      </c>
      <c r="Q112" s="33">
        <f t="shared" si="153"/>
        <v>-71291.18648395584</v>
      </c>
      <c r="R112" s="42">
        <f t="shared" si="154"/>
        <v>0</v>
      </c>
      <c r="S112" s="34">
        <f t="shared" si="138"/>
        <v>0</v>
      </c>
      <c r="T112" s="38" t="str">
        <f t="shared" si="139"/>
        <v>PAGO</v>
      </c>
      <c r="V112" s="34">
        <f t="shared" si="140"/>
        <v>850</v>
      </c>
      <c r="W112" s="33">
        <f t="shared" si="155"/>
        <v>-271335.12026602984</v>
      </c>
      <c r="X112" s="42">
        <f t="shared" si="156"/>
        <v>0</v>
      </c>
      <c r="Y112" s="34">
        <f t="shared" si="90"/>
        <v>0</v>
      </c>
      <c r="Z112" s="38" t="str">
        <f t="shared" si="91"/>
        <v>PAGO</v>
      </c>
      <c r="AB112" s="34">
        <f t="shared" si="141"/>
        <v>950</v>
      </c>
      <c r="AC112" s="33">
        <f t="shared" si="157"/>
        <v>-455810.84675750107</v>
      </c>
      <c r="AD112" s="42">
        <f t="shared" si="158"/>
        <v>0</v>
      </c>
      <c r="AE112" s="34">
        <f t="shared" si="93"/>
        <v>0</v>
      </c>
      <c r="AF112" s="38" t="str">
        <f t="shared" si="94"/>
        <v>PAGO</v>
      </c>
      <c r="AH112" s="43">
        <f t="shared" si="142"/>
        <v>1450</v>
      </c>
      <c r="AI112" s="33">
        <f t="shared" si="159"/>
        <v>-83118.873823461865</v>
      </c>
      <c r="AJ112" s="42">
        <f t="shared" si="119"/>
        <v>0</v>
      </c>
      <c r="AK112" s="34">
        <f t="shared" si="96"/>
        <v>0</v>
      </c>
      <c r="AL112" s="38" t="str">
        <f t="shared" si="97"/>
        <v>PAGO</v>
      </c>
      <c r="AN112" s="43">
        <f t="shared" si="143"/>
        <v>1450</v>
      </c>
      <c r="AO112" s="33">
        <f t="shared" si="160"/>
        <v>-78619.106549181422</v>
      </c>
      <c r="AP112" s="42">
        <f t="shared" si="121"/>
        <v>0</v>
      </c>
      <c r="AQ112" s="34">
        <f t="shared" si="122"/>
        <v>0</v>
      </c>
      <c r="AR112" s="38" t="str">
        <f t="shared" si="99"/>
        <v>PAGO</v>
      </c>
      <c r="AT112" s="43">
        <f t="shared" si="144"/>
        <v>1450</v>
      </c>
      <c r="AU112" s="33">
        <f t="shared" si="161"/>
        <v>-78619.106549181422</v>
      </c>
      <c r="AV112" s="42">
        <f t="shared" si="124"/>
        <v>0</v>
      </c>
      <c r="AW112" s="34">
        <f t="shared" si="125"/>
        <v>0</v>
      </c>
      <c r="AX112" s="38" t="str">
        <f t="shared" si="101"/>
        <v>PAGO</v>
      </c>
      <c r="AZ112" s="43">
        <f t="shared" si="145"/>
        <v>1450</v>
      </c>
      <c r="BA112" s="33">
        <f t="shared" si="162"/>
        <v>-78619.106549181422</v>
      </c>
      <c r="BB112" s="42">
        <f t="shared" si="127"/>
        <v>0</v>
      </c>
      <c r="BC112" s="34">
        <f t="shared" si="128"/>
        <v>0</v>
      </c>
      <c r="BD112" s="38" t="str">
        <f t="shared" si="103"/>
        <v>PAGO</v>
      </c>
      <c r="BF112" s="43">
        <f t="shared" si="146"/>
        <v>1450</v>
      </c>
      <c r="BG112" s="33">
        <f t="shared" si="163"/>
        <v>-78619.106549181422</v>
      </c>
      <c r="BH112" s="42">
        <f t="shared" si="130"/>
        <v>0</v>
      </c>
      <c r="BI112" s="34">
        <f t="shared" si="131"/>
        <v>0</v>
      </c>
      <c r="BJ112" s="38" t="str">
        <f t="shared" si="105"/>
        <v>PAGO</v>
      </c>
    </row>
    <row r="113" spans="2:62" x14ac:dyDescent="0.25">
      <c r="B113" s="28">
        <f t="shared" si="132"/>
        <v>45352</v>
      </c>
      <c r="C113" s="27"/>
      <c r="D113" s="34">
        <f t="shared" si="147"/>
        <v>500</v>
      </c>
      <c r="E113" s="33">
        <f t="shared" si="148"/>
        <v>-73234086.132044196</v>
      </c>
      <c r="F113" s="42">
        <f t="shared" si="149"/>
        <v>0</v>
      </c>
      <c r="G113" s="34">
        <f t="shared" si="133"/>
        <v>0</v>
      </c>
      <c r="H113" s="38" t="str">
        <f t="shared" si="134"/>
        <v>PAGO</v>
      </c>
      <c r="J113" s="34">
        <f t="shared" si="135"/>
        <v>550</v>
      </c>
      <c r="K113" s="33">
        <f t="shared" si="150"/>
        <v>-4853464.8791167075</v>
      </c>
      <c r="L113" s="42">
        <f t="shared" si="151"/>
        <v>0</v>
      </c>
      <c r="M113" s="34">
        <f t="shared" si="136"/>
        <v>0</v>
      </c>
      <c r="N113" s="38" t="str">
        <f t="shared" si="137"/>
        <v>PAGO</v>
      </c>
      <c r="P113" s="34">
        <f t="shared" si="152"/>
        <v>750</v>
      </c>
      <c r="Q113" s="33">
        <f t="shared" si="153"/>
        <v>-72365.371823133639</v>
      </c>
      <c r="R113" s="42">
        <f t="shared" si="154"/>
        <v>0</v>
      </c>
      <c r="S113" s="34">
        <f t="shared" si="138"/>
        <v>0</v>
      </c>
      <c r="T113" s="38" t="str">
        <f t="shared" si="139"/>
        <v>PAGO</v>
      </c>
      <c r="V113" s="34">
        <f t="shared" si="140"/>
        <v>850</v>
      </c>
      <c r="W113" s="33">
        <f t="shared" si="155"/>
        <v>-280922.26262656943</v>
      </c>
      <c r="X113" s="42">
        <f t="shared" si="156"/>
        <v>0</v>
      </c>
      <c r="Y113" s="34">
        <f t="shared" si="90"/>
        <v>0</v>
      </c>
      <c r="Z113" s="38" t="str">
        <f t="shared" si="91"/>
        <v>PAGO</v>
      </c>
      <c r="AB113" s="34">
        <f t="shared" si="141"/>
        <v>950</v>
      </c>
      <c r="AC113" s="33">
        <f t="shared" si="157"/>
        <v>-475031.28062780114</v>
      </c>
      <c r="AD113" s="42">
        <f t="shared" si="158"/>
        <v>0</v>
      </c>
      <c r="AE113" s="34">
        <f t="shared" si="93"/>
        <v>0</v>
      </c>
      <c r="AF113" s="38" t="str">
        <f t="shared" si="94"/>
        <v>PAGO</v>
      </c>
      <c r="AH113" s="43">
        <f t="shared" si="142"/>
        <v>1450</v>
      </c>
      <c r="AI113" s="33">
        <f t="shared" si="159"/>
        <v>-84738.011571108786</v>
      </c>
      <c r="AJ113" s="42">
        <f t="shared" si="119"/>
        <v>0</v>
      </c>
      <c r="AK113" s="34">
        <f t="shared" si="96"/>
        <v>0</v>
      </c>
      <c r="AL113" s="38" t="str">
        <f t="shared" si="97"/>
        <v>PAGO</v>
      </c>
      <c r="AN113" s="43">
        <f t="shared" si="143"/>
        <v>1450</v>
      </c>
      <c r="AO113" s="33">
        <f t="shared" si="160"/>
        <v>-80069.106549181422</v>
      </c>
      <c r="AP113" s="42">
        <f t="shared" si="121"/>
        <v>0</v>
      </c>
      <c r="AQ113" s="34">
        <f t="shared" si="122"/>
        <v>0</v>
      </c>
      <c r="AR113" s="38" t="str">
        <f t="shared" si="99"/>
        <v>PAGO</v>
      </c>
      <c r="AT113" s="43">
        <f t="shared" si="144"/>
        <v>1450</v>
      </c>
      <c r="AU113" s="33">
        <f t="shared" si="161"/>
        <v>-80069.106549181422</v>
      </c>
      <c r="AV113" s="42">
        <f t="shared" si="124"/>
        <v>0</v>
      </c>
      <c r="AW113" s="34">
        <f t="shared" si="125"/>
        <v>0</v>
      </c>
      <c r="AX113" s="38" t="str">
        <f t="shared" si="101"/>
        <v>PAGO</v>
      </c>
      <c r="AZ113" s="43">
        <f t="shared" si="145"/>
        <v>1450</v>
      </c>
      <c r="BA113" s="33">
        <f t="shared" si="162"/>
        <v>-80069.106549181422</v>
      </c>
      <c r="BB113" s="42">
        <f t="shared" si="127"/>
        <v>0</v>
      </c>
      <c r="BC113" s="34">
        <f t="shared" si="128"/>
        <v>0</v>
      </c>
      <c r="BD113" s="38" t="str">
        <f t="shared" si="103"/>
        <v>PAGO</v>
      </c>
      <c r="BF113" s="43">
        <f t="shared" si="146"/>
        <v>1450</v>
      </c>
      <c r="BG113" s="33">
        <f t="shared" si="163"/>
        <v>-80069.106549181422</v>
      </c>
      <c r="BH113" s="42">
        <f t="shared" si="130"/>
        <v>0</v>
      </c>
      <c r="BI113" s="34">
        <f t="shared" si="131"/>
        <v>0</v>
      </c>
      <c r="BJ113" s="38" t="str">
        <f t="shared" si="105"/>
        <v>PAGO</v>
      </c>
    </row>
    <row r="114" spans="2:62" x14ac:dyDescent="0.25">
      <c r="B114" s="28">
        <f t="shared" si="132"/>
        <v>45383</v>
      </c>
      <c r="C114" s="27"/>
      <c r="D114" s="34">
        <f t="shared" si="147"/>
        <v>500</v>
      </c>
      <c r="E114" s="33">
        <f t="shared" si="148"/>
        <v>-80558044.745248616</v>
      </c>
      <c r="F114" s="42">
        <f t="shared" si="149"/>
        <v>0</v>
      </c>
      <c r="G114" s="34">
        <f t="shared" si="133"/>
        <v>0</v>
      </c>
      <c r="H114" s="38" t="str">
        <f t="shared" si="134"/>
        <v>PAGO</v>
      </c>
      <c r="J114" s="34">
        <f t="shared" si="135"/>
        <v>550</v>
      </c>
      <c r="K114" s="33">
        <f t="shared" si="150"/>
        <v>-5193795.9206548771</v>
      </c>
      <c r="L114" s="42">
        <f t="shared" si="151"/>
        <v>0</v>
      </c>
      <c r="M114" s="34">
        <f t="shared" si="136"/>
        <v>0</v>
      </c>
      <c r="N114" s="38" t="str">
        <f t="shared" si="137"/>
        <v>PAGO</v>
      </c>
      <c r="P114" s="34">
        <f t="shared" si="152"/>
        <v>750</v>
      </c>
      <c r="Q114" s="33">
        <f t="shared" si="153"/>
        <v>-73444.390996337737</v>
      </c>
      <c r="R114" s="42">
        <f t="shared" si="154"/>
        <v>0</v>
      </c>
      <c r="S114" s="34">
        <f t="shared" si="138"/>
        <v>0</v>
      </c>
      <c r="T114" s="38" t="str">
        <f t="shared" si="139"/>
        <v>PAGO</v>
      </c>
      <c r="V114" s="34">
        <f t="shared" si="140"/>
        <v>850</v>
      </c>
      <c r="W114" s="33">
        <f t="shared" si="155"/>
        <v>-290817.15225688228</v>
      </c>
      <c r="X114" s="42">
        <f t="shared" si="156"/>
        <v>0</v>
      </c>
      <c r="Y114" s="34">
        <f t="shared" si="90"/>
        <v>0</v>
      </c>
      <c r="Z114" s="38" t="str">
        <f t="shared" si="91"/>
        <v>PAGO</v>
      </c>
      <c r="AB114" s="34">
        <f t="shared" si="141"/>
        <v>950</v>
      </c>
      <c r="AC114" s="33">
        <f t="shared" si="157"/>
        <v>-495020.53185291321</v>
      </c>
      <c r="AD114" s="42">
        <f t="shared" si="158"/>
        <v>0</v>
      </c>
      <c r="AE114" s="34">
        <f t="shared" si="93"/>
        <v>0</v>
      </c>
      <c r="AF114" s="38" t="str">
        <f t="shared" si="94"/>
        <v>PAGO</v>
      </c>
      <c r="AH114" s="43">
        <f t="shared" si="142"/>
        <v>1450</v>
      </c>
      <c r="AI114" s="33">
        <f t="shared" si="159"/>
        <v>-86360.387594251006</v>
      </c>
      <c r="AJ114" s="42">
        <f t="shared" si="119"/>
        <v>0</v>
      </c>
      <c r="AK114" s="34">
        <f t="shared" si="96"/>
        <v>0</v>
      </c>
      <c r="AL114" s="38" t="str">
        <f t="shared" si="97"/>
        <v>PAGO</v>
      </c>
      <c r="AN114" s="43">
        <f t="shared" si="143"/>
        <v>1450</v>
      </c>
      <c r="AO114" s="33">
        <f t="shared" si="160"/>
        <v>-81519.106549181422</v>
      </c>
      <c r="AP114" s="42">
        <f t="shared" si="121"/>
        <v>0</v>
      </c>
      <c r="AQ114" s="34">
        <f t="shared" si="122"/>
        <v>0</v>
      </c>
      <c r="AR114" s="38" t="str">
        <f t="shared" si="99"/>
        <v>PAGO</v>
      </c>
      <c r="AT114" s="43">
        <f t="shared" si="144"/>
        <v>1450</v>
      </c>
      <c r="AU114" s="33">
        <f t="shared" si="161"/>
        <v>-81519.106549181422</v>
      </c>
      <c r="AV114" s="42">
        <f t="shared" si="124"/>
        <v>0</v>
      </c>
      <c r="AW114" s="34">
        <f t="shared" si="125"/>
        <v>0</v>
      </c>
      <c r="AX114" s="38" t="str">
        <f t="shared" si="101"/>
        <v>PAGO</v>
      </c>
      <c r="AZ114" s="43">
        <f t="shared" si="145"/>
        <v>1450</v>
      </c>
      <c r="BA114" s="33">
        <f t="shared" si="162"/>
        <v>-81519.106549181422</v>
      </c>
      <c r="BB114" s="42">
        <f t="shared" si="127"/>
        <v>0</v>
      </c>
      <c r="BC114" s="34">
        <f t="shared" si="128"/>
        <v>0</v>
      </c>
      <c r="BD114" s="38" t="str">
        <f t="shared" si="103"/>
        <v>PAGO</v>
      </c>
      <c r="BF114" s="43">
        <f t="shared" si="146"/>
        <v>1450</v>
      </c>
      <c r="BG114" s="33">
        <f t="shared" si="163"/>
        <v>-81519.106549181422</v>
      </c>
      <c r="BH114" s="42">
        <f t="shared" si="130"/>
        <v>0</v>
      </c>
      <c r="BI114" s="34">
        <f t="shared" si="131"/>
        <v>0</v>
      </c>
      <c r="BJ114" s="38" t="str">
        <f t="shared" si="105"/>
        <v>PAGO</v>
      </c>
    </row>
    <row r="115" spans="2:62" x14ac:dyDescent="0.25">
      <c r="B115" s="28">
        <f t="shared" si="132"/>
        <v>45413</v>
      </c>
      <c r="C115" s="27"/>
      <c r="D115" s="34">
        <f t="shared" si="147"/>
        <v>500</v>
      </c>
      <c r="E115" s="33">
        <f t="shared" si="148"/>
        <v>-88614399.219773486</v>
      </c>
      <c r="F115" s="42">
        <f t="shared" si="149"/>
        <v>0</v>
      </c>
      <c r="G115" s="34">
        <f t="shared" si="133"/>
        <v>0</v>
      </c>
      <c r="H115" s="38" t="str">
        <f t="shared" si="134"/>
        <v>PAGO</v>
      </c>
      <c r="J115" s="34">
        <f t="shared" si="135"/>
        <v>550</v>
      </c>
      <c r="K115" s="33">
        <f t="shared" si="150"/>
        <v>-5557950.1351007186</v>
      </c>
      <c r="L115" s="42">
        <f t="shared" si="151"/>
        <v>0</v>
      </c>
      <c r="M115" s="34">
        <f t="shared" si="136"/>
        <v>0</v>
      </c>
      <c r="N115" s="38" t="str">
        <f t="shared" si="137"/>
        <v>PAGO</v>
      </c>
      <c r="P115" s="34">
        <f t="shared" si="152"/>
        <v>750</v>
      </c>
      <c r="Q115" s="33">
        <f t="shared" si="153"/>
        <v>-74528.265755821252</v>
      </c>
      <c r="R115" s="42">
        <f t="shared" si="154"/>
        <v>0</v>
      </c>
      <c r="S115" s="34">
        <f t="shared" si="138"/>
        <v>0</v>
      </c>
      <c r="T115" s="38" t="str">
        <f t="shared" si="139"/>
        <v>PAGO</v>
      </c>
      <c r="V115" s="34">
        <f t="shared" si="140"/>
        <v>850</v>
      </c>
      <c r="W115" s="33">
        <f t="shared" si="155"/>
        <v>-301029.66784432821</v>
      </c>
      <c r="X115" s="42">
        <f t="shared" si="156"/>
        <v>0</v>
      </c>
      <c r="Y115" s="34">
        <f t="shared" si="90"/>
        <v>0</v>
      </c>
      <c r="Z115" s="38" t="str">
        <f t="shared" si="91"/>
        <v>PAGO</v>
      </c>
      <c r="AB115" s="34">
        <f t="shared" si="141"/>
        <v>950</v>
      </c>
      <c r="AC115" s="33">
        <f t="shared" si="157"/>
        <v>-515809.35312702972</v>
      </c>
      <c r="AD115" s="42">
        <f t="shared" si="158"/>
        <v>0</v>
      </c>
      <c r="AE115" s="34">
        <f t="shared" si="93"/>
        <v>0</v>
      </c>
      <c r="AF115" s="38" t="str">
        <f t="shared" si="94"/>
        <v>PAGO</v>
      </c>
      <c r="AH115" s="43">
        <f t="shared" si="142"/>
        <v>1450</v>
      </c>
      <c r="AI115" s="33">
        <f t="shared" si="159"/>
        <v>-87986.008369439514</v>
      </c>
      <c r="AJ115" s="42">
        <f t="shared" si="119"/>
        <v>0</v>
      </c>
      <c r="AK115" s="34">
        <f t="shared" si="96"/>
        <v>0</v>
      </c>
      <c r="AL115" s="38" t="str">
        <f t="shared" si="97"/>
        <v>PAGO</v>
      </c>
      <c r="AN115" s="43">
        <f t="shared" si="143"/>
        <v>1450</v>
      </c>
      <c r="AO115" s="33">
        <f t="shared" si="160"/>
        <v>-82969.106549181422</v>
      </c>
      <c r="AP115" s="42">
        <f t="shared" si="121"/>
        <v>0</v>
      </c>
      <c r="AQ115" s="34">
        <f t="shared" si="122"/>
        <v>0</v>
      </c>
      <c r="AR115" s="38" t="str">
        <f t="shared" si="99"/>
        <v>PAGO</v>
      </c>
      <c r="AT115" s="43">
        <f t="shared" si="144"/>
        <v>1450</v>
      </c>
      <c r="AU115" s="33">
        <f t="shared" si="161"/>
        <v>-82969.106549181422</v>
      </c>
      <c r="AV115" s="42">
        <f t="shared" si="124"/>
        <v>0</v>
      </c>
      <c r="AW115" s="34">
        <f t="shared" si="125"/>
        <v>0</v>
      </c>
      <c r="AX115" s="38" t="str">
        <f t="shared" si="101"/>
        <v>PAGO</v>
      </c>
      <c r="AZ115" s="43">
        <f t="shared" si="145"/>
        <v>1450</v>
      </c>
      <c r="BA115" s="33">
        <f t="shared" si="162"/>
        <v>-82969.106549181422</v>
      </c>
      <c r="BB115" s="42">
        <f t="shared" si="127"/>
        <v>0</v>
      </c>
      <c r="BC115" s="34">
        <f t="shared" si="128"/>
        <v>0</v>
      </c>
      <c r="BD115" s="38" t="str">
        <f t="shared" si="103"/>
        <v>PAGO</v>
      </c>
      <c r="BF115" s="43">
        <f t="shared" si="146"/>
        <v>1450</v>
      </c>
      <c r="BG115" s="33">
        <f t="shared" si="163"/>
        <v>-82969.106549181422</v>
      </c>
      <c r="BH115" s="42">
        <f t="shared" si="130"/>
        <v>0</v>
      </c>
      <c r="BI115" s="34">
        <f t="shared" si="131"/>
        <v>0</v>
      </c>
      <c r="BJ115" s="38" t="str">
        <f t="shared" si="105"/>
        <v>PAGO</v>
      </c>
    </row>
    <row r="116" spans="2:62" x14ac:dyDescent="0.25">
      <c r="B116" s="28">
        <f t="shared" si="132"/>
        <v>45444</v>
      </c>
      <c r="C116" s="27"/>
      <c r="D116" s="34">
        <f t="shared" si="147"/>
        <v>500</v>
      </c>
      <c r="E116" s="33">
        <f t="shared" si="148"/>
        <v>-97476389.141750842</v>
      </c>
      <c r="F116" s="42">
        <f t="shared" si="149"/>
        <v>0</v>
      </c>
      <c r="G116" s="34">
        <f t="shared" si="133"/>
        <v>0</v>
      </c>
      <c r="H116" s="38" t="str">
        <f t="shared" si="134"/>
        <v>PAGO</v>
      </c>
      <c r="J116" s="34">
        <f t="shared" si="135"/>
        <v>550</v>
      </c>
      <c r="K116" s="33">
        <f t="shared" si="150"/>
        <v>-5947595.1445577694</v>
      </c>
      <c r="L116" s="42">
        <f t="shared" si="151"/>
        <v>0</v>
      </c>
      <c r="M116" s="34">
        <f t="shared" si="136"/>
        <v>0</v>
      </c>
      <c r="N116" s="38" t="str">
        <f t="shared" si="137"/>
        <v>PAGO</v>
      </c>
      <c r="P116" s="34">
        <f t="shared" si="152"/>
        <v>750</v>
      </c>
      <c r="Q116" s="33">
        <f t="shared" si="153"/>
        <v>-75617.017951722446</v>
      </c>
      <c r="R116" s="42">
        <f t="shared" si="154"/>
        <v>0</v>
      </c>
      <c r="S116" s="34">
        <f t="shared" si="138"/>
        <v>0</v>
      </c>
      <c r="T116" s="38" t="str">
        <f t="shared" si="139"/>
        <v>PAGO</v>
      </c>
      <c r="V116" s="34">
        <f t="shared" si="140"/>
        <v>850</v>
      </c>
      <c r="W116" s="33">
        <f t="shared" si="155"/>
        <v>-311570.00518213114</v>
      </c>
      <c r="X116" s="42">
        <f t="shared" si="156"/>
        <v>0</v>
      </c>
      <c r="Y116" s="34">
        <f t="shared" si="90"/>
        <v>0</v>
      </c>
      <c r="Z116" s="38" t="str">
        <f t="shared" si="91"/>
        <v>PAGO</v>
      </c>
      <c r="AB116" s="34">
        <f t="shared" si="141"/>
        <v>950</v>
      </c>
      <c r="AC116" s="33">
        <f t="shared" si="157"/>
        <v>-537429.72725211096</v>
      </c>
      <c r="AD116" s="42">
        <f t="shared" si="158"/>
        <v>0</v>
      </c>
      <c r="AE116" s="34">
        <f t="shared" si="93"/>
        <v>0</v>
      </c>
      <c r="AF116" s="38" t="str">
        <f t="shared" si="94"/>
        <v>PAGO</v>
      </c>
      <c r="AH116" s="43">
        <f t="shared" si="142"/>
        <v>1450</v>
      </c>
      <c r="AI116" s="33">
        <f t="shared" si="159"/>
        <v>-89614.880386178396</v>
      </c>
      <c r="AJ116" s="42">
        <f t="shared" si="119"/>
        <v>0</v>
      </c>
      <c r="AK116" s="34">
        <f t="shared" si="96"/>
        <v>0</v>
      </c>
      <c r="AL116" s="38" t="str">
        <f t="shared" si="97"/>
        <v>PAGO</v>
      </c>
      <c r="AN116" s="43">
        <f t="shared" si="143"/>
        <v>1450</v>
      </c>
      <c r="AO116" s="33">
        <f t="shared" si="160"/>
        <v>-84419.106549181422</v>
      </c>
      <c r="AP116" s="42">
        <f t="shared" si="121"/>
        <v>0</v>
      </c>
      <c r="AQ116" s="34">
        <f t="shared" si="122"/>
        <v>0</v>
      </c>
      <c r="AR116" s="38" t="str">
        <f t="shared" si="99"/>
        <v>PAGO</v>
      </c>
      <c r="AT116" s="43">
        <f t="shared" si="144"/>
        <v>1450</v>
      </c>
      <c r="AU116" s="33">
        <f t="shared" si="161"/>
        <v>-84419.106549181422</v>
      </c>
      <c r="AV116" s="42">
        <f t="shared" si="124"/>
        <v>0</v>
      </c>
      <c r="AW116" s="34">
        <f t="shared" si="125"/>
        <v>0</v>
      </c>
      <c r="AX116" s="38" t="str">
        <f t="shared" si="101"/>
        <v>PAGO</v>
      </c>
      <c r="AZ116" s="43">
        <f t="shared" si="145"/>
        <v>1450</v>
      </c>
      <c r="BA116" s="33">
        <f t="shared" si="162"/>
        <v>-84419.106549181422</v>
      </c>
      <c r="BB116" s="42">
        <f t="shared" si="127"/>
        <v>0</v>
      </c>
      <c r="BC116" s="34">
        <f t="shared" si="128"/>
        <v>0</v>
      </c>
      <c r="BD116" s="38" t="str">
        <f t="shared" si="103"/>
        <v>PAGO</v>
      </c>
      <c r="BF116" s="43">
        <f t="shared" si="146"/>
        <v>1450</v>
      </c>
      <c r="BG116" s="33">
        <f t="shared" si="163"/>
        <v>-84419.106549181422</v>
      </c>
      <c r="BH116" s="42">
        <f t="shared" si="130"/>
        <v>0</v>
      </c>
      <c r="BI116" s="34">
        <f t="shared" si="131"/>
        <v>0</v>
      </c>
      <c r="BJ116" s="38" t="str">
        <f t="shared" si="105"/>
        <v>PAGO</v>
      </c>
    </row>
    <row r="117" spans="2:62" x14ac:dyDescent="0.25">
      <c r="B117" s="28">
        <f t="shared" si="132"/>
        <v>45474</v>
      </c>
      <c r="C117" s="27"/>
      <c r="D117" s="34">
        <f t="shared" si="147"/>
        <v>500</v>
      </c>
      <c r="E117" s="33">
        <f t="shared" si="148"/>
        <v>-107224578.05592594</v>
      </c>
      <c r="F117" s="42">
        <f t="shared" si="149"/>
        <v>0</v>
      </c>
      <c r="G117" s="34">
        <f t="shared" si="133"/>
        <v>0</v>
      </c>
      <c r="H117" s="38" t="str">
        <f t="shared" si="134"/>
        <v>PAGO</v>
      </c>
      <c r="J117" s="34">
        <f t="shared" si="135"/>
        <v>550</v>
      </c>
      <c r="K117" s="33">
        <f t="shared" si="150"/>
        <v>-6364515.304676814</v>
      </c>
      <c r="L117" s="42">
        <f t="shared" si="151"/>
        <v>0</v>
      </c>
      <c r="M117" s="34">
        <f t="shared" si="136"/>
        <v>0</v>
      </c>
      <c r="N117" s="38" t="str">
        <f t="shared" si="137"/>
        <v>PAGO</v>
      </c>
      <c r="P117" s="34">
        <f t="shared" si="152"/>
        <v>750</v>
      </c>
      <c r="Q117" s="33">
        <f t="shared" si="153"/>
        <v>-76710.669532505199</v>
      </c>
      <c r="R117" s="42">
        <f t="shared" si="154"/>
        <v>0</v>
      </c>
      <c r="S117" s="34">
        <f t="shared" si="138"/>
        <v>0</v>
      </c>
      <c r="T117" s="38" t="str">
        <f t="shared" si="139"/>
        <v>PAGO</v>
      </c>
      <c r="V117" s="34">
        <f t="shared" si="140"/>
        <v>850</v>
      </c>
      <c r="W117" s="33">
        <f t="shared" si="155"/>
        <v>-322448.68734847754</v>
      </c>
      <c r="X117" s="42">
        <f t="shared" si="156"/>
        <v>0</v>
      </c>
      <c r="Y117" s="34">
        <f t="shared" si="90"/>
        <v>0</v>
      </c>
      <c r="Z117" s="38" t="str">
        <f t="shared" si="91"/>
        <v>PAGO</v>
      </c>
      <c r="AB117" s="34">
        <f t="shared" si="141"/>
        <v>950</v>
      </c>
      <c r="AC117" s="33">
        <f t="shared" si="157"/>
        <v>-559914.91634219536</v>
      </c>
      <c r="AD117" s="42">
        <f t="shared" si="158"/>
        <v>0</v>
      </c>
      <c r="AE117" s="34">
        <f t="shared" si="93"/>
        <v>0</v>
      </c>
      <c r="AF117" s="38" t="str">
        <f t="shared" si="94"/>
        <v>PAGO</v>
      </c>
      <c r="AH117" s="43">
        <f t="shared" si="142"/>
        <v>1450</v>
      </c>
      <c r="AI117" s="33">
        <f t="shared" si="159"/>
        <v>-91247.01014695075</v>
      </c>
      <c r="AJ117" s="42">
        <f t="shared" si="119"/>
        <v>0</v>
      </c>
      <c r="AK117" s="34">
        <f t="shared" si="96"/>
        <v>0</v>
      </c>
      <c r="AL117" s="38" t="str">
        <f t="shared" si="97"/>
        <v>PAGO</v>
      </c>
      <c r="AN117" s="43">
        <f t="shared" si="143"/>
        <v>1450</v>
      </c>
      <c r="AO117" s="33">
        <f t="shared" si="160"/>
        <v>-85869.106549181422</v>
      </c>
      <c r="AP117" s="42">
        <f t="shared" si="121"/>
        <v>0</v>
      </c>
      <c r="AQ117" s="34">
        <f t="shared" si="122"/>
        <v>0</v>
      </c>
      <c r="AR117" s="38" t="str">
        <f t="shared" si="99"/>
        <v>PAGO</v>
      </c>
      <c r="AT117" s="43">
        <f t="shared" si="144"/>
        <v>1450</v>
      </c>
      <c r="AU117" s="33">
        <f t="shared" si="161"/>
        <v>-85869.106549181422</v>
      </c>
      <c r="AV117" s="42">
        <f t="shared" si="124"/>
        <v>0</v>
      </c>
      <c r="AW117" s="34">
        <f t="shared" si="125"/>
        <v>0</v>
      </c>
      <c r="AX117" s="38" t="str">
        <f t="shared" si="101"/>
        <v>PAGO</v>
      </c>
      <c r="AZ117" s="43">
        <f t="shared" si="145"/>
        <v>1450</v>
      </c>
      <c r="BA117" s="33">
        <f t="shared" si="162"/>
        <v>-85869.106549181422</v>
      </c>
      <c r="BB117" s="42">
        <f t="shared" si="127"/>
        <v>0</v>
      </c>
      <c r="BC117" s="34">
        <f t="shared" si="128"/>
        <v>0</v>
      </c>
      <c r="BD117" s="38" t="str">
        <f t="shared" si="103"/>
        <v>PAGO</v>
      </c>
      <c r="BF117" s="43">
        <f t="shared" si="146"/>
        <v>1450</v>
      </c>
      <c r="BG117" s="33">
        <f t="shared" si="163"/>
        <v>-85869.106549181422</v>
      </c>
      <c r="BH117" s="42">
        <f t="shared" si="130"/>
        <v>0</v>
      </c>
      <c r="BI117" s="34">
        <f t="shared" si="131"/>
        <v>0</v>
      </c>
      <c r="BJ117" s="38" t="str">
        <f t="shared" si="105"/>
        <v>PAGO</v>
      </c>
    </row>
    <row r="118" spans="2:62" x14ac:dyDescent="0.25">
      <c r="B118" s="28">
        <f t="shared" si="132"/>
        <v>45505</v>
      </c>
      <c r="C118" s="29"/>
      <c r="D118" s="34">
        <f t="shared" si="147"/>
        <v>500</v>
      </c>
      <c r="E118" s="33">
        <f t="shared" si="148"/>
        <v>-117947585.86151853</v>
      </c>
      <c r="F118" s="42">
        <f t="shared" si="149"/>
        <v>0</v>
      </c>
      <c r="G118" s="34">
        <f t="shared" si="133"/>
        <v>0</v>
      </c>
      <c r="H118" s="38" t="str">
        <f t="shared" si="134"/>
        <v>PAGO</v>
      </c>
      <c r="J118" s="34">
        <f t="shared" si="135"/>
        <v>550</v>
      </c>
      <c r="K118" s="33">
        <f t="shared" si="150"/>
        <v>-6810619.8760041911</v>
      </c>
      <c r="L118" s="42">
        <f t="shared" si="151"/>
        <v>0</v>
      </c>
      <c r="M118" s="34">
        <f t="shared" si="136"/>
        <v>0</v>
      </c>
      <c r="N118" s="38" t="str">
        <f t="shared" si="137"/>
        <v>PAGO</v>
      </c>
      <c r="P118" s="34">
        <f t="shared" si="152"/>
        <v>750</v>
      </c>
      <c r="Q118" s="33">
        <f t="shared" si="153"/>
        <v>-77809.242545401474</v>
      </c>
      <c r="R118" s="42">
        <f t="shared" si="154"/>
        <v>0</v>
      </c>
      <c r="S118" s="34">
        <f t="shared" si="138"/>
        <v>0</v>
      </c>
      <c r="T118" s="38" t="str">
        <f t="shared" si="139"/>
        <v>PAGO</v>
      </c>
      <c r="V118" s="34">
        <f t="shared" si="140"/>
        <v>850</v>
      </c>
      <c r="W118" s="33">
        <f t="shared" si="155"/>
        <v>-333676.57521236368</v>
      </c>
      <c r="X118" s="42">
        <f t="shared" si="156"/>
        <v>0</v>
      </c>
      <c r="Y118" s="34">
        <f t="shared" si="90"/>
        <v>0</v>
      </c>
      <c r="Z118" s="38" t="str">
        <f t="shared" si="91"/>
        <v>PAGO</v>
      </c>
      <c r="AB118" s="34">
        <f t="shared" si="141"/>
        <v>950</v>
      </c>
      <c r="AC118" s="33">
        <f t="shared" si="157"/>
        <v>-583299.51299588324</v>
      </c>
      <c r="AD118" s="42">
        <f t="shared" si="158"/>
        <v>0</v>
      </c>
      <c r="AE118" s="34">
        <f t="shared" si="93"/>
        <v>0</v>
      </c>
      <c r="AF118" s="38" t="str">
        <f t="shared" si="94"/>
        <v>PAGO</v>
      </c>
      <c r="AH118" s="43">
        <f t="shared" si="142"/>
        <v>1450</v>
      </c>
      <c r="AI118" s="33">
        <f t="shared" si="159"/>
        <v>-92882.404167244647</v>
      </c>
      <c r="AJ118" s="42">
        <f t="shared" si="119"/>
        <v>0</v>
      </c>
      <c r="AK118" s="34">
        <f t="shared" si="96"/>
        <v>0</v>
      </c>
      <c r="AL118" s="38" t="str">
        <f t="shared" si="97"/>
        <v>PAGO</v>
      </c>
      <c r="AN118" s="43">
        <f t="shared" si="143"/>
        <v>1450</v>
      </c>
      <c r="AO118" s="33">
        <f t="shared" si="160"/>
        <v>-87319.106549181422</v>
      </c>
      <c r="AP118" s="42">
        <f t="shared" si="121"/>
        <v>0</v>
      </c>
      <c r="AQ118" s="34">
        <f t="shared" si="122"/>
        <v>0</v>
      </c>
      <c r="AR118" s="38" t="str">
        <f t="shared" si="99"/>
        <v>PAGO</v>
      </c>
      <c r="AT118" s="43">
        <f t="shared" si="144"/>
        <v>1450</v>
      </c>
      <c r="AU118" s="33">
        <f t="shared" si="161"/>
        <v>-87319.106549181422</v>
      </c>
      <c r="AV118" s="42">
        <f t="shared" si="124"/>
        <v>0</v>
      </c>
      <c r="AW118" s="34">
        <f t="shared" si="125"/>
        <v>0</v>
      </c>
      <c r="AX118" s="38" t="str">
        <f t="shared" si="101"/>
        <v>PAGO</v>
      </c>
      <c r="AZ118" s="43">
        <f t="shared" si="145"/>
        <v>1450</v>
      </c>
      <c r="BA118" s="33">
        <f t="shared" si="162"/>
        <v>-87319.106549181422</v>
      </c>
      <c r="BB118" s="42">
        <f t="shared" si="127"/>
        <v>0</v>
      </c>
      <c r="BC118" s="34">
        <f t="shared" si="128"/>
        <v>0</v>
      </c>
      <c r="BD118" s="38" t="str">
        <f t="shared" si="103"/>
        <v>PAGO</v>
      </c>
      <c r="BF118" s="43">
        <f t="shared" si="146"/>
        <v>1450</v>
      </c>
      <c r="BG118" s="33">
        <f t="shared" si="163"/>
        <v>-87319.106549181422</v>
      </c>
      <c r="BH118" s="42">
        <f t="shared" si="130"/>
        <v>0</v>
      </c>
      <c r="BI118" s="34">
        <f t="shared" si="131"/>
        <v>0</v>
      </c>
      <c r="BJ118" s="38" t="str">
        <f t="shared" si="105"/>
        <v>PAGO</v>
      </c>
    </row>
    <row r="119" spans="2:62" x14ac:dyDescent="0.25">
      <c r="B119" s="28">
        <f t="shared" si="132"/>
        <v>45536</v>
      </c>
      <c r="C119" s="27"/>
      <c r="D119" s="34">
        <f t="shared" si="147"/>
        <v>500</v>
      </c>
      <c r="E119" s="33">
        <f t="shared" si="148"/>
        <v>-129742894.4476704</v>
      </c>
      <c r="F119" s="42">
        <f t="shared" si="149"/>
        <v>0</v>
      </c>
      <c r="G119" s="34">
        <f t="shared" si="133"/>
        <v>0</v>
      </c>
      <c r="H119" s="38" t="str">
        <f t="shared" si="134"/>
        <v>PAGO</v>
      </c>
      <c r="J119" s="34">
        <f t="shared" si="135"/>
        <v>550</v>
      </c>
      <c r="K119" s="33">
        <f t="shared" si="150"/>
        <v>-7287951.7673244849</v>
      </c>
      <c r="L119" s="42">
        <f t="shared" si="151"/>
        <v>0</v>
      </c>
      <c r="M119" s="34">
        <f t="shared" si="136"/>
        <v>0</v>
      </c>
      <c r="N119" s="38" t="str">
        <f t="shared" si="137"/>
        <v>PAGO</v>
      </c>
      <c r="P119" s="34">
        <f t="shared" si="152"/>
        <v>750</v>
      </c>
      <c r="Q119" s="33">
        <f t="shared" si="153"/>
        <v>-78912.759136855777</v>
      </c>
      <c r="R119" s="42">
        <f t="shared" si="154"/>
        <v>0</v>
      </c>
      <c r="S119" s="34">
        <f t="shared" si="138"/>
        <v>0</v>
      </c>
      <c r="T119" s="38" t="str">
        <f t="shared" si="139"/>
        <v>PAGO</v>
      </c>
      <c r="V119" s="34">
        <f t="shared" si="140"/>
        <v>850</v>
      </c>
      <c r="W119" s="33">
        <f t="shared" si="155"/>
        <v>-345264.87827668054</v>
      </c>
      <c r="X119" s="42">
        <f t="shared" si="156"/>
        <v>0</v>
      </c>
      <c r="Y119" s="34">
        <f t="shared" si="90"/>
        <v>0</v>
      </c>
      <c r="Z119" s="38" t="str">
        <f t="shared" si="91"/>
        <v>PAGO</v>
      </c>
      <c r="AB119" s="34">
        <f t="shared" si="141"/>
        <v>950</v>
      </c>
      <c r="AC119" s="33">
        <f t="shared" si="157"/>
        <v>-607619.49351571861</v>
      </c>
      <c r="AD119" s="42">
        <f t="shared" si="158"/>
        <v>0</v>
      </c>
      <c r="AE119" s="34">
        <f t="shared" si="93"/>
        <v>0</v>
      </c>
      <c r="AF119" s="38" t="str">
        <f t="shared" si="94"/>
        <v>PAGO</v>
      </c>
      <c r="AH119" s="43">
        <f t="shared" si="142"/>
        <v>1450</v>
      </c>
      <c r="AI119" s="33">
        <f t="shared" si="159"/>
        <v>-94521.068975579139</v>
      </c>
      <c r="AJ119" s="42">
        <f t="shared" si="119"/>
        <v>0</v>
      </c>
      <c r="AK119" s="34">
        <f t="shared" si="96"/>
        <v>0</v>
      </c>
      <c r="AL119" s="38" t="str">
        <f t="shared" si="97"/>
        <v>PAGO</v>
      </c>
      <c r="AN119" s="43">
        <f t="shared" si="143"/>
        <v>1450</v>
      </c>
      <c r="AO119" s="33">
        <f t="shared" si="160"/>
        <v>-88769.106549181422</v>
      </c>
      <c r="AP119" s="42">
        <f t="shared" si="121"/>
        <v>0</v>
      </c>
      <c r="AQ119" s="34">
        <f t="shared" si="122"/>
        <v>0</v>
      </c>
      <c r="AR119" s="38" t="str">
        <f t="shared" si="99"/>
        <v>PAGO</v>
      </c>
      <c r="AT119" s="43">
        <f t="shared" si="144"/>
        <v>1450</v>
      </c>
      <c r="AU119" s="33">
        <f t="shared" si="161"/>
        <v>-88769.106549181422</v>
      </c>
      <c r="AV119" s="42">
        <f t="shared" si="124"/>
        <v>0</v>
      </c>
      <c r="AW119" s="34">
        <f t="shared" si="125"/>
        <v>0</v>
      </c>
      <c r="AX119" s="38" t="str">
        <f t="shared" si="101"/>
        <v>PAGO</v>
      </c>
      <c r="AZ119" s="43">
        <f t="shared" si="145"/>
        <v>1450</v>
      </c>
      <c r="BA119" s="33">
        <f t="shared" si="162"/>
        <v>-88769.106549181422</v>
      </c>
      <c r="BB119" s="42">
        <f t="shared" si="127"/>
        <v>0</v>
      </c>
      <c r="BC119" s="34">
        <f t="shared" si="128"/>
        <v>0</v>
      </c>
      <c r="BD119" s="38" t="str">
        <f t="shared" si="103"/>
        <v>PAGO</v>
      </c>
      <c r="BF119" s="43">
        <f t="shared" si="146"/>
        <v>1450</v>
      </c>
      <c r="BG119" s="33">
        <f t="shared" si="163"/>
        <v>-88769.106549181422</v>
      </c>
      <c r="BH119" s="42">
        <f t="shared" si="130"/>
        <v>0</v>
      </c>
      <c r="BI119" s="34">
        <f t="shared" si="131"/>
        <v>0</v>
      </c>
      <c r="BJ119" s="38" t="str">
        <f t="shared" si="105"/>
        <v>PAGO</v>
      </c>
    </row>
    <row r="120" spans="2:62" x14ac:dyDescent="0.25">
      <c r="B120" s="28">
        <f t="shared" si="132"/>
        <v>45566</v>
      </c>
      <c r="C120" s="27"/>
      <c r="D120" s="34">
        <f t="shared" si="147"/>
        <v>500</v>
      </c>
      <c r="E120" s="33">
        <f t="shared" si="148"/>
        <v>-142717733.89243746</v>
      </c>
      <c r="F120" s="42">
        <f t="shared" si="149"/>
        <v>0</v>
      </c>
      <c r="G120" s="34">
        <f t="shared" si="133"/>
        <v>0</v>
      </c>
      <c r="H120" s="38" t="str">
        <f t="shared" si="134"/>
        <v>PAGO</v>
      </c>
      <c r="J120" s="34">
        <f t="shared" si="135"/>
        <v>550</v>
      </c>
      <c r="K120" s="33">
        <f t="shared" si="150"/>
        <v>-7798696.8910371996</v>
      </c>
      <c r="L120" s="42">
        <f t="shared" si="151"/>
        <v>0</v>
      </c>
      <c r="M120" s="34">
        <f t="shared" si="136"/>
        <v>0</v>
      </c>
      <c r="N120" s="38" t="str">
        <f t="shared" si="137"/>
        <v>PAGO</v>
      </c>
      <c r="P120" s="34">
        <f t="shared" si="152"/>
        <v>750</v>
      </c>
      <c r="Q120" s="33">
        <f t="shared" si="153"/>
        <v>-80021.241552971624</v>
      </c>
      <c r="R120" s="42">
        <f t="shared" si="154"/>
        <v>0</v>
      </c>
      <c r="S120" s="34">
        <f t="shared" si="138"/>
        <v>0</v>
      </c>
      <c r="T120" s="38" t="str">
        <f t="shared" si="139"/>
        <v>PAGO</v>
      </c>
      <c r="V120" s="34">
        <f t="shared" si="140"/>
        <v>850</v>
      </c>
      <c r="W120" s="33">
        <f t="shared" si="155"/>
        <v>-357225.16586936201</v>
      </c>
      <c r="X120" s="42">
        <f t="shared" si="156"/>
        <v>0</v>
      </c>
      <c r="Y120" s="34">
        <f t="shared" si="90"/>
        <v>0</v>
      </c>
      <c r="Z120" s="38" t="str">
        <f t="shared" si="91"/>
        <v>PAGO</v>
      </c>
      <c r="AB120" s="34">
        <f t="shared" si="141"/>
        <v>950</v>
      </c>
      <c r="AC120" s="33">
        <f t="shared" si="157"/>
        <v>-632912.2732563474</v>
      </c>
      <c r="AD120" s="42">
        <f t="shared" si="158"/>
        <v>0</v>
      </c>
      <c r="AE120" s="34">
        <f t="shared" si="93"/>
        <v>0</v>
      </c>
      <c r="AF120" s="38" t="str">
        <f t="shared" si="94"/>
        <v>PAGO</v>
      </c>
      <c r="AH120" s="43">
        <f t="shared" si="142"/>
        <v>1450</v>
      </c>
      <c r="AI120" s="33">
        <f t="shared" si="159"/>
        <v>-96163.011113530301</v>
      </c>
      <c r="AJ120" s="42">
        <f t="shared" si="119"/>
        <v>0</v>
      </c>
      <c r="AK120" s="34">
        <f t="shared" si="96"/>
        <v>0</v>
      </c>
      <c r="AL120" s="38" t="str">
        <f t="shared" si="97"/>
        <v>PAGO</v>
      </c>
      <c r="AN120" s="43">
        <f t="shared" si="143"/>
        <v>1450</v>
      </c>
      <c r="AO120" s="33">
        <f t="shared" si="160"/>
        <v>-90219.106549181422</v>
      </c>
      <c r="AP120" s="42">
        <f t="shared" si="121"/>
        <v>0</v>
      </c>
      <c r="AQ120" s="34">
        <f t="shared" si="122"/>
        <v>0</v>
      </c>
      <c r="AR120" s="38" t="str">
        <f t="shared" si="99"/>
        <v>PAGO</v>
      </c>
      <c r="AT120" s="43">
        <f t="shared" si="144"/>
        <v>1450</v>
      </c>
      <c r="AU120" s="33">
        <f t="shared" si="161"/>
        <v>-90219.106549181422</v>
      </c>
      <c r="AV120" s="42">
        <f t="shared" si="124"/>
        <v>0</v>
      </c>
      <c r="AW120" s="34">
        <f t="shared" si="125"/>
        <v>0</v>
      </c>
      <c r="AX120" s="38" t="str">
        <f t="shared" si="101"/>
        <v>PAGO</v>
      </c>
      <c r="AZ120" s="43">
        <f t="shared" si="145"/>
        <v>1450</v>
      </c>
      <c r="BA120" s="33">
        <f t="shared" si="162"/>
        <v>-90219.106549181422</v>
      </c>
      <c r="BB120" s="42">
        <f t="shared" si="127"/>
        <v>0</v>
      </c>
      <c r="BC120" s="34">
        <f t="shared" si="128"/>
        <v>0</v>
      </c>
      <c r="BD120" s="38" t="str">
        <f t="shared" si="103"/>
        <v>PAGO</v>
      </c>
      <c r="BF120" s="43">
        <f t="shared" si="146"/>
        <v>1450</v>
      </c>
      <c r="BG120" s="33">
        <f t="shared" si="163"/>
        <v>-90219.106549181422</v>
      </c>
      <c r="BH120" s="42">
        <f t="shared" si="130"/>
        <v>0</v>
      </c>
      <c r="BI120" s="34">
        <f t="shared" si="131"/>
        <v>0</v>
      </c>
      <c r="BJ120" s="38" t="str">
        <f t="shared" si="105"/>
        <v>PAGO</v>
      </c>
    </row>
    <row r="121" spans="2:62" x14ac:dyDescent="0.25">
      <c r="B121" s="28">
        <f t="shared" si="132"/>
        <v>45597</v>
      </c>
      <c r="C121" s="27"/>
      <c r="D121" s="34">
        <f t="shared" si="147"/>
        <v>500</v>
      </c>
      <c r="E121" s="33">
        <f t="shared" si="148"/>
        <v>-156990057.28168121</v>
      </c>
      <c r="F121" s="42">
        <f t="shared" si="149"/>
        <v>0</v>
      </c>
      <c r="G121" s="34">
        <f t="shared" si="133"/>
        <v>0</v>
      </c>
      <c r="H121" s="38" t="str">
        <f t="shared" si="134"/>
        <v>PAGO</v>
      </c>
      <c r="J121" s="34">
        <f t="shared" si="135"/>
        <v>550</v>
      </c>
      <c r="K121" s="33">
        <f t="shared" si="150"/>
        <v>-8345194.1734098038</v>
      </c>
      <c r="L121" s="42">
        <f t="shared" si="151"/>
        <v>0</v>
      </c>
      <c r="M121" s="34">
        <f t="shared" si="136"/>
        <v>0</v>
      </c>
      <c r="N121" s="38" t="str">
        <f t="shared" si="137"/>
        <v>PAGO</v>
      </c>
      <c r="P121" s="34">
        <f t="shared" si="152"/>
        <v>750</v>
      </c>
      <c r="Q121" s="33">
        <f t="shared" si="153"/>
        <v>-81134.712139959986</v>
      </c>
      <c r="R121" s="42">
        <f t="shared" si="154"/>
        <v>0</v>
      </c>
      <c r="S121" s="34">
        <f t="shared" si="138"/>
        <v>0</v>
      </c>
      <c r="T121" s="38" t="str">
        <f t="shared" si="139"/>
        <v>PAGO</v>
      </c>
      <c r="V121" s="34">
        <f t="shared" si="140"/>
        <v>850</v>
      </c>
      <c r="W121" s="33">
        <f t="shared" si="155"/>
        <v>-369569.37869376852</v>
      </c>
      <c r="X121" s="42">
        <f t="shared" si="156"/>
        <v>0</v>
      </c>
      <c r="Y121" s="34">
        <f t="shared" si="90"/>
        <v>0</v>
      </c>
      <c r="Z121" s="38" t="str">
        <f t="shared" si="91"/>
        <v>PAGO</v>
      </c>
      <c r="AB121" s="34">
        <f t="shared" si="141"/>
        <v>950</v>
      </c>
      <c r="AC121" s="33">
        <f t="shared" si="157"/>
        <v>-659216.76418660127</v>
      </c>
      <c r="AD121" s="42">
        <f t="shared" si="158"/>
        <v>0</v>
      </c>
      <c r="AE121" s="34">
        <f t="shared" si="93"/>
        <v>0</v>
      </c>
      <c r="AF121" s="38" t="str">
        <f t="shared" si="94"/>
        <v>PAGO</v>
      </c>
      <c r="AH121" s="43">
        <f t="shared" si="142"/>
        <v>1450</v>
      </c>
      <c r="AI121" s="33">
        <f t="shared" si="159"/>
        <v>-97808.237135757357</v>
      </c>
      <c r="AJ121" s="42">
        <f t="shared" si="119"/>
        <v>0</v>
      </c>
      <c r="AK121" s="34">
        <f t="shared" si="96"/>
        <v>0</v>
      </c>
      <c r="AL121" s="38" t="str">
        <f t="shared" si="97"/>
        <v>PAGO</v>
      </c>
      <c r="AN121" s="43">
        <f t="shared" si="143"/>
        <v>1450</v>
      </c>
      <c r="AO121" s="33">
        <f t="shared" si="160"/>
        <v>-91669.106549181422</v>
      </c>
      <c r="AP121" s="42">
        <f t="shared" si="121"/>
        <v>0</v>
      </c>
      <c r="AQ121" s="34">
        <f t="shared" si="122"/>
        <v>0</v>
      </c>
      <c r="AR121" s="38" t="str">
        <f t="shared" si="99"/>
        <v>PAGO</v>
      </c>
      <c r="AT121" s="43">
        <f t="shared" si="144"/>
        <v>1450</v>
      </c>
      <c r="AU121" s="33">
        <f t="shared" si="161"/>
        <v>-91669.106549181422</v>
      </c>
      <c r="AV121" s="42">
        <f t="shared" si="124"/>
        <v>0</v>
      </c>
      <c r="AW121" s="34">
        <f t="shared" si="125"/>
        <v>0</v>
      </c>
      <c r="AX121" s="38" t="str">
        <f t="shared" si="101"/>
        <v>PAGO</v>
      </c>
      <c r="AZ121" s="43">
        <f t="shared" si="145"/>
        <v>1450</v>
      </c>
      <c r="BA121" s="33">
        <f t="shared" si="162"/>
        <v>-91669.106549181422</v>
      </c>
      <c r="BB121" s="42">
        <f t="shared" si="127"/>
        <v>0</v>
      </c>
      <c r="BC121" s="34">
        <f t="shared" si="128"/>
        <v>0</v>
      </c>
      <c r="BD121" s="38" t="str">
        <f t="shared" si="103"/>
        <v>PAGO</v>
      </c>
      <c r="BF121" s="43">
        <f t="shared" si="146"/>
        <v>1450</v>
      </c>
      <c r="BG121" s="33">
        <f t="shared" si="163"/>
        <v>-91669.106549181422</v>
      </c>
      <c r="BH121" s="42">
        <f t="shared" si="130"/>
        <v>0</v>
      </c>
      <c r="BI121" s="34">
        <f t="shared" si="131"/>
        <v>0</v>
      </c>
      <c r="BJ121" s="38" t="str">
        <f t="shared" si="105"/>
        <v>PAGO</v>
      </c>
    </row>
    <row r="122" spans="2:62" x14ac:dyDescent="0.25">
      <c r="B122" s="28">
        <f t="shared" si="132"/>
        <v>45627</v>
      </c>
      <c r="C122" s="27"/>
      <c r="D122" s="34">
        <f t="shared" si="147"/>
        <v>500</v>
      </c>
      <c r="E122" s="33">
        <f t="shared" si="148"/>
        <v>-172689613.00984934</v>
      </c>
      <c r="F122" s="42">
        <f t="shared" si="149"/>
        <v>0</v>
      </c>
      <c r="G122" s="34">
        <f t="shared" si="133"/>
        <v>0</v>
      </c>
      <c r="H122" s="38" t="str">
        <f t="shared" si="134"/>
        <v>PAGO</v>
      </c>
      <c r="J122" s="34">
        <f t="shared" si="135"/>
        <v>550</v>
      </c>
      <c r="K122" s="33">
        <f t="shared" si="150"/>
        <v>-8929946.26554849</v>
      </c>
      <c r="L122" s="42">
        <f t="shared" si="151"/>
        <v>0</v>
      </c>
      <c r="M122" s="34">
        <f t="shared" si="136"/>
        <v>0</v>
      </c>
      <c r="N122" s="38" t="str">
        <f t="shared" si="137"/>
        <v>PAGO</v>
      </c>
      <c r="P122" s="34">
        <f t="shared" si="152"/>
        <v>750</v>
      </c>
      <c r="Q122" s="33">
        <f t="shared" si="153"/>
        <v>-82253.193344589803</v>
      </c>
      <c r="R122" s="42">
        <f t="shared" si="154"/>
        <v>0</v>
      </c>
      <c r="S122" s="34">
        <f t="shared" si="138"/>
        <v>0</v>
      </c>
      <c r="T122" s="38" t="str">
        <f t="shared" si="139"/>
        <v>PAGO</v>
      </c>
      <c r="V122" s="34">
        <f t="shared" si="140"/>
        <v>850</v>
      </c>
      <c r="W122" s="33">
        <f t="shared" si="155"/>
        <v>-382309.84074983851</v>
      </c>
      <c r="X122" s="42">
        <f t="shared" si="156"/>
        <v>0</v>
      </c>
      <c r="Y122" s="34">
        <f t="shared" si="90"/>
        <v>0</v>
      </c>
      <c r="Z122" s="38" t="str">
        <f t="shared" si="91"/>
        <v>PAGO</v>
      </c>
      <c r="AB122" s="34">
        <f t="shared" si="141"/>
        <v>950</v>
      </c>
      <c r="AC122" s="33">
        <f t="shared" si="157"/>
        <v>-686573.43475406535</v>
      </c>
      <c r="AD122" s="42">
        <f t="shared" si="158"/>
        <v>0</v>
      </c>
      <c r="AE122" s="34">
        <f t="shared" si="93"/>
        <v>0</v>
      </c>
      <c r="AF122" s="38" t="str">
        <f t="shared" si="94"/>
        <v>PAGO</v>
      </c>
      <c r="AH122" s="43">
        <f t="shared" si="142"/>
        <v>1450</v>
      </c>
      <c r="AI122" s="33">
        <f t="shared" si="159"/>
        <v>-99456.753610028871</v>
      </c>
      <c r="AJ122" s="42">
        <f t="shared" si="119"/>
        <v>0</v>
      </c>
      <c r="AK122" s="34">
        <f t="shared" si="96"/>
        <v>0</v>
      </c>
      <c r="AL122" s="38" t="str">
        <f t="shared" si="97"/>
        <v>PAGO</v>
      </c>
      <c r="AN122" s="43">
        <f t="shared" si="143"/>
        <v>1450</v>
      </c>
      <c r="AO122" s="33">
        <f t="shared" si="160"/>
        <v>-93119.106549181422</v>
      </c>
      <c r="AP122" s="42">
        <f t="shared" si="121"/>
        <v>0</v>
      </c>
      <c r="AQ122" s="34">
        <f t="shared" si="122"/>
        <v>0</v>
      </c>
      <c r="AR122" s="38" t="str">
        <f t="shared" si="99"/>
        <v>PAGO</v>
      </c>
      <c r="AT122" s="43">
        <f t="shared" si="144"/>
        <v>1450</v>
      </c>
      <c r="AU122" s="33">
        <f t="shared" si="161"/>
        <v>-93119.106549181422</v>
      </c>
      <c r="AV122" s="42">
        <f t="shared" si="124"/>
        <v>0</v>
      </c>
      <c r="AW122" s="34">
        <f t="shared" si="125"/>
        <v>0</v>
      </c>
      <c r="AX122" s="38" t="str">
        <f t="shared" si="101"/>
        <v>PAGO</v>
      </c>
      <c r="AZ122" s="43">
        <f t="shared" si="145"/>
        <v>1450</v>
      </c>
      <c r="BA122" s="33">
        <f t="shared" si="162"/>
        <v>-93119.106549181422</v>
      </c>
      <c r="BB122" s="42">
        <f t="shared" si="127"/>
        <v>0</v>
      </c>
      <c r="BC122" s="34">
        <f t="shared" si="128"/>
        <v>0</v>
      </c>
      <c r="BD122" s="38" t="str">
        <f t="shared" si="103"/>
        <v>PAGO</v>
      </c>
      <c r="BF122" s="43">
        <f t="shared" si="146"/>
        <v>1450</v>
      </c>
      <c r="BG122" s="33">
        <f t="shared" si="163"/>
        <v>-93119.106549181422</v>
      </c>
      <c r="BH122" s="42">
        <f t="shared" si="130"/>
        <v>0</v>
      </c>
      <c r="BI122" s="34">
        <f t="shared" si="131"/>
        <v>0</v>
      </c>
      <c r="BJ122" s="38" t="str">
        <f t="shared" si="105"/>
        <v>PAGO</v>
      </c>
    </row>
    <row r="123" spans="2:62" x14ac:dyDescent="0.25">
      <c r="B123" s="28">
        <f t="shared" si="132"/>
        <v>45658</v>
      </c>
      <c r="C123" s="27"/>
      <c r="D123" s="34">
        <f t="shared" si="147"/>
        <v>500</v>
      </c>
      <c r="E123" s="33">
        <f t="shared" si="148"/>
        <v>-189959124.31083429</v>
      </c>
      <c r="F123" s="42">
        <f t="shared" si="149"/>
        <v>0</v>
      </c>
      <c r="G123" s="34">
        <f t="shared" si="133"/>
        <v>0</v>
      </c>
      <c r="H123" s="38" t="str">
        <f t="shared" si="134"/>
        <v>PAGO</v>
      </c>
      <c r="J123" s="34">
        <f t="shared" si="135"/>
        <v>550</v>
      </c>
      <c r="K123" s="33">
        <f t="shared" si="150"/>
        <v>-9555631.0041368846</v>
      </c>
      <c r="L123" s="42">
        <f t="shared" si="151"/>
        <v>0</v>
      </c>
      <c r="M123" s="34">
        <f t="shared" si="136"/>
        <v>0</v>
      </c>
      <c r="N123" s="38" t="str">
        <f t="shared" si="137"/>
        <v>PAGO</v>
      </c>
      <c r="P123" s="34">
        <f t="shared" si="152"/>
        <v>750</v>
      </c>
      <c r="Q123" s="33">
        <f t="shared" si="153"/>
        <v>-83376.707714640448</v>
      </c>
      <c r="R123" s="42">
        <f t="shared" si="154"/>
        <v>0</v>
      </c>
      <c r="S123" s="34">
        <f t="shared" si="138"/>
        <v>0</v>
      </c>
      <c r="T123" s="38" t="str">
        <f t="shared" si="139"/>
        <v>PAGO</v>
      </c>
      <c r="V123" s="34">
        <f t="shared" si="140"/>
        <v>850</v>
      </c>
      <c r="W123" s="33">
        <f t="shared" si="155"/>
        <v>-395459.27163790836</v>
      </c>
      <c r="X123" s="42">
        <f t="shared" si="156"/>
        <v>0</v>
      </c>
      <c r="Y123" s="34">
        <f t="shared" si="90"/>
        <v>0</v>
      </c>
      <c r="Z123" s="38" t="str">
        <f t="shared" si="91"/>
        <v>PAGO</v>
      </c>
      <c r="AB123" s="34">
        <f t="shared" si="141"/>
        <v>950</v>
      </c>
      <c r="AC123" s="33">
        <f t="shared" si="157"/>
        <v>-715024.37214422796</v>
      </c>
      <c r="AD123" s="42">
        <f t="shared" si="158"/>
        <v>0</v>
      </c>
      <c r="AE123" s="34">
        <f t="shared" si="93"/>
        <v>0</v>
      </c>
      <c r="AF123" s="38" t="str">
        <f t="shared" si="94"/>
        <v>PAGO</v>
      </c>
      <c r="AH123" s="43">
        <f t="shared" si="142"/>
        <v>1450</v>
      </c>
      <c r="AI123" s="33">
        <f t="shared" si="159"/>
        <v>-101108.56711724892</v>
      </c>
      <c r="AJ123" s="42">
        <f t="shared" si="119"/>
        <v>0</v>
      </c>
      <c r="AK123" s="34">
        <f t="shared" si="96"/>
        <v>0</v>
      </c>
      <c r="AL123" s="38" t="str">
        <f t="shared" si="97"/>
        <v>PAGO</v>
      </c>
      <c r="AN123" s="43">
        <f t="shared" si="143"/>
        <v>1450</v>
      </c>
      <c r="AO123" s="33">
        <f t="shared" si="160"/>
        <v>-94569.106549181422</v>
      </c>
      <c r="AP123" s="42">
        <f t="shared" si="121"/>
        <v>0</v>
      </c>
      <c r="AQ123" s="34">
        <f t="shared" si="122"/>
        <v>0</v>
      </c>
      <c r="AR123" s="38" t="str">
        <f t="shared" si="99"/>
        <v>PAGO</v>
      </c>
      <c r="AT123" s="43">
        <f t="shared" si="144"/>
        <v>1450</v>
      </c>
      <c r="AU123" s="33">
        <f t="shared" si="161"/>
        <v>-94569.106549181422</v>
      </c>
      <c r="AV123" s="42">
        <f t="shared" si="124"/>
        <v>0</v>
      </c>
      <c r="AW123" s="34">
        <f t="shared" si="125"/>
        <v>0</v>
      </c>
      <c r="AX123" s="38" t="str">
        <f t="shared" si="101"/>
        <v>PAGO</v>
      </c>
      <c r="AZ123" s="43">
        <f t="shared" si="145"/>
        <v>1450</v>
      </c>
      <c r="BA123" s="33">
        <f t="shared" si="162"/>
        <v>-94569.106549181422</v>
      </c>
      <c r="BB123" s="42">
        <f t="shared" si="127"/>
        <v>0</v>
      </c>
      <c r="BC123" s="34">
        <f t="shared" si="128"/>
        <v>0</v>
      </c>
      <c r="BD123" s="38" t="str">
        <f t="shared" si="103"/>
        <v>PAGO</v>
      </c>
      <c r="BF123" s="43">
        <f t="shared" si="146"/>
        <v>1450</v>
      </c>
      <c r="BG123" s="33">
        <f t="shared" si="163"/>
        <v>-94569.106549181422</v>
      </c>
      <c r="BH123" s="42">
        <f t="shared" si="130"/>
        <v>0</v>
      </c>
      <c r="BI123" s="34">
        <f t="shared" si="131"/>
        <v>0</v>
      </c>
      <c r="BJ123" s="38" t="str">
        <f t="shared" si="105"/>
        <v>PAGO</v>
      </c>
    </row>
    <row r="124" spans="2:62" x14ac:dyDescent="0.25">
      <c r="B124" s="28">
        <f t="shared" si="132"/>
        <v>45689</v>
      </c>
      <c r="C124" s="27"/>
      <c r="D124" s="34">
        <f t="shared" si="147"/>
        <v>500</v>
      </c>
      <c r="E124" s="33">
        <f t="shared" si="148"/>
        <v>-208955586.74191773</v>
      </c>
      <c r="F124" s="42">
        <f t="shared" si="149"/>
        <v>0</v>
      </c>
      <c r="G124" s="34">
        <f t="shared" si="133"/>
        <v>0</v>
      </c>
      <c r="H124" s="38" t="str">
        <f t="shared" si="134"/>
        <v>PAGO</v>
      </c>
      <c r="J124" s="34">
        <f t="shared" si="135"/>
        <v>550</v>
      </c>
      <c r="K124" s="33">
        <f t="shared" si="150"/>
        <v>-10225113.674426466</v>
      </c>
      <c r="L124" s="42">
        <f t="shared" si="151"/>
        <v>0</v>
      </c>
      <c r="M124" s="34">
        <f t="shared" si="136"/>
        <v>0</v>
      </c>
      <c r="N124" s="38" t="str">
        <f t="shared" si="137"/>
        <v>PAGO</v>
      </c>
      <c r="P124" s="34">
        <f t="shared" si="152"/>
        <v>750</v>
      </c>
      <c r="Q124" s="33">
        <f t="shared" si="153"/>
        <v>-84505.277899356326</v>
      </c>
      <c r="R124" s="42">
        <f t="shared" si="154"/>
        <v>0</v>
      </c>
      <c r="S124" s="34">
        <f t="shared" si="138"/>
        <v>0</v>
      </c>
      <c r="T124" s="38" t="str">
        <f t="shared" si="139"/>
        <v>PAGO</v>
      </c>
      <c r="V124" s="34">
        <f t="shared" si="140"/>
        <v>850</v>
      </c>
      <c r="W124" s="33">
        <f t="shared" si="155"/>
        <v>-409030.7992574852</v>
      </c>
      <c r="X124" s="42">
        <f t="shared" si="156"/>
        <v>0</v>
      </c>
      <c r="Y124" s="34">
        <f t="shared" si="90"/>
        <v>0</v>
      </c>
      <c r="Z124" s="38" t="str">
        <f t="shared" si="91"/>
        <v>PAGO</v>
      </c>
      <c r="AB124" s="34">
        <f t="shared" si="141"/>
        <v>950</v>
      </c>
      <c r="AC124" s="33">
        <f t="shared" si="157"/>
        <v>-744613.34702999715</v>
      </c>
      <c r="AD124" s="42">
        <f t="shared" si="158"/>
        <v>0</v>
      </c>
      <c r="AE124" s="34">
        <f t="shared" si="93"/>
        <v>0</v>
      </c>
      <c r="AF124" s="38" t="str">
        <f t="shared" si="94"/>
        <v>PAGO</v>
      </c>
      <c r="AH124" s="43">
        <f t="shared" si="142"/>
        <v>1450</v>
      </c>
      <c r="AI124" s="33">
        <f t="shared" si="159"/>
        <v>-102763.68425148343</v>
      </c>
      <c r="AJ124" s="42">
        <f t="shared" si="119"/>
        <v>0</v>
      </c>
      <c r="AK124" s="34">
        <f t="shared" si="96"/>
        <v>0</v>
      </c>
      <c r="AL124" s="38" t="str">
        <f t="shared" si="97"/>
        <v>PAGO</v>
      </c>
      <c r="AN124" s="43">
        <f t="shared" si="143"/>
        <v>1450</v>
      </c>
      <c r="AO124" s="33">
        <f t="shared" si="160"/>
        <v>-96019.106549181422</v>
      </c>
      <c r="AP124" s="42">
        <f t="shared" si="121"/>
        <v>0</v>
      </c>
      <c r="AQ124" s="34">
        <f t="shared" si="122"/>
        <v>0</v>
      </c>
      <c r="AR124" s="38" t="str">
        <f t="shared" si="99"/>
        <v>PAGO</v>
      </c>
      <c r="AT124" s="43">
        <f t="shared" si="144"/>
        <v>1450</v>
      </c>
      <c r="AU124" s="33">
        <f t="shared" si="161"/>
        <v>-96019.106549181422</v>
      </c>
      <c r="AV124" s="42">
        <f t="shared" si="124"/>
        <v>0</v>
      </c>
      <c r="AW124" s="34">
        <f t="shared" si="125"/>
        <v>0</v>
      </c>
      <c r="AX124" s="38" t="str">
        <f t="shared" si="101"/>
        <v>PAGO</v>
      </c>
      <c r="AZ124" s="43">
        <f t="shared" si="145"/>
        <v>1450</v>
      </c>
      <c r="BA124" s="33">
        <f t="shared" si="162"/>
        <v>-96019.106549181422</v>
      </c>
      <c r="BB124" s="42">
        <f t="shared" si="127"/>
        <v>0</v>
      </c>
      <c r="BC124" s="34">
        <f t="shared" si="128"/>
        <v>0</v>
      </c>
      <c r="BD124" s="38" t="str">
        <f t="shared" si="103"/>
        <v>PAGO</v>
      </c>
      <c r="BF124" s="43">
        <f t="shared" si="146"/>
        <v>1450</v>
      </c>
      <c r="BG124" s="33">
        <f t="shared" si="163"/>
        <v>-96019.106549181422</v>
      </c>
      <c r="BH124" s="42">
        <f t="shared" si="130"/>
        <v>0</v>
      </c>
      <c r="BI124" s="34">
        <f t="shared" si="131"/>
        <v>0</v>
      </c>
      <c r="BJ124" s="38" t="str">
        <f t="shared" si="105"/>
        <v>PAGO</v>
      </c>
    </row>
    <row r="125" spans="2:62" x14ac:dyDescent="0.25">
      <c r="B125" s="28">
        <f t="shared" si="132"/>
        <v>45717</v>
      </c>
      <c r="C125" s="27"/>
      <c r="D125" s="34">
        <f t="shared" si="147"/>
        <v>500</v>
      </c>
      <c r="E125" s="33">
        <f t="shared" si="148"/>
        <v>-229851695.41610953</v>
      </c>
      <c r="F125" s="42">
        <f t="shared" si="149"/>
        <v>0</v>
      </c>
      <c r="G125" s="34">
        <f t="shared" si="133"/>
        <v>0</v>
      </c>
      <c r="H125" s="38" t="str">
        <f t="shared" si="134"/>
        <v>PAGO</v>
      </c>
      <c r="J125" s="34">
        <f t="shared" si="135"/>
        <v>550</v>
      </c>
      <c r="K125" s="33">
        <f t="shared" si="150"/>
        <v>-10941460.13163632</v>
      </c>
      <c r="L125" s="42">
        <f t="shared" si="151"/>
        <v>0</v>
      </c>
      <c r="M125" s="34">
        <f t="shared" si="136"/>
        <v>0</v>
      </c>
      <c r="N125" s="38" t="str">
        <f t="shared" si="137"/>
        <v>PAGO</v>
      </c>
      <c r="P125" s="34">
        <f t="shared" si="152"/>
        <v>750</v>
      </c>
      <c r="Q125" s="33">
        <f t="shared" si="153"/>
        <v>-85638.926649903427</v>
      </c>
      <c r="R125" s="42">
        <f t="shared" si="154"/>
        <v>0</v>
      </c>
      <c r="S125" s="34">
        <f t="shared" si="138"/>
        <v>0</v>
      </c>
      <c r="T125" s="38" t="str">
        <f t="shared" si="139"/>
        <v>PAGO</v>
      </c>
      <c r="V125" s="34">
        <f t="shared" si="140"/>
        <v>850</v>
      </c>
      <c r="W125" s="33">
        <f t="shared" si="155"/>
        <v>-423037.9729136505</v>
      </c>
      <c r="X125" s="42">
        <f t="shared" si="156"/>
        <v>0</v>
      </c>
      <c r="Y125" s="34">
        <f t="shared" si="90"/>
        <v>0</v>
      </c>
      <c r="Z125" s="38" t="str">
        <f t="shared" si="91"/>
        <v>PAGO</v>
      </c>
      <c r="AB125" s="34">
        <f t="shared" si="141"/>
        <v>950</v>
      </c>
      <c r="AC125" s="33">
        <f t="shared" si="157"/>
        <v>-775385.88091119705</v>
      </c>
      <c r="AD125" s="42">
        <f t="shared" si="158"/>
        <v>0</v>
      </c>
      <c r="AE125" s="34">
        <f t="shared" si="93"/>
        <v>0</v>
      </c>
      <c r="AF125" s="38" t="str">
        <f t="shared" si="94"/>
        <v>PAGO</v>
      </c>
      <c r="AH125" s="43">
        <f t="shared" si="142"/>
        <v>1450</v>
      </c>
      <c r="AI125" s="33">
        <f t="shared" si="159"/>
        <v>-104422.11161998639</v>
      </c>
      <c r="AJ125" s="42">
        <f t="shared" si="119"/>
        <v>0</v>
      </c>
      <c r="AK125" s="34">
        <f t="shared" si="96"/>
        <v>0</v>
      </c>
      <c r="AL125" s="38" t="str">
        <f t="shared" si="97"/>
        <v>PAGO</v>
      </c>
      <c r="AN125" s="43">
        <f t="shared" si="143"/>
        <v>1450</v>
      </c>
      <c r="AO125" s="33">
        <f t="shared" si="160"/>
        <v>-97469.106549181422</v>
      </c>
      <c r="AP125" s="42">
        <f t="shared" si="121"/>
        <v>0</v>
      </c>
      <c r="AQ125" s="34">
        <f t="shared" si="122"/>
        <v>0</v>
      </c>
      <c r="AR125" s="38" t="str">
        <f t="shared" si="99"/>
        <v>PAGO</v>
      </c>
      <c r="AT125" s="43">
        <f t="shared" si="144"/>
        <v>1450</v>
      </c>
      <c r="AU125" s="33">
        <f t="shared" si="161"/>
        <v>-97469.106549181422</v>
      </c>
      <c r="AV125" s="42">
        <f t="shared" si="124"/>
        <v>0</v>
      </c>
      <c r="AW125" s="34">
        <f t="shared" si="125"/>
        <v>0</v>
      </c>
      <c r="AX125" s="38" t="str">
        <f t="shared" si="101"/>
        <v>PAGO</v>
      </c>
      <c r="AZ125" s="43">
        <f t="shared" si="145"/>
        <v>1450</v>
      </c>
      <c r="BA125" s="33">
        <f t="shared" si="162"/>
        <v>-97469.106549181422</v>
      </c>
      <c r="BB125" s="42">
        <f t="shared" si="127"/>
        <v>0</v>
      </c>
      <c r="BC125" s="34">
        <f t="shared" si="128"/>
        <v>0</v>
      </c>
      <c r="BD125" s="38" t="str">
        <f t="shared" si="103"/>
        <v>PAGO</v>
      </c>
      <c r="BF125" s="43">
        <f t="shared" si="146"/>
        <v>1450</v>
      </c>
      <c r="BG125" s="33">
        <f t="shared" si="163"/>
        <v>-97469.106549181422</v>
      </c>
      <c r="BH125" s="42">
        <f t="shared" si="130"/>
        <v>0</v>
      </c>
      <c r="BI125" s="34">
        <f t="shared" si="131"/>
        <v>0</v>
      </c>
      <c r="BJ125" s="38" t="str">
        <f t="shared" si="105"/>
        <v>PAGO</v>
      </c>
    </row>
    <row r="126" spans="2:62" x14ac:dyDescent="0.25">
      <c r="B126" s="28">
        <f t="shared" si="132"/>
        <v>45748</v>
      </c>
      <c r="C126" s="27"/>
      <c r="D126" s="34">
        <f t="shared" si="147"/>
        <v>500</v>
      </c>
      <c r="E126" s="33">
        <f t="shared" si="148"/>
        <v>-252837414.95772052</v>
      </c>
      <c r="F126" s="42">
        <f t="shared" si="149"/>
        <v>0</v>
      </c>
      <c r="G126" s="34">
        <f t="shared" si="133"/>
        <v>0</v>
      </c>
      <c r="H126" s="38" t="str">
        <f t="shared" si="134"/>
        <v>PAGO</v>
      </c>
      <c r="J126" s="34">
        <f t="shared" si="135"/>
        <v>550</v>
      </c>
      <c r="K126" s="33">
        <f t="shared" si="150"/>
        <v>-11707950.840850864</v>
      </c>
      <c r="L126" s="42">
        <f t="shared" si="151"/>
        <v>0</v>
      </c>
      <c r="M126" s="34">
        <f t="shared" si="136"/>
        <v>0</v>
      </c>
      <c r="N126" s="38" t="str">
        <f t="shared" si="137"/>
        <v>PAGO</v>
      </c>
      <c r="P126" s="34">
        <f t="shared" si="152"/>
        <v>750</v>
      </c>
      <c r="Q126" s="33">
        <f t="shared" si="153"/>
        <v>-86777.67681982799</v>
      </c>
      <c r="R126" s="42">
        <f t="shared" si="154"/>
        <v>0</v>
      </c>
      <c r="S126" s="34">
        <f t="shared" si="138"/>
        <v>0</v>
      </c>
      <c r="T126" s="38" t="str">
        <f t="shared" si="139"/>
        <v>PAGO</v>
      </c>
      <c r="V126" s="34">
        <f t="shared" si="140"/>
        <v>850</v>
      </c>
      <c r="W126" s="33">
        <f t="shared" si="155"/>
        <v>-437494.77684417868</v>
      </c>
      <c r="X126" s="42">
        <f t="shared" si="156"/>
        <v>0</v>
      </c>
      <c r="Y126" s="34">
        <f t="shared" si="90"/>
        <v>0</v>
      </c>
      <c r="Z126" s="38" t="str">
        <f t="shared" si="91"/>
        <v>PAGO</v>
      </c>
      <c r="AB126" s="34">
        <f t="shared" si="141"/>
        <v>950</v>
      </c>
      <c r="AC126" s="33">
        <f t="shared" si="157"/>
        <v>-807389.316147645</v>
      </c>
      <c r="AD126" s="42">
        <f t="shared" si="158"/>
        <v>0</v>
      </c>
      <c r="AE126" s="34">
        <f t="shared" si="93"/>
        <v>0</v>
      </c>
      <c r="AF126" s="38" t="str">
        <f t="shared" si="94"/>
        <v>PAGO</v>
      </c>
      <c r="AH126" s="43">
        <f t="shared" si="142"/>
        <v>1450</v>
      </c>
      <c r="AI126" s="33">
        <f t="shared" si="159"/>
        <v>-106083.85584322637</v>
      </c>
      <c r="AJ126" s="42">
        <f t="shared" si="119"/>
        <v>0</v>
      </c>
      <c r="AK126" s="34">
        <f t="shared" si="96"/>
        <v>0</v>
      </c>
      <c r="AL126" s="38" t="str">
        <f t="shared" si="97"/>
        <v>PAGO</v>
      </c>
      <c r="AN126" s="43">
        <f t="shared" si="143"/>
        <v>1450</v>
      </c>
      <c r="AO126" s="33">
        <f t="shared" si="160"/>
        <v>-98919.106549181422</v>
      </c>
      <c r="AP126" s="42">
        <f t="shared" si="121"/>
        <v>0</v>
      </c>
      <c r="AQ126" s="34">
        <f t="shared" si="122"/>
        <v>0</v>
      </c>
      <c r="AR126" s="38" t="str">
        <f t="shared" si="99"/>
        <v>PAGO</v>
      </c>
      <c r="AT126" s="43">
        <f t="shared" si="144"/>
        <v>1450</v>
      </c>
      <c r="AU126" s="33">
        <f t="shared" si="161"/>
        <v>-98919.106549181422</v>
      </c>
      <c r="AV126" s="42">
        <f t="shared" si="124"/>
        <v>0</v>
      </c>
      <c r="AW126" s="34">
        <f t="shared" si="125"/>
        <v>0</v>
      </c>
      <c r="AX126" s="38" t="str">
        <f t="shared" si="101"/>
        <v>PAGO</v>
      </c>
      <c r="AZ126" s="43">
        <f t="shared" si="145"/>
        <v>1450</v>
      </c>
      <c r="BA126" s="33">
        <f t="shared" si="162"/>
        <v>-98919.106549181422</v>
      </c>
      <c r="BB126" s="42">
        <f t="shared" si="127"/>
        <v>0</v>
      </c>
      <c r="BC126" s="34">
        <f t="shared" si="128"/>
        <v>0</v>
      </c>
      <c r="BD126" s="38" t="str">
        <f t="shared" si="103"/>
        <v>PAGO</v>
      </c>
      <c r="BF126" s="43">
        <f t="shared" si="146"/>
        <v>1450</v>
      </c>
      <c r="BG126" s="33">
        <f t="shared" si="163"/>
        <v>-98919.106549181422</v>
      </c>
      <c r="BH126" s="42">
        <f t="shared" si="130"/>
        <v>0</v>
      </c>
      <c r="BI126" s="34">
        <f t="shared" si="131"/>
        <v>0</v>
      </c>
      <c r="BJ126" s="38" t="str">
        <f t="shared" si="105"/>
        <v>PAGO</v>
      </c>
    </row>
    <row r="127" spans="2:62" x14ac:dyDescent="0.25">
      <c r="B127" s="28">
        <f t="shared" si="132"/>
        <v>45778</v>
      </c>
      <c r="C127" s="27"/>
      <c r="D127" s="34">
        <f t="shared" si="147"/>
        <v>500</v>
      </c>
      <c r="E127" s="33">
        <f t="shared" si="148"/>
        <v>-278121706.45349258</v>
      </c>
      <c r="F127" s="42">
        <f t="shared" si="149"/>
        <v>0</v>
      </c>
      <c r="G127" s="34">
        <f t="shared" si="133"/>
        <v>0</v>
      </c>
      <c r="H127" s="38" t="str">
        <f t="shared" si="134"/>
        <v>PAGO</v>
      </c>
      <c r="J127" s="34">
        <f t="shared" si="135"/>
        <v>550</v>
      </c>
      <c r="K127" s="33">
        <f t="shared" si="150"/>
        <v>-12528095.899710424</v>
      </c>
      <c r="L127" s="42">
        <f t="shared" si="151"/>
        <v>0</v>
      </c>
      <c r="M127" s="34">
        <f t="shared" si="136"/>
        <v>0</v>
      </c>
      <c r="N127" s="38" t="str">
        <f t="shared" si="137"/>
        <v>PAGO</v>
      </c>
      <c r="P127" s="34">
        <f t="shared" si="152"/>
        <v>750</v>
      </c>
      <c r="Q127" s="33">
        <f t="shared" si="153"/>
        <v>-87921.551365517211</v>
      </c>
      <c r="R127" s="42">
        <f t="shared" si="154"/>
        <v>0</v>
      </c>
      <c r="S127" s="34">
        <f t="shared" si="138"/>
        <v>0</v>
      </c>
      <c r="T127" s="38" t="str">
        <f t="shared" si="139"/>
        <v>PAGO</v>
      </c>
      <c r="V127" s="34">
        <f t="shared" si="140"/>
        <v>850</v>
      </c>
      <c r="W127" s="33">
        <f t="shared" si="155"/>
        <v>-452415.64418087684</v>
      </c>
      <c r="X127" s="42">
        <f t="shared" si="156"/>
        <v>0</v>
      </c>
      <c r="Y127" s="34">
        <f t="shared" si="90"/>
        <v>0</v>
      </c>
      <c r="Z127" s="38" t="str">
        <f t="shared" si="91"/>
        <v>PAGO</v>
      </c>
      <c r="AB127" s="34">
        <f t="shared" si="141"/>
        <v>950</v>
      </c>
      <c r="AC127" s="33">
        <f t="shared" si="157"/>
        <v>-840672.88879355078</v>
      </c>
      <c r="AD127" s="42">
        <f t="shared" si="158"/>
        <v>0</v>
      </c>
      <c r="AE127" s="34">
        <f t="shared" si="93"/>
        <v>0</v>
      </c>
      <c r="AF127" s="38" t="str">
        <f t="shared" si="94"/>
        <v>PAGO</v>
      </c>
      <c r="AH127" s="43">
        <f t="shared" si="142"/>
        <v>1450</v>
      </c>
      <c r="AI127" s="33">
        <f t="shared" si="159"/>
        <v>-107748.92355491282</v>
      </c>
      <c r="AJ127" s="42">
        <f t="shared" si="119"/>
        <v>0</v>
      </c>
      <c r="AK127" s="34">
        <f t="shared" si="96"/>
        <v>0</v>
      </c>
      <c r="AL127" s="38" t="str">
        <f t="shared" si="97"/>
        <v>PAGO</v>
      </c>
      <c r="AN127" s="43">
        <f t="shared" si="143"/>
        <v>1450</v>
      </c>
      <c r="AO127" s="33">
        <f t="shared" si="160"/>
        <v>-100369.10654918142</v>
      </c>
      <c r="AP127" s="42">
        <f t="shared" si="121"/>
        <v>0</v>
      </c>
      <c r="AQ127" s="34">
        <f t="shared" si="122"/>
        <v>0</v>
      </c>
      <c r="AR127" s="38" t="str">
        <f t="shared" si="99"/>
        <v>PAGO</v>
      </c>
      <c r="AT127" s="43">
        <f t="shared" si="144"/>
        <v>1450</v>
      </c>
      <c r="AU127" s="33">
        <f t="shared" si="161"/>
        <v>-100369.10654918142</v>
      </c>
      <c r="AV127" s="42">
        <f t="shared" si="124"/>
        <v>0</v>
      </c>
      <c r="AW127" s="34">
        <f t="shared" si="125"/>
        <v>0</v>
      </c>
      <c r="AX127" s="38" t="str">
        <f t="shared" si="101"/>
        <v>PAGO</v>
      </c>
      <c r="AZ127" s="43">
        <f t="shared" si="145"/>
        <v>1450</v>
      </c>
      <c r="BA127" s="33">
        <f t="shared" si="162"/>
        <v>-100369.10654918142</v>
      </c>
      <c r="BB127" s="42">
        <f t="shared" si="127"/>
        <v>0</v>
      </c>
      <c r="BC127" s="34">
        <f t="shared" si="128"/>
        <v>0</v>
      </c>
      <c r="BD127" s="38" t="str">
        <f t="shared" si="103"/>
        <v>PAGO</v>
      </c>
      <c r="BF127" s="43">
        <f t="shared" si="146"/>
        <v>1450</v>
      </c>
      <c r="BG127" s="33">
        <f t="shared" si="163"/>
        <v>-100369.10654918142</v>
      </c>
      <c r="BH127" s="42">
        <f t="shared" si="130"/>
        <v>0</v>
      </c>
      <c r="BI127" s="34">
        <f t="shared" si="131"/>
        <v>0</v>
      </c>
      <c r="BJ127" s="38" t="str">
        <f t="shared" si="105"/>
        <v>PAGO</v>
      </c>
    </row>
    <row r="128" spans="2:62" x14ac:dyDescent="0.25">
      <c r="B128" s="28">
        <f t="shared" si="132"/>
        <v>45809</v>
      </c>
      <c r="C128" s="27"/>
      <c r="D128" s="34">
        <f t="shared" si="147"/>
        <v>500</v>
      </c>
      <c r="E128" s="33">
        <f t="shared" si="148"/>
        <v>-305934427.09884185</v>
      </c>
      <c r="F128" s="42">
        <f t="shared" si="149"/>
        <v>0</v>
      </c>
      <c r="G128" s="34">
        <f t="shared" si="133"/>
        <v>0</v>
      </c>
      <c r="H128" s="38" t="str">
        <f t="shared" si="134"/>
        <v>PAGO</v>
      </c>
      <c r="J128" s="34">
        <f t="shared" si="135"/>
        <v>550</v>
      </c>
      <c r="K128" s="33">
        <f t="shared" si="150"/>
        <v>-13405651.112690154</v>
      </c>
      <c r="L128" s="42">
        <f t="shared" si="151"/>
        <v>0</v>
      </c>
      <c r="M128" s="34">
        <f t="shared" si="136"/>
        <v>0</v>
      </c>
      <c r="N128" s="38" t="str">
        <f t="shared" si="137"/>
        <v>PAGO</v>
      </c>
      <c r="P128" s="34">
        <f t="shared" si="152"/>
        <v>750</v>
      </c>
      <c r="Q128" s="33">
        <f t="shared" si="153"/>
        <v>-89070.57334666203</v>
      </c>
      <c r="R128" s="42">
        <f t="shared" si="154"/>
        <v>0</v>
      </c>
      <c r="S128" s="34">
        <f t="shared" si="138"/>
        <v>0</v>
      </c>
      <c r="T128" s="38" t="str">
        <f t="shared" si="139"/>
        <v>PAGO</v>
      </c>
      <c r="V128" s="34">
        <f t="shared" si="140"/>
        <v>850</v>
      </c>
      <c r="W128" s="33">
        <f t="shared" si="155"/>
        <v>-467815.47135908302</v>
      </c>
      <c r="X128" s="42">
        <f t="shared" si="156"/>
        <v>0</v>
      </c>
      <c r="Y128" s="34">
        <f t="shared" si="90"/>
        <v>0</v>
      </c>
      <c r="Z128" s="38" t="str">
        <f t="shared" si="91"/>
        <v>PAGO</v>
      </c>
      <c r="AB128" s="34">
        <f t="shared" si="141"/>
        <v>950</v>
      </c>
      <c r="AC128" s="33">
        <f t="shared" si="157"/>
        <v>-875287.80434529285</v>
      </c>
      <c r="AD128" s="42">
        <f t="shared" si="158"/>
        <v>0</v>
      </c>
      <c r="AE128" s="34">
        <f t="shared" si="93"/>
        <v>0</v>
      </c>
      <c r="AF128" s="38" t="str">
        <f t="shared" si="94"/>
        <v>PAGO</v>
      </c>
      <c r="AH128" s="43">
        <f t="shared" si="142"/>
        <v>1450</v>
      </c>
      <c r="AI128" s="33">
        <f t="shared" si="159"/>
        <v>-109417.32140202264</v>
      </c>
      <c r="AJ128" s="42">
        <f t="shared" si="119"/>
        <v>0</v>
      </c>
      <c r="AK128" s="34">
        <f t="shared" si="96"/>
        <v>0</v>
      </c>
      <c r="AL128" s="38" t="str">
        <f t="shared" si="97"/>
        <v>PAGO</v>
      </c>
      <c r="AN128" s="43">
        <f t="shared" si="143"/>
        <v>1450</v>
      </c>
      <c r="AO128" s="33">
        <f t="shared" si="160"/>
        <v>-101819.10654918142</v>
      </c>
      <c r="AP128" s="42">
        <f t="shared" si="121"/>
        <v>0</v>
      </c>
      <c r="AQ128" s="34">
        <f t="shared" si="122"/>
        <v>0</v>
      </c>
      <c r="AR128" s="38" t="str">
        <f t="shared" si="99"/>
        <v>PAGO</v>
      </c>
      <c r="AT128" s="43">
        <f t="shared" si="144"/>
        <v>1450</v>
      </c>
      <c r="AU128" s="33">
        <f t="shared" si="161"/>
        <v>-101819.10654918142</v>
      </c>
      <c r="AV128" s="42">
        <f t="shared" si="124"/>
        <v>0</v>
      </c>
      <c r="AW128" s="34">
        <f t="shared" si="125"/>
        <v>0</v>
      </c>
      <c r="AX128" s="38" t="str">
        <f t="shared" si="101"/>
        <v>PAGO</v>
      </c>
      <c r="AZ128" s="43">
        <f t="shared" si="145"/>
        <v>1450</v>
      </c>
      <c r="BA128" s="33">
        <f t="shared" si="162"/>
        <v>-101819.10654918142</v>
      </c>
      <c r="BB128" s="42">
        <f t="shared" si="127"/>
        <v>0</v>
      </c>
      <c r="BC128" s="34">
        <f t="shared" si="128"/>
        <v>0</v>
      </c>
      <c r="BD128" s="38" t="str">
        <f t="shared" si="103"/>
        <v>PAGO</v>
      </c>
      <c r="BF128" s="43">
        <f t="shared" si="146"/>
        <v>1450</v>
      </c>
      <c r="BG128" s="33">
        <f t="shared" si="163"/>
        <v>-101819.10654918142</v>
      </c>
      <c r="BH128" s="42">
        <f t="shared" si="130"/>
        <v>0</v>
      </c>
      <c r="BI128" s="34">
        <f t="shared" si="131"/>
        <v>0</v>
      </c>
      <c r="BJ128" s="38" t="str">
        <f t="shared" si="105"/>
        <v>PAGO</v>
      </c>
    </row>
    <row r="129" spans="2:62" x14ac:dyDescent="0.25">
      <c r="B129" s="28">
        <f t="shared" si="132"/>
        <v>45839</v>
      </c>
      <c r="C129" s="27"/>
      <c r="D129" s="34">
        <f t="shared" si="147"/>
        <v>500</v>
      </c>
      <c r="E129" s="33">
        <f t="shared" si="148"/>
        <v>-336528419.80872607</v>
      </c>
      <c r="F129" s="42">
        <f t="shared" si="149"/>
        <v>0</v>
      </c>
      <c r="G129" s="34">
        <f t="shared" si="133"/>
        <v>0</v>
      </c>
      <c r="H129" s="38" t="str">
        <f t="shared" si="134"/>
        <v>PAGO</v>
      </c>
      <c r="J129" s="34">
        <f t="shared" si="135"/>
        <v>550</v>
      </c>
      <c r="K129" s="33">
        <f t="shared" si="150"/>
        <v>-14344635.190578466</v>
      </c>
      <c r="L129" s="42">
        <f t="shared" si="151"/>
        <v>0</v>
      </c>
      <c r="M129" s="34">
        <f t="shared" si="136"/>
        <v>0</v>
      </c>
      <c r="N129" s="38" t="str">
        <f t="shared" si="137"/>
        <v>PAGO</v>
      </c>
      <c r="P129" s="34">
        <f t="shared" si="152"/>
        <v>750</v>
      </c>
      <c r="Q129" s="33">
        <f t="shared" si="153"/>
        <v>-90224.765926722001</v>
      </c>
      <c r="R129" s="42">
        <f t="shared" si="154"/>
        <v>0</v>
      </c>
      <c r="S129" s="34">
        <f t="shared" si="138"/>
        <v>0</v>
      </c>
      <c r="T129" s="38" t="str">
        <f t="shared" si="139"/>
        <v>PAGO</v>
      </c>
      <c r="V129" s="34">
        <f t="shared" si="140"/>
        <v>850</v>
      </c>
      <c r="W129" s="33">
        <f t="shared" si="155"/>
        <v>-483709.63298970961</v>
      </c>
      <c r="X129" s="42">
        <f t="shared" si="156"/>
        <v>0</v>
      </c>
      <c r="Y129" s="34">
        <f t="shared" si="90"/>
        <v>0</v>
      </c>
      <c r="Z129" s="38" t="str">
        <f t="shared" si="91"/>
        <v>PAGO</v>
      </c>
      <c r="AB129" s="34">
        <f t="shared" si="141"/>
        <v>950</v>
      </c>
      <c r="AC129" s="33">
        <f t="shared" si="157"/>
        <v>-911287.31651910464</v>
      </c>
      <c r="AD129" s="42">
        <f t="shared" si="158"/>
        <v>0</v>
      </c>
      <c r="AE129" s="34">
        <f t="shared" si="93"/>
        <v>0</v>
      </c>
      <c r="AF129" s="38" t="str">
        <f t="shared" si="94"/>
        <v>PAGO</v>
      </c>
      <c r="AH129" s="43">
        <f t="shared" si="142"/>
        <v>1450</v>
      </c>
      <c r="AI129" s="33">
        <f t="shared" si="159"/>
        <v>-111089.05604482669</v>
      </c>
      <c r="AJ129" s="42">
        <f t="shared" si="119"/>
        <v>0</v>
      </c>
      <c r="AK129" s="34">
        <f t="shared" si="96"/>
        <v>0</v>
      </c>
      <c r="AL129" s="38" t="str">
        <f t="shared" si="97"/>
        <v>PAGO</v>
      </c>
      <c r="AN129" s="43">
        <f t="shared" si="143"/>
        <v>1450</v>
      </c>
      <c r="AO129" s="33">
        <f t="shared" si="160"/>
        <v>-103269.10654918142</v>
      </c>
      <c r="AP129" s="42">
        <f t="shared" si="121"/>
        <v>0</v>
      </c>
      <c r="AQ129" s="34">
        <f t="shared" si="122"/>
        <v>0</v>
      </c>
      <c r="AR129" s="38" t="str">
        <f t="shared" si="99"/>
        <v>PAGO</v>
      </c>
      <c r="AT129" s="43">
        <f t="shared" si="144"/>
        <v>1450</v>
      </c>
      <c r="AU129" s="33">
        <f t="shared" si="161"/>
        <v>-103269.10654918142</v>
      </c>
      <c r="AV129" s="42">
        <f t="shared" si="124"/>
        <v>0</v>
      </c>
      <c r="AW129" s="34">
        <f t="shared" si="125"/>
        <v>0</v>
      </c>
      <c r="AX129" s="38" t="str">
        <f t="shared" si="101"/>
        <v>PAGO</v>
      </c>
      <c r="AZ129" s="43">
        <f t="shared" si="145"/>
        <v>1450</v>
      </c>
      <c r="BA129" s="33">
        <f t="shared" si="162"/>
        <v>-103269.10654918142</v>
      </c>
      <c r="BB129" s="42">
        <f t="shared" si="127"/>
        <v>0</v>
      </c>
      <c r="BC129" s="34">
        <f t="shared" si="128"/>
        <v>0</v>
      </c>
      <c r="BD129" s="38" t="str">
        <f t="shared" si="103"/>
        <v>PAGO</v>
      </c>
      <c r="BF129" s="43">
        <f t="shared" si="146"/>
        <v>1450</v>
      </c>
      <c r="BG129" s="33">
        <f t="shared" si="163"/>
        <v>-103269.10654918142</v>
      </c>
      <c r="BH129" s="42">
        <f t="shared" si="130"/>
        <v>0</v>
      </c>
      <c r="BI129" s="34">
        <f t="shared" si="131"/>
        <v>0</v>
      </c>
      <c r="BJ129" s="38" t="str">
        <f t="shared" si="105"/>
        <v>PAGO</v>
      </c>
    </row>
    <row r="130" spans="2:62" x14ac:dyDescent="0.25">
      <c r="B130" s="28">
        <f t="shared" si="132"/>
        <v>45870</v>
      </c>
      <c r="C130" s="27"/>
      <c r="D130" s="34">
        <f t="shared" si="147"/>
        <v>500</v>
      </c>
      <c r="E130" s="33">
        <f t="shared" si="148"/>
        <v>-370181811.7895987</v>
      </c>
      <c r="F130" s="42">
        <f t="shared" si="149"/>
        <v>0</v>
      </c>
      <c r="G130" s="34">
        <f t="shared" si="133"/>
        <v>0</v>
      </c>
      <c r="H130" s="38" t="str">
        <f t="shared" si="134"/>
        <v>PAGO</v>
      </c>
      <c r="J130" s="34">
        <f t="shared" si="135"/>
        <v>550</v>
      </c>
      <c r="K130" s="33">
        <f t="shared" si="150"/>
        <v>-15349348.153918959</v>
      </c>
      <c r="L130" s="42">
        <f t="shared" si="151"/>
        <v>0</v>
      </c>
      <c r="M130" s="34">
        <f t="shared" si="136"/>
        <v>0</v>
      </c>
      <c r="N130" s="38" t="str">
        <f t="shared" si="137"/>
        <v>PAGO</v>
      </c>
      <c r="P130" s="34">
        <f t="shared" si="152"/>
        <v>750</v>
      </c>
      <c r="Q130" s="33">
        <f t="shared" si="153"/>
        <v>-91384.152373392251</v>
      </c>
      <c r="R130" s="42">
        <f t="shared" si="154"/>
        <v>0</v>
      </c>
      <c r="S130" s="34">
        <f t="shared" si="138"/>
        <v>0</v>
      </c>
      <c r="T130" s="38" t="str">
        <f t="shared" si="139"/>
        <v>PAGO</v>
      </c>
      <c r="V130" s="34">
        <f t="shared" si="140"/>
        <v>850</v>
      </c>
      <c r="W130" s="33">
        <f t="shared" si="155"/>
        <v>-500113.99720867933</v>
      </c>
      <c r="X130" s="42">
        <f t="shared" si="156"/>
        <v>0</v>
      </c>
      <c r="Y130" s="34">
        <f t="shared" si="90"/>
        <v>0</v>
      </c>
      <c r="Z130" s="38" t="str">
        <f t="shared" si="91"/>
        <v>PAGO</v>
      </c>
      <c r="AB130" s="34">
        <f t="shared" si="141"/>
        <v>950</v>
      </c>
      <c r="AC130" s="33">
        <f t="shared" si="157"/>
        <v>-948726.8091798689</v>
      </c>
      <c r="AD130" s="42">
        <f t="shared" si="158"/>
        <v>0</v>
      </c>
      <c r="AE130" s="34">
        <f t="shared" si="93"/>
        <v>0</v>
      </c>
      <c r="AF130" s="38" t="str">
        <f t="shared" si="94"/>
        <v>PAGO</v>
      </c>
      <c r="AH130" s="43">
        <f t="shared" si="142"/>
        <v>1450</v>
      </c>
      <c r="AI130" s="33">
        <f t="shared" si="159"/>
        <v>-112764.13415691635</v>
      </c>
      <c r="AJ130" s="42">
        <f t="shared" si="119"/>
        <v>0</v>
      </c>
      <c r="AK130" s="34">
        <f t="shared" si="96"/>
        <v>0</v>
      </c>
      <c r="AL130" s="38" t="str">
        <f t="shared" si="97"/>
        <v>PAGO</v>
      </c>
      <c r="AN130" s="43">
        <f t="shared" si="143"/>
        <v>1450</v>
      </c>
      <c r="AO130" s="33">
        <f t="shared" si="160"/>
        <v>-104719.10654918142</v>
      </c>
      <c r="AP130" s="42">
        <f t="shared" si="121"/>
        <v>0</v>
      </c>
      <c r="AQ130" s="34">
        <f t="shared" si="122"/>
        <v>0</v>
      </c>
      <c r="AR130" s="38" t="str">
        <f t="shared" si="99"/>
        <v>PAGO</v>
      </c>
      <c r="AT130" s="43">
        <f t="shared" si="144"/>
        <v>1450</v>
      </c>
      <c r="AU130" s="33">
        <f t="shared" si="161"/>
        <v>-104719.10654918142</v>
      </c>
      <c r="AV130" s="42">
        <f t="shared" si="124"/>
        <v>0</v>
      </c>
      <c r="AW130" s="34">
        <f t="shared" si="125"/>
        <v>0</v>
      </c>
      <c r="AX130" s="38" t="str">
        <f t="shared" si="101"/>
        <v>PAGO</v>
      </c>
      <c r="AZ130" s="43">
        <f t="shared" si="145"/>
        <v>1450</v>
      </c>
      <c r="BA130" s="33">
        <f t="shared" si="162"/>
        <v>-104719.10654918142</v>
      </c>
      <c r="BB130" s="42">
        <f t="shared" si="127"/>
        <v>0</v>
      </c>
      <c r="BC130" s="34">
        <f t="shared" si="128"/>
        <v>0</v>
      </c>
      <c r="BD130" s="38" t="str">
        <f t="shared" si="103"/>
        <v>PAGO</v>
      </c>
      <c r="BF130" s="43">
        <f t="shared" si="146"/>
        <v>1450</v>
      </c>
      <c r="BG130" s="33">
        <f t="shared" si="163"/>
        <v>-104719.10654918142</v>
      </c>
      <c r="BH130" s="42">
        <f t="shared" si="130"/>
        <v>0</v>
      </c>
      <c r="BI130" s="34">
        <f t="shared" si="131"/>
        <v>0</v>
      </c>
      <c r="BJ130" s="38" t="str">
        <f t="shared" si="105"/>
        <v>PAGO</v>
      </c>
    </row>
    <row r="131" spans="2:62" x14ac:dyDescent="0.25">
      <c r="B131" s="28">
        <f t="shared" si="132"/>
        <v>45901</v>
      </c>
      <c r="C131" s="27"/>
      <c r="D131" s="34">
        <f t="shared" si="147"/>
        <v>500</v>
      </c>
      <c r="E131" s="33">
        <f t="shared" si="148"/>
        <v>-407200542.96855861</v>
      </c>
      <c r="F131" s="42">
        <f t="shared" si="149"/>
        <v>0</v>
      </c>
      <c r="G131" s="34">
        <f t="shared" si="133"/>
        <v>0</v>
      </c>
      <c r="H131" s="38" t="str">
        <f t="shared" si="134"/>
        <v>PAGO</v>
      </c>
      <c r="J131" s="34">
        <f t="shared" si="135"/>
        <v>550</v>
      </c>
      <c r="K131" s="33">
        <f t="shared" si="150"/>
        <v>-16424391.024693288</v>
      </c>
      <c r="L131" s="42">
        <f t="shared" si="151"/>
        <v>0</v>
      </c>
      <c r="M131" s="34">
        <f t="shared" si="136"/>
        <v>0</v>
      </c>
      <c r="N131" s="38" t="str">
        <f t="shared" si="137"/>
        <v>PAGO</v>
      </c>
      <c r="P131" s="34">
        <f t="shared" si="152"/>
        <v>750</v>
      </c>
      <c r="Q131" s="33">
        <f t="shared" si="153"/>
        <v>-92548.756059072519</v>
      </c>
      <c r="R131" s="42">
        <f t="shared" si="154"/>
        <v>0</v>
      </c>
      <c r="S131" s="34">
        <f t="shared" si="138"/>
        <v>0</v>
      </c>
      <c r="T131" s="38" t="str">
        <f t="shared" si="139"/>
        <v>PAGO</v>
      </c>
      <c r="V131" s="34">
        <f t="shared" si="140"/>
        <v>850</v>
      </c>
      <c r="W131" s="33">
        <f t="shared" si="155"/>
        <v>-517044.94151907793</v>
      </c>
      <c r="X131" s="42">
        <f t="shared" si="156"/>
        <v>0</v>
      </c>
      <c r="Y131" s="34">
        <f t="shared" si="90"/>
        <v>0</v>
      </c>
      <c r="Z131" s="38" t="str">
        <f t="shared" si="91"/>
        <v>PAGO</v>
      </c>
      <c r="AB131" s="34">
        <f t="shared" si="141"/>
        <v>950</v>
      </c>
      <c r="AC131" s="33">
        <f t="shared" si="157"/>
        <v>-987663.88154706371</v>
      </c>
      <c r="AD131" s="42">
        <f t="shared" si="158"/>
        <v>0</v>
      </c>
      <c r="AE131" s="34">
        <f t="shared" si="93"/>
        <v>0</v>
      </c>
      <c r="AF131" s="38" t="str">
        <f t="shared" si="94"/>
        <v>PAGO</v>
      </c>
      <c r="AH131" s="43">
        <f t="shared" si="142"/>
        <v>1450</v>
      </c>
      <c r="AI131" s="33">
        <f t="shared" si="159"/>
        <v>-114442.56242523018</v>
      </c>
      <c r="AJ131" s="42">
        <f t="shared" si="119"/>
        <v>0</v>
      </c>
      <c r="AK131" s="34">
        <f t="shared" si="96"/>
        <v>0</v>
      </c>
      <c r="AL131" s="38" t="str">
        <f t="shared" si="97"/>
        <v>PAGO</v>
      </c>
      <c r="AN131" s="43">
        <f t="shared" si="143"/>
        <v>1450</v>
      </c>
      <c r="AO131" s="33">
        <f t="shared" si="160"/>
        <v>-106169.10654918142</v>
      </c>
      <c r="AP131" s="42">
        <f t="shared" si="121"/>
        <v>0</v>
      </c>
      <c r="AQ131" s="34">
        <f t="shared" si="122"/>
        <v>0</v>
      </c>
      <c r="AR131" s="38" t="str">
        <f t="shared" si="99"/>
        <v>PAGO</v>
      </c>
      <c r="AT131" s="43">
        <f t="shared" si="144"/>
        <v>1450</v>
      </c>
      <c r="AU131" s="33">
        <f t="shared" si="161"/>
        <v>-106169.10654918142</v>
      </c>
      <c r="AV131" s="42">
        <f t="shared" si="124"/>
        <v>0</v>
      </c>
      <c r="AW131" s="34">
        <f t="shared" si="125"/>
        <v>0</v>
      </c>
      <c r="AX131" s="38" t="str">
        <f t="shared" si="101"/>
        <v>PAGO</v>
      </c>
      <c r="AZ131" s="43">
        <f t="shared" si="145"/>
        <v>1450</v>
      </c>
      <c r="BA131" s="33">
        <f t="shared" si="162"/>
        <v>-106169.10654918142</v>
      </c>
      <c r="BB131" s="42">
        <f t="shared" si="127"/>
        <v>0</v>
      </c>
      <c r="BC131" s="34">
        <f t="shared" si="128"/>
        <v>0</v>
      </c>
      <c r="BD131" s="38" t="str">
        <f t="shared" si="103"/>
        <v>PAGO</v>
      </c>
      <c r="BF131" s="43">
        <f t="shared" si="146"/>
        <v>1450</v>
      </c>
      <c r="BG131" s="33">
        <f t="shared" si="163"/>
        <v>-106169.10654918142</v>
      </c>
      <c r="BH131" s="42">
        <f t="shared" si="130"/>
        <v>0</v>
      </c>
      <c r="BI131" s="34">
        <f t="shared" si="131"/>
        <v>0</v>
      </c>
      <c r="BJ131" s="38" t="str">
        <f t="shared" si="105"/>
        <v>PAGO</v>
      </c>
    </row>
    <row r="132" spans="2:62" x14ac:dyDescent="0.25">
      <c r="C132" s="46"/>
      <c r="G132" s="34" t="str">
        <f>IF(H132=npago, E132,"")</f>
        <v/>
      </c>
    </row>
    <row r="133" spans="2:62" x14ac:dyDescent="0.25">
      <c r="C133" s="46"/>
    </row>
    <row r="134" spans="2:62" x14ac:dyDescent="0.25">
      <c r="C134" s="46"/>
    </row>
    <row r="135" spans="2:62" x14ac:dyDescent="0.25">
      <c r="C135" s="46"/>
    </row>
    <row r="136" spans="2:62" x14ac:dyDescent="0.25">
      <c r="C136" s="46"/>
    </row>
    <row r="137" spans="2:62" x14ac:dyDescent="0.25">
      <c r="C137" s="46"/>
    </row>
    <row r="138" spans="2:62" x14ac:dyDescent="0.25">
      <c r="C138" s="46"/>
    </row>
    <row r="139" spans="2:62" x14ac:dyDescent="0.25">
      <c r="C139" s="46"/>
    </row>
    <row r="140" spans="2:62" x14ac:dyDescent="0.25">
      <c r="C140" s="46"/>
    </row>
    <row r="141" spans="2:62" x14ac:dyDescent="0.25">
      <c r="C141" s="46"/>
    </row>
    <row r="142" spans="2:62" x14ac:dyDescent="0.25">
      <c r="C142" s="46"/>
    </row>
    <row r="143" spans="2:62" x14ac:dyDescent="0.25">
      <c r="C143" s="46"/>
    </row>
    <row r="144" spans="2:62" x14ac:dyDescent="0.25">
      <c r="C144" s="46"/>
    </row>
    <row r="145" spans="3:3" x14ac:dyDescent="0.25">
      <c r="C145" s="46"/>
    </row>
    <row r="146" spans="3:3" x14ac:dyDescent="0.25">
      <c r="C146" s="46"/>
    </row>
    <row r="147" spans="3:3" x14ac:dyDescent="0.25">
      <c r="C147" s="46"/>
    </row>
    <row r="148" spans="3:3" x14ac:dyDescent="0.25">
      <c r="C148" s="46"/>
    </row>
    <row r="149" spans="3:3" x14ac:dyDescent="0.25">
      <c r="C149" s="46"/>
    </row>
    <row r="150" spans="3:3" x14ac:dyDescent="0.25">
      <c r="C150" s="46"/>
    </row>
    <row r="151" spans="3:3" x14ac:dyDescent="0.25">
      <c r="C151" s="46"/>
    </row>
    <row r="152" spans="3:3" x14ac:dyDescent="0.25">
      <c r="C152" s="46"/>
    </row>
    <row r="153" spans="3:3" x14ac:dyDescent="0.25">
      <c r="C153" s="46"/>
    </row>
    <row r="154" spans="3:3" x14ac:dyDescent="0.25">
      <c r="C154" s="46"/>
    </row>
    <row r="155" spans="3:3" x14ac:dyDescent="0.25">
      <c r="C155" s="46"/>
    </row>
    <row r="156" spans="3:3" x14ac:dyDescent="0.25">
      <c r="C156" s="46"/>
    </row>
    <row r="157" spans="3:3" x14ac:dyDescent="0.25">
      <c r="C157" s="46"/>
    </row>
    <row r="158" spans="3:3" x14ac:dyDescent="0.25">
      <c r="C158" s="46"/>
    </row>
    <row r="159" spans="3:3" x14ac:dyDescent="0.25">
      <c r="C159" s="46"/>
    </row>
    <row r="160" spans="3:3" x14ac:dyDescent="0.25">
      <c r="C160" s="46"/>
    </row>
    <row r="161" spans="3:3" x14ac:dyDescent="0.25">
      <c r="C161" s="46"/>
    </row>
    <row r="162" spans="3:3" x14ac:dyDescent="0.25">
      <c r="C162" s="46"/>
    </row>
    <row r="163" spans="3:3" x14ac:dyDescent="0.25">
      <c r="C163" s="46"/>
    </row>
    <row r="164" spans="3:3" x14ac:dyDescent="0.25">
      <c r="C164" s="46"/>
    </row>
    <row r="165" spans="3:3" x14ac:dyDescent="0.25">
      <c r="C165" s="46"/>
    </row>
    <row r="166" spans="3:3" x14ac:dyDescent="0.25">
      <c r="C166" s="46"/>
    </row>
    <row r="167" spans="3:3" x14ac:dyDescent="0.25">
      <c r="C167" s="46"/>
    </row>
    <row r="168" spans="3:3" x14ac:dyDescent="0.25">
      <c r="C168" s="46"/>
    </row>
    <row r="169" spans="3:3" x14ac:dyDescent="0.25">
      <c r="C169" s="46"/>
    </row>
    <row r="170" spans="3:3" x14ac:dyDescent="0.25">
      <c r="C170" s="46"/>
    </row>
    <row r="171" spans="3:3" x14ac:dyDescent="0.25">
      <c r="C171" s="46"/>
    </row>
    <row r="172" spans="3:3" x14ac:dyDescent="0.25">
      <c r="C172" s="46"/>
    </row>
    <row r="173" spans="3:3" x14ac:dyDescent="0.25">
      <c r="C173" s="46"/>
    </row>
  </sheetData>
  <sheetProtection algorithmName="SHA-512" hashValue="sPHcSlvEob8J2Hc7QtJ/epCCJA7dHo/ktl8XHQNnVx96447UQApLHzxHxywSCZfNXGe5Bb2BGXqlXvP1N4DMZg==" saltValue="VVWDNEVrG24Tzy/tM6ytiA==" spinCount="100000" sheet="1" objects="1" scenarios="1"/>
  <protectedRanges>
    <protectedRange sqref="G2" name="Intervalo1"/>
  </protectedRanges>
  <mergeCells count="10">
    <mergeCell ref="L5:M5"/>
    <mergeCell ref="F5:G5"/>
    <mergeCell ref="R5:S5"/>
    <mergeCell ref="X5:Y5"/>
    <mergeCell ref="AD5:AE5"/>
    <mergeCell ref="AJ5:AK5"/>
    <mergeCell ref="AP5:AQ5"/>
    <mergeCell ref="AV5:AW5"/>
    <mergeCell ref="BB5:BC5"/>
    <mergeCell ref="BH5:BI5"/>
  </mergeCells>
  <conditionalFormatting sqref="L8:L131">
    <cfRule type="cellIs" dxfId="17" priority="19" operator="equal">
      <formula>0</formula>
    </cfRule>
  </conditionalFormatting>
  <conditionalFormatting sqref="M7:M131">
    <cfRule type="cellIs" dxfId="16" priority="18" operator="equal">
      <formula>0</formula>
    </cfRule>
  </conditionalFormatting>
  <conditionalFormatting sqref="S7 R8:S131">
    <cfRule type="cellIs" dxfId="15" priority="17" operator="equal">
      <formula>0</formula>
    </cfRule>
  </conditionalFormatting>
  <conditionalFormatting sqref="Y7 X8:Y131">
    <cfRule type="cellIs" dxfId="14" priority="16" operator="equal">
      <formula>0</formula>
    </cfRule>
  </conditionalFormatting>
  <conditionalFormatting sqref="AD8:AD131">
    <cfRule type="cellIs" dxfId="13" priority="12" operator="equal">
      <formula>0</formula>
    </cfRule>
  </conditionalFormatting>
  <conditionalFormatting sqref="AE7:AE131">
    <cfRule type="cellIs" dxfId="12" priority="11" operator="equal">
      <formula>0</formula>
    </cfRule>
  </conditionalFormatting>
  <conditionalFormatting sqref="AJ8:AJ131">
    <cfRule type="cellIs" dxfId="11" priority="10" operator="equal">
      <formula>0</formula>
    </cfRule>
  </conditionalFormatting>
  <conditionalFormatting sqref="AK7:AK131">
    <cfRule type="cellIs" dxfId="10" priority="9" operator="equal">
      <formula>0</formula>
    </cfRule>
  </conditionalFormatting>
  <conditionalFormatting sqref="AP8:AP131">
    <cfRule type="cellIs" dxfId="9" priority="8" operator="equal">
      <formula>0</formula>
    </cfRule>
  </conditionalFormatting>
  <conditionalFormatting sqref="AQ7:AQ131">
    <cfRule type="cellIs" dxfId="8" priority="7" operator="equal">
      <formula>0</formula>
    </cfRule>
  </conditionalFormatting>
  <conditionalFormatting sqref="AV8:AV131">
    <cfRule type="cellIs" dxfId="7" priority="6" operator="equal">
      <formula>0</formula>
    </cfRule>
  </conditionalFormatting>
  <conditionalFormatting sqref="AW7:AW131">
    <cfRule type="cellIs" dxfId="6" priority="5" operator="equal">
      <formula>0</formula>
    </cfRule>
  </conditionalFormatting>
  <conditionalFormatting sqref="BB8:BB131">
    <cfRule type="cellIs" dxfId="5" priority="4" operator="equal">
      <formula>0</formula>
    </cfRule>
  </conditionalFormatting>
  <conditionalFormatting sqref="BC7:BC131">
    <cfRule type="cellIs" dxfId="4" priority="3" operator="equal">
      <formula>0</formula>
    </cfRule>
  </conditionalFormatting>
  <conditionalFormatting sqref="BH8:BH131">
    <cfRule type="cellIs" dxfId="3" priority="2" operator="equal">
      <formula>0</formula>
    </cfRule>
  </conditionalFormatting>
  <conditionalFormatting sqref="BI7:BI131">
    <cfRule type="cellIs" dxfId="2" priority="1" operator="equal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300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1" operator="equal" id="{F7DF2877-3656-41C5-8FB5-68E654F8D5C7}">
            <xm:f>Plan1!$A$3</xm:f>
            <x14:dxf>
              <font>
                <color theme="0"/>
              </font>
            </x14:dxf>
          </x14:cfRule>
          <xm:sqref>F8:F131</xm:sqref>
        </x14:conditionalFormatting>
        <x14:conditionalFormatting xmlns:xm="http://schemas.microsoft.com/office/excel/2006/main">
          <x14:cfRule type="cellIs" priority="20" operator="equal" id="{A29C62E8-86BA-4B46-9D42-B7225B279FFF}">
            <xm:f>Plan1!$A$3</xm:f>
            <x14:dxf>
              <font>
                <color theme="0"/>
              </font>
            </x14:dxf>
          </x14:cfRule>
          <xm:sqref>G7:G131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5" x14ac:dyDescent="0.25"/>
  <cols>
    <col min="1" max="1" width="11.7109375" customWidth="1"/>
  </cols>
  <sheetData>
    <row r="1" spans="1:1" x14ac:dyDescent="0.25">
      <c r="A1" t="s">
        <v>16</v>
      </c>
    </row>
    <row r="2" spans="1:1" x14ac:dyDescent="0.25">
      <c r="A2" t="s">
        <v>22</v>
      </c>
    </row>
    <row r="3" spans="1:1" x14ac:dyDescent="0.25">
      <c r="A3">
        <v>0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54</vt:i4>
      </vt:variant>
    </vt:vector>
  </HeadingPairs>
  <TitlesOfParts>
    <vt:vector size="58" baseType="lpstr">
      <vt:lpstr>Início</vt:lpstr>
      <vt:lpstr>Dívidas</vt:lpstr>
      <vt:lpstr>Cronograma de Pagamentos</vt:lpstr>
      <vt:lpstr>Plan1</vt:lpstr>
      <vt:lpstr>divida1</vt:lpstr>
      <vt:lpstr>divida10</vt:lpstr>
      <vt:lpstr>divida2</vt:lpstr>
      <vt:lpstr>divida3</vt:lpstr>
      <vt:lpstr>divida4</vt:lpstr>
      <vt:lpstr>divida5</vt:lpstr>
      <vt:lpstr>divida6</vt:lpstr>
      <vt:lpstr>divida7</vt:lpstr>
      <vt:lpstr>divida8</vt:lpstr>
      <vt:lpstr>divida9</vt:lpstr>
      <vt:lpstr>juros1</vt:lpstr>
      <vt:lpstr>juros10</vt:lpstr>
      <vt:lpstr>juros2</vt:lpstr>
      <vt:lpstr>juros3</vt:lpstr>
      <vt:lpstr>juros4</vt:lpstr>
      <vt:lpstr>juros5</vt:lpstr>
      <vt:lpstr>juros6</vt:lpstr>
      <vt:lpstr>juros7</vt:lpstr>
      <vt:lpstr>juros8</vt:lpstr>
      <vt:lpstr>juros9</vt:lpstr>
      <vt:lpstr>mini1</vt:lpstr>
      <vt:lpstr>mini10</vt:lpstr>
      <vt:lpstr>mini2</vt:lpstr>
      <vt:lpstr>mini3</vt:lpstr>
      <vt:lpstr>mini4</vt:lpstr>
      <vt:lpstr>mini5</vt:lpstr>
      <vt:lpstr>mini6</vt:lpstr>
      <vt:lpstr>mini7</vt:lpstr>
      <vt:lpstr>mini8</vt:lpstr>
      <vt:lpstr>mini9</vt:lpstr>
      <vt:lpstr>npago</vt:lpstr>
      <vt:lpstr>pago</vt:lpstr>
      <vt:lpstr>quitar1</vt:lpstr>
      <vt:lpstr>quitar10</vt:lpstr>
      <vt:lpstr>quitar2</vt:lpstr>
      <vt:lpstr>quitar3</vt:lpstr>
      <vt:lpstr>quitar4</vt:lpstr>
      <vt:lpstr>quitar5</vt:lpstr>
      <vt:lpstr>quitar6</vt:lpstr>
      <vt:lpstr>quitar7</vt:lpstr>
      <vt:lpstr>quitar8</vt:lpstr>
      <vt:lpstr>quitar9</vt:lpstr>
      <vt:lpstr>total1</vt:lpstr>
      <vt:lpstr>total10</vt:lpstr>
      <vt:lpstr>total2</vt:lpstr>
      <vt:lpstr>total3</vt:lpstr>
      <vt:lpstr>total4</vt:lpstr>
      <vt:lpstr>total5</vt:lpstr>
      <vt:lpstr>total6</vt:lpstr>
      <vt:lpstr>total7</vt:lpstr>
      <vt:lpstr>total8</vt:lpstr>
      <vt:lpstr>total9</vt:lpstr>
      <vt:lpstr>totalquitar</vt:lpstr>
      <vt:lpstr>zero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Diogo Wolf</dc:creator>
  <cp:lastModifiedBy>Diogo Wolf</cp:lastModifiedBy>
  <dcterms:created xsi:type="dcterms:W3CDTF">2015-05-07T11:59:43Z</dcterms:created>
  <dcterms:modified xsi:type="dcterms:W3CDTF">2015-05-10T17:25:42Z</dcterms:modified>
</cp:coreProperties>
</file>